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0BC16A97-0DFD-47C8-AE48-B01E5A5A258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8" i="1" l="1"/>
  <c r="B7" i="1"/>
  <c r="C8" i="1"/>
  <c r="C7" i="1"/>
  <c r="F11" i="1"/>
  <c r="J13" i="1"/>
  <c r="J12" i="1"/>
  <c r="J9" i="1"/>
  <c r="J8" i="1"/>
  <c r="J5" i="1"/>
  <c r="J3" i="1"/>
  <c r="J4" i="1"/>
  <c r="J6" i="1" l="1"/>
  <c r="J7" i="1"/>
  <c r="J14" i="1"/>
  <c r="J15" i="1"/>
  <c r="J18" i="1"/>
  <c r="J17" i="1"/>
  <c r="J16" i="1"/>
  <c r="F12" i="1"/>
  <c r="F9" i="1"/>
  <c r="F8" i="1"/>
</calcChain>
</file>

<file path=xl/sharedStrings.xml><?xml version="1.0" encoding="utf-8"?>
<sst xmlns="http://schemas.openxmlformats.org/spreadsheetml/2006/main" count="29" uniqueCount="18">
  <si>
    <t>CASH FLOWS (thousands of euros)</t>
  </si>
  <si>
    <t>PROJECT</t>
  </si>
  <si>
    <r>
      <t>CF</t>
    </r>
    <r>
      <rPr>
        <b/>
        <vertAlign val="subscript"/>
        <sz val="10"/>
        <color theme="1"/>
        <rFont val="Arial"/>
        <family val="2"/>
      </rPr>
      <t>0</t>
    </r>
  </si>
  <si>
    <r>
      <t>CF</t>
    </r>
    <r>
      <rPr>
        <b/>
        <vertAlign val="subscript"/>
        <sz val="10"/>
        <color theme="1"/>
        <rFont val="Arial"/>
        <family val="2"/>
      </rPr>
      <t>1</t>
    </r>
  </si>
  <si>
    <r>
      <t>CF</t>
    </r>
    <r>
      <rPr>
        <b/>
        <vertAlign val="subscript"/>
        <sz val="10"/>
        <color theme="1"/>
        <rFont val="Arial"/>
        <family val="2"/>
      </rPr>
      <t>2</t>
    </r>
  </si>
  <si>
    <t>A</t>
  </si>
  <si>
    <t>B</t>
  </si>
  <si>
    <t>IRR</t>
  </si>
  <si>
    <t>NPV A</t>
  </si>
  <si>
    <t xml:space="preserve">NPV B </t>
  </si>
  <si>
    <t>payback a</t>
  </si>
  <si>
    <t>payback b</t>
  </si>
  <si>
    <t>days</t>
  </si>
  <si>
    <t>NPV B</t>
  </si>
  <si>
    <t>RATE</t>
  </si>
  <si>
    <t>years</t>
  </si>
  <si>
    <t>DAYS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</si>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</sst>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0.0000%"/>
    <numFmt numFmtId="167" formatCode="_([$€-2]\ * #,##0.00_);_([$€-2]\ * \(#,##0.00\);_([$€-2]\ 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0" fillId="0" borderId="0" xfId="0" applyNumberForma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9" fontId="0" fillId="0" borderId="5" xfId="0" applyNumberFormat="1" applyBorder="1"/>
    <xf numFmtId="167" fontId="0" fillId="0" borderId="6" xfId="0" applyNumberFormat="1" applyBorder="1"/>
    <xf numFmtId="167" fontId="0" fillId="0" borderId="8" xfId="0" applyNumberFormat="1" applyBorder="1"/>
    <xf numFmtId="167" fontId="0" fillId="0" borderId="4" xfId="0" applyNumberFormat="1" applyBorder="1"/>
    <xf numFmtId="0" fontId="0" fillId="0" borderId="5" xfId="0" applyBorder="1"/>
    <xf numFmtId="164" fontId="0" fillId="0" borderId="0" xfId="1" applyFont="1"/>
    <xf numFmtId="165" fontId="2" fillId="0" borderId="5" xfId="0" applyNumberFormat="1" applyFont="1" applyBorder="1"/>
    <xf numFmtId="165" fontId="0" fillId="0" borderId="5" xfId="0" applyNumberFormat="1" applyBorder="1"/>
    <xf numFmtId="165" fontId="0" fillId="0" borderId="7" xfId="0" applyNumberFormat="1" applyBorder="1"/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168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6632195345024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NPV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Hoja1!$I$3:$I$9</c:f>
              <c:numCache>
                <c:formatCode>0.0%</c:formatCode>
                <c:ptCount val="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0.2</c:v>
                </c:pt>
                <c:pt idx="6">
                  <c:v>0.25</c:v>
                </c:pt>
              </c:numCache>
            </c:numRef>
          </c:xVal>
          <c:yVal>
            <c:numRef>
              <c:f>Hoja1!$J$3:$J$9</c:f>
              <c:numCache>
                <c:formatCode>_([$€-2]\ * #,##0.00_);_([$€-2]\ * \(#,##0.00\);_([$€-2]\ * "-"??_);_(@_)</c:formatCode>
                <c:ptCount val="7"/>
                <c:pt idx="0">
                  <c:v>-68.027210884352826</c:v>
                </c:pt>
                <c:pt idx="1">
                  <c:v>0</c:v>
                </c:pt>
                <c:pt idx="2">
                  <c:v>18.903591682419574</c:v>
                </c:pt>
                <c:pt idx="3">
                  <c:v>17.835909631390678</c:v>
                </c:pt>
                <c:pt idx="4">
                  <c:v>15.340784571553741</c:v>
                </c:pt>
                <c:pt idx="5">
                  <c:v>0</c:v>
                </c:pt>
                <c:pt idx="6">
                  <c:v>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D-4B0F-8B50-A88F6C1B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78463"/>
        <c:axId val="998960271"/>
      </c:scatterChart>
      <c:valAx>
        <c:axId val="9522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60271"/>
        <c:crosses val="autoZero"/>
        <c:crossBetween val="midCat"/>
      </c:valAx>
      <c:valAx>
        <c:axId val="9989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7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Hoja1!$J$11</c:f>
              <c:strCache>
                <c:ptCount val="1"/>
                <c:pt idx="0">
                  <c:v> NPV B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Hoja1!$I$12:$I$18</c:f>
              <c:numCache>
                <c:formatCode>0.0%</c:formatCode>
                <c:ptCount val="7"/>
                <c:pt idx="0">
                  <c:v>0.05</c:v>
                </c:pt>
                <c:pt idx="1">
                  <c:v>8.8900000000000007E-2</c:v>
                </c:pt>
                <c:pt idx="2" formatCode="0%">
                  <c:v>0.15</c:v>
                </c:pt>
                <c:pt idx="3">
                  <c:v>0.2</c:v>
                </c:pt>
                <c:pt idx="4" formatCode="0%">
                  <c:v>0.35</c:v>
                </c:pt>
                <c:pt idx="5">
                  <c:v>0.46700000000000003</c:v>
                </c:pt>
                <c:pt idx="6">
                  <c:v>0.55000000000000004</c:v>
                </c:pt>
              </c:numCache>
            </c:numRef>
          </c:xVal>
          <c:yVal>
            <c:numRef>
              <c:f>Hoja1!$J$12:$J$18</c:f>
              <c:numCache>
                <c:formatCode>_([$€-2]\ * #,##0.00_);_([$€-2]\ * \(#,##0.00\);_([$€-2]\ * "-"??_);_(@_)</c:formatCode>
                <c:ptCount val="7"/>
                <c:pt idx="0">
                  <c:v>-4.6099773242630135</c:v>
                </c:pt>
                <c:pt idx="1">
                  <c:v>-4.3052341908946801E-3</c:v>
                </c:pt>
                <c:pt idx="2">
                  <c:v>4.5803402646503173</c:v>
                </c:pt>
                <c:pt idx="3">
                  <c:v>6.4444444444444571</c:v>
                </c:pt>
                <c:pt idx="4">
                  <c:v>5.2441700960219464</c:v>
                </c:pt>
                <c:pt idx="5">
                  <c:v>-1.7922121250535383E-3</c:v>
                </c:pt>
                <c:pt idx="6">
                  <c:v>-4.9875130072840648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6-417A-8D0B-946290CE7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83599"/>
        <c:axId val="998967759"/>
      </c:scatterChart>
      <c:valAx>
        <c:axId val="12395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67759"/>
        <c:crosses val="autoZero"/>
        <c:crossBetween val="midCat"/>
      </c:valAx>
      <c:valAx>
        <c:axId val="9989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341586</xdr:colOff>
      <xdr:row>0</xdr:row>
      <xdr:rowOff>72259</xdr:rowOff>
    </xdr:from>
    <xdr:to>
      <xdr:col>18</xdr:col>
      <xdr:colOff>400707</xdr:colOff>
      <xdr:row>13</xdr:row>
      <xdr:rowOff>131379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1771D-359E-4AF6-8444-FFE25EA8F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243052</xdr:colOff>
      <xdr:row>13</xdr:row>
      <xdr:rowOff>13138</xdr:rowOff>
    </xdr:from>
    <xdr:to>
      <xdr:col>18</xdr:col>
      <xdr:colOff>397291</xdr:colOff>
      <xdr:row>30</xdr:row>
      <xdr:rowOff>10576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A25844-28F9-4FC8-A085-99E7DA2F4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115" zoomScaleNormal="115" workbookViewId="0">
      <selection activeCell="H21" sqref="H21"/>
    </sheetView>
  </sheetViews>
  <sheetFormatPr defaultColWidth="9.140625" defaultRowHeight="15" x14ac:dyDescent="0.25"/>
  <cols>
    <col min="1" max="1" width="12.7109375" customWidth="1"/>
    <col min="5" max="5" width="9" customWidth="1"/>
    <col min="6" max="6" width="11.85546875" bestFit="1" customWidth="1"/>
    <col min="10" max="10" width="11.85546875" bestFit="1" customWidth="1"/>
  </cols>
  <sheetData>
    <row r="1" spans="1:11" ht="15.75" thickBot="1" x14ac:dyDescent="0.3">
      <c r="A1" s="19" t="s">
        <v>0</v>
      </c>
      <c r="B1" s="19"/>
      <c r="C1" s="19"/>
      <c r="D1" s="19"/>
      <c r="E1" s="19"/>
      <c r="I1" s="6" t="s">
        <v>5</v>
      </c>
      <c r="J1" s="7"/>
    </row>
    <row r="2" spans="1:11" ht="15.75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/>
      <c r="I2" s="8" t="s">
        <v>14</v>
      </c>
      <c r="J2" s="9" t="s">
        <v>8</v>
      </c>
    </row>
    <row r="3" spans="1:11" x14ac:dyDescent="0.25">
      <c r="A3" s="1" t="s">
        <v>5</v>
      </c>
      <c r="B3" s="3">
        <v>-10000</v>
      </c>
      <c r="C3" s="3">
        <v>23000</v>
      </c>
      <c r="D3" s="3">
        <v>-13200</v>
      </c>
      <c r="E3" s="3"/>
      <c r="F3" s="5"/>
      <c r="I3" s="17">
        <v>0.05</v>
      </c>
      <c r="J3" s="11">
        <f>NPV(I3,C3:D3)+B3</f>
        <v>-68.027210884352826</v>
      </c>
    </row>
    <row r="4" spans="1:11" x14ac:dyDescent="0.25">
      <c r="A4" s="1" t="s">
        <v>6</v>
      </c>
      <c r="B4" s="3">
        <v>-313</v>
      </c>
      <c r="C4" s="3">
        <v>800</v>
      </c>
      <c r="D4" s="3">
        <v>-500</v>
      </c>
      <c r="E4" s="3"/>
      <c r="G4" s="4"/>
      <c r="H4" t="s">
        <v>7</v>
      </c>
      <c r="I4" s="16">
        <v>0.1</v>
      </c>
      <c r="J4" s="11">
        <f>+NPV(10%,C3:D3) +B3</f>
        <v>0</v>
      </c>
      <c r="K4" t="s">
        <v>7</v>
      </c>
    </row>
    <row r="5" spans="1:11" x14ac:dyDescent="0.25">
      <c r="G5" s="4"/>
      <c r="I5" s="17">
        <v>0.15</v>
      </c>
      <c r="J5" s="11">
        <f>NPV(15%,C3:D3)+B3</f>
        <v>18.903591682419574</v>
      </c>
    </row>
    <row r="6" spans="1:11" x14ac:dyDescent="0.25">
      <c r="B6" t="s">
        <v>16</v>
      </c>
      <c r="C6" t="s">
        <v>17</v>
      </c>
      <c r="I6" s="17">
        <v>0.16</v>
      </c>
      <c r="J6" s="11">
        <f>+NPV(16%,C3:D3) +B3</f>
        <v>17.835909631390678</v>
      </c>
    </row>
    <row r="7" spans="1:11" x14ac:dyDescent="0.25">
      <c r="B7">
        <f>+C7*365</f>
        <v>158.69565217391303</v>
      </c>
      <c r="C7">
        <f>10000/23000</f>
        <v>0.43478260869565216</v>
      </c>
      <c r="D7" t="s">
        <v>15</v>
      </c>
      <c r="E7" s="4">
        <v>0.25</v>
      </c>
      <c r="I7" s="17">
        <v>0.17</v>
      </c>
      <c r="J7" s="11">
        <f>+NPV(17%,C3:D3) +B3</f>
        <v>15.340784571553741</v>
      </c>
    </row>
    <row r="8" spans="1:11" x14ac:dyDescent="0.25">
      <c r="B8">
        <f>+C8*365</f>
        <v>142.80625000000001</v>
      </c>
      <c r="C8">
        <f>313/800</f>
        <v>0.39124999999999999</v>
      </c>
      <c r="D8" t="s">
        <v>15</v>
      </c>
      <c r="E8" t="s">
        <v>8</v>
      </c>
      <c r="F8" s="15">
        <f>+B3+NPV(25%,C3:D3)</f>
        <v>-48</v>
      </c>
      <c r="H8" t="s">
        <v>7</v>
      </c>
      <c r="I8" s="16">
        <v>0.2</v>
      </c>
      <c r="J8" s="11">
        <f>NPV(20%,C3:D3) +B3</f>
        <v>0</v>
      </c>
      <c r="K8" t="s">
        <v>7</v>
      </c>
    </row>
    <row r="9" spans="1:11" ht="15.75" thickBot="1" x14ac:dyDescent="0.3">
      <c r="E9" t="s">
        <v>9</v>
      </c>
      <c r="F9" s="15">
        <f>+B4+NPV(25%,C4:D4)</f>
        <v>7</v>
      </c>
      <c r="I9" s="18">
        <v>0.25</v>
      </c>
      <c r="J9" s="12">
        <f>+NPV(25%,C3:D3) +B3</f>
        <v>-48</v>
      </c>
    </row>
    <row r="10" spans="1:11" x14ac:dyDescent="0.25">
      <c r="F10" s="4"/>
      <c r="I10" s="6" t="s">
        <v>6</v>
      </c>
      <c r="J10" s="13"/>
    </row>
    <row r="11" spans="1:11" x14ac:dyDescent="0.25">
      <c r="E11" s="20" t="s">
        <v>10</v>
      </c>
      <c r="F11" s="21">
        <f>365*0.434782608695652</f>
        <v>158.69565217391298</v>
      </c>
      <c r="G11" s="20" t="s">
        <v>12</v>
      </c>
      <c r="I11" s="14" t="s">
        <v>14</v>
      </c>
      <c r="J11" s="11" t="s">
        <v>13</v>
      </c>
    </row>
    <row r="12" spans="1:11" x14ac:dyDescent="0.25">
      <c r="E12" s="20" t="s">
        <v>11</v>
      </c>
      <c r="F12" s="21">
        <f>365*313/800</f>
        <v>142.80625000000001</v>
      </c>
      <c r="G12" s="20" t="s">
        <v>12</v>
      </c>
      <c r="I12" s="17">
        <v>0.05</v>
      </c>
      <c r="J12" s="11">
        <f>+NPV(5%,C4:D4) +B4</f>
        <v>-4.6099773242630135</v>
      </c>
    </row>
    <row r="13" spans="1:11" x14ac:dyDescent="0.25">
      <c r="H13" t="s">
        <v>7</v>
      </c>
      <c r="I13" s="16">
        <v>8.8900000000000007E-2</v>
      </c>
      <c r="J13" s="11">
        <f>+NPV(8.89%,C4:D4) +B4</f>
        <v>-4.3052341908946801E-3</v>
      </c>
    </row>
    <row r="14" spans="1:11" x14ac:dyDescent="0.25">
      <c r="I14" s="10">
        <v>0.15</v>
      </c>
      <c r="J14" s="11">
        <f>+NPV(15%,C4:D4) +B4</f>
        <v>4.5803402646503173</v>
      </c>
    </row>
    <row r="15" spans="1:11" x14ac:dyDescent="0.25">
      <c r="I15" s="17">
        <v>0.2</v>
      </c>
      <c r="J15" s="11">
        <f>+NPV(20%,C4:D4) +B4</f>
        <v>6.4444444444444571</v>
      </c>
    </row>
    <row r="16" spans="1:11" x14ac:dyDescent="0.25">
      <c r="I16" s="10">
        <v>0.35</v>
      </c>
      <c r="J16" s="11">
        <f>+NPV(35%,C4:D4) +B4</f>
        <v>5.2441700960219464</v>
      </c>
    </row>
    <row r="17" spans="8:10" x14ac:dyDescent="0.25">
      <c r="H17" t="s">
        <v>7</v>
      </c>
      <c r="I17" s="16">
        <v>0.46700000000000003</v>
      </c>
      <c r="J17" s="11">
        <f>+NPV(46.7%,C4:D4) +B4</f>
        <v>-1.7922121250535383E-3</v>
      </c>
    </row>
    <row r="18" spans="8:10" ht="15.75" thickBot="1" x14ac:dyDescent="0.3">
      <c r="I18" s="18">
        <v>0.55000000000000004</v>
      </c>
      <c r="J18" s="12">
        <f>+NPV(55%,C4:D4) +B4</f>
        <v>-4.9875130072840648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9" sqref="D39"/>
    </sheetView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2020-10-27T14:38:10Z</dcterms:modified>
</cp:coreProperties>
</file>