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li/Desktop/BAN 6080-A-Financial and Risk Analysis/Semester Project/"/>
    </mc:Choice>
  </mc:AlternateContent>
  <xr:revisionPtr revIDLastSave="0" documentId="13_ncr:1_{CAE4D5E7-8149-0646-B53C-E72E22C1F044}" xr6:coauthVersionLast="47" xr6:coauthVersionMax="47" xr10:uidLastSave="{00000000-0000-0000-0000-000000000000}"/>
  <bookViews>
    <workbookView xWindow="0" yWindow="0" windowWidth="28800" windowHeight="18000" activeTab="2" xr2:uid="{17CD1ACB-7EBB-0644-96EE-26E38292C57A}"/>
  </bookViews>
  <sheets>
    <sheet name="Sheet1" sheetId="1" r:id="rId1"/>
    <sheet name="first five years" sheetId="2" r:id="rId2"/>
    <sheet name="last five years" sheetId="3" r:id="rId3"/>
    <sheet name="Factor Model Data" sheetId="4" r:id="rId4"/>
    <sheet name="FF3" sheetId="12" r:id="rId5"/>
    <sheet name="FF5" sheetId="13" r:id="rId6"/>
    <sheet name="F Test" sheetId="8" r:id="rId7"/>
    <sheet name="Growth Compare" sheetId="9" r:id="rId8"/>
    <sheet name="5% VaR" sheetId="10" r:id="rId9"/>
  </sheets>
  <definedNames>
    <definedName name="solver_adj" localSheetId="1" hidden="1">'first five years'!$K$5:$P$5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itr" localSheetId="1" hidden="1">2147483647</definedName>
    <definedName name="solver_lhs1" localSheetId="1" hidden="1">'first five years'!$Q$5</definedName>
    <definedName name="solver_lhs2" localSheetId="1" hidden="1">'first five years'!$Q$5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opt" localSheetId="1" hidden="1">'first five years'!$Q$4</definedName>
    <definedName name="solver_pre" localSheetId="1" hidden="1">0.000001</definedName>
    <definedName name="solver_rbv" localSheetId="1" hidden="1">1</definedName>
    <definedName name="solver_rel1" localSheetId="1" hidden="1">2</definedName>
    <definedName name="solver_rel2" localSheetId="1" hidden="1">2</definedName>
    <definedName name="solver_rhs1" localSheetId="1" hidden="1">1</definedName>
    <definedName name="solver_rhs2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8" l="1"/>
  <c r="B5" i="8"/>
  <c r="B4" i="8"/>
  <c r="P4" i="2"/>
  <c r="P3" i="2"/>
  <c r="P2" i="2"/>
  <c r="O13" i="3"/>
  <c r="O2" i="3"/>
  <c r="V2" i="3"/>
  <c r="P3" i="3" l="1"/>
  <c r="Q3" i="3"/>
  <c r="R3" i="3"/>
  <c r="S3" i="3"/>
  <c r="T3" i="3"/>
  <c r="O3" i="3"/>
  <c r="O4" i="3" s="1"/>
  <c r="E13" i="9"/>
  <c r="E14" i="9"/>
  <c r="E15" i="9"/>
  <c r="E16" i="9" s="1"/>
  <c r="E17" i="9" s="1"/>
  <c r="E18" i="9" s="1"/>
  <c r="E19" i="9" s="1"/>
  <c r="E20" i="9" s="1"/>
  <c r="E21" i="9" s="1"/>
  <c r="E22" i="9" s="1"/>
  <c r="E23" i="9" s="1"/>
  <c r="E24" i="9" s="1"/>
  <c r="E25" i="9" s="1"/>
  <c r="E26" i="9" s="1"/>
  <c r="E27" i="9" s="1"/>
  <c r="E28" i="9" s="1"/>
  <c r="E29" i="9" s="1"/>
  <c r="E30" i="9" s="1"/>
  <c r="E31" i="9" s="1"/>
  <c r="E32" i="9" s="1"/>
  <c r="E33" i="9" s="1"/>
  <c r="E34" i="9" s="1"/>
  <c r="E35" i="9" s="1"/>
  <c r="E36" i="9" s="1"/>
  <c r="E37" i="9" s="1"/>
  <c r="E38" i="9" s="1"/>
  <c r="E39" i="9" s="1"/>
  <c r="E40" i="9" s="1"/>
  <c r="E41" i="9" s="1"/>
  <c r="E42" i="9" s="1"/>
  <c r="E43" i="9" s="1"/>
  <c r="E44" i="9" s="1"/>
  <c r="E45" i="9" s="1"/>
  <c r="E46" i="9" s="1"/>
  <c r="E47" i="9" s="1"/>
  <c r="E48" i="9" s="1"/>
  <c r="E49" i="9" s="1"/>
  <c r="E50" i="9" s="1"/>
  <c r="E51" i="9" s="1"/>
  <c r="E52" i="9" s="1"/>
  <c r="E53" i="9" s="1"/>
  <c r="E54" i="9" s="1"/>
  <c r="E55" i="9" s="1"/>
  <c r="E56" i="9" s="1"/>
  <c r="E57" i="9" s="1"/>
  <c r="E58" i="9" s="1"/>
  <c r="E59" i="9" s="1"/>
  <c r="E60" i="9" s="1"/>
  <c r="E61" i="9" s="1"/>
  <c r="E62" i="9" s="1"/>
  <c r="E63" i="9" s="1"/>
  <c r="E64" i="9" s="1"/>
  <c r="E65" i="9" s="1"/>
  <c r="E66" i="9" s="1"/>
  <c r="E67" i="9" s="1"/>
  <c r="E68" i="9" s="1"/>
  <c r="E69" i="9" s="1"/>
  <c r="E70" i="9" s="1"/>
  <c r="E12" i="9"/>
  <c r="E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K68" i="9"/>
  <c r="K69" i="9"/>
  <c r="K70" i="9"/>
  <c r="K11" i="9"/>
  <c r="D11" i="9"/>
  <c r="D12" i="9" s="1"/>
  <c r="D13" i="9" s="1"/>
  <c r="D14" i="9" s="1"/>
  <c r="D15" i="9" s="1"/>
  <c r="D16" i="9" s="1"/>
  <c r="D17" i="9" s="1"/>
  <c r="D18" i="9" s="1"/>
  <c r="D19" i="9" s="1"/>
  <c r="D20" i="9" s="1"/>
  <c r="D21" i="9" s="1"/>
  <c r="D22" i="9" s="1"/>
  <c r="D23" i="9" s="1"/>
  <c r="D24" i="9" s="1"/>
  <c r="D25" i="9" s="1"/>
  <c r="D26" i="9" s="1"/>
  <c r="D27" i="9" s="1"/>
  <c r="D28" i="9" s="1"/>
  <c r="D29" i="9" s="1"/>
  <c r="D30" i="9" s="1"/>
  <c r="D31" i="9" s="1"/>
  <c r="D32" i="9" s="1"/>
  <c r="D33" i="9" s="1"/>
  <c r="D34" i="9" s="1"/>
  <c r="D35" i="9" s="1"/>
  <c r="D36" i="9" s="1"/>
  <c r="D37" i="9" s="1"/>
  <c r="D38" i="9" s="1"/>
  <c r="D39" i="9" s="1"/>
  <c r="D40" i="9" s="1"/>
  <c r="D41" i="9" s="1"/>
  <c r="D42" i="9" s="1"/>
  <c r="D43" i="9" s="1"/>
  <c r="D44" i="9" s="1"/>
  <c r="D45" i="9" s="1"/>
  <c r="D46" i="9" s="1"/>
  <c r="D47" i="9" s="1"/>
  <c r="D48" i="9" s="1"/>
  <c r="D49" i="9" s="1"/>
  <c r="D50" i="9" s="1"/>
  <c r="D51" i="9" s="1"/>
  <c r="D52" i="9" s="1"/>
  <c r="D53" i="9" s="1"/>
  <c r="D54" i="9" s="1"/>
  <c r="D55" i="9" s="1"/>
  <c r="D56" i="9" s="1"/>
  <c r="D57" i="9" s="1"/>
  <c r="D58" i="9" s="1"/>
  <c r="D59" i="9" s="1"/>
  <c r="D60" i="9" s="1"/>
  <c r="D61" i="9" s="1"/>
  <c r="D62" i="9" s="1"/>
  <c r="D63" i="9" s="1"/>
  <c r="D64" i="9" s="1"/>
  <c r="D65" i="9" s="1"/>
  <c r="D66" i="9" s="1"/>
  <c r="D67" i="9" s="1"/>
  <c r="D68" i="9" s="1"/>
  <c r="D69" i="9" s="1"/>
  <c r="D70" i="9" s="1"/>
  <c r="C13" i="8"/>
  <c r="C14" i="8"/>
  <c r="B13" i="8" l="1"/>
  <c r="B14" i="8" s="1"/>
  <c r="H2" i="3"/>
  <c r="J2" i="3" s="1"/>
  <c r="H3" i="3"/>
  <c r="J3" i="3" s="1"/>
  <c r="K3" i="3" s="1"/>
  <c r="L3" i="3" s="1"/>
  <c r="H4" i="3"/>
  <c r="J4" i="3" s="1"/>
  <c r="K4" i="3" s="1"/>
  <c r="L4" i="3" s="1"/>
  <c r="H5" i="3"/>
  <c r="J5" i="3" s="1"/>
  <c r="K5" i="3" s="1"/>
  <c r="L5" i="3" s="1"/>
  <c r="H6" i="3"/>
  <c r="J6" i="3" s="1"/>
  <c r="K6" i="3" s="1"/>
  <c r="L6" i="3" s="1"/>
  <c r="H7" i="3"/>
  <c r="J7" i="3" s="1"/>
  <c r="K7" i="3" s="1"/>
  <c r="L7" i="3" s="1"/>
  <c r="H8" i="3"/>
  <c r="J8" i="3" s="1"/>
  <c r="K8" i="3" s="1"/>
  <c r="L8" i="3" s="1"/>
  <c r="H9" i="3"/>
  <c r="J9" i="3" s="1"/>
  <c r="K9" i="3" s="1"/>
  <c r="L9" i="3" s="1"/>
  <c r="H10" i="3"/>
  <c r="J10" i="3" s="1"/>
  <c r="K10" i="3" s="1"/>
  <c r="L10" i="3" s="1"/>
  <c r="H11" i="3"/>
  <c r="J11" i="3" s="1"/>
  <c r="K11" i="3" s="1"/>
  <c r="L11" i="3" s="1"/>
  <c r="H12" i="3"/>
  <c r="J12" i="3" s="1"/>
  <c r="K12" i="3" s="1"/>
  <c r="L12" i="3" s="1"/>
  <c r="H13" i="3"/>
  <c r="J13" i="3" s="1"/>
  <c r="K13" i="3" s="1"/>
  <c r="L13" i="3" s="1"/>
  <c r="H14" i="3"/>
  <c r="J14" i="3" s="1"/>
  <c r="K14" i="3" s="1"/>
  <c r="L14" i="3" s="1"/>
  <c r="H15" i="3"/>
  <c r="J15" i="3" s="1"/>
  <c r="K15" i="3" s="1"/>
  <c r="L15" i="3" s="1"/>
  <c r="H16" i="3"/>
  <c r="J16" i="3" s="1"/>
  <c r="K16" i="3" s="1"/>
  <c r="L16" i="3" s="1"/>
  <c r="H17" i="3"/>
  <c r="J17" i="3" s="1"/>
  <c r="K17" i="3" s="1"/>
  <c r="L17" i="3" s="1"/>
  <c r="H18" i="3"/>
  <c r="J18" i="3" s="1"/>
  <c r="K18" i="3" s="1"/>
  <c r="L18" i="3" s="1"/>
  <c r="H19" i="3"/>
  <c r="J19" i="3" s="1"/>
  <c r="K19" i="3" s="1"/>
  <c r="L19" i="3" s="1"/>
  <c r="H20" i="3"/>
  <c r="J20" i="3" s="1"/>
  <c r="K20" i="3" s="1"/>
  <c r="L20" i="3" s="1"/>
  <c r="H21" i="3"/>
  <c r="J21" i="3" s="1"/>
  <c r="K21" i="3" s="1"/>
  <c r="L21" i="3" s="1"/>
  <c r="H22" i="3"/>
  <c r="J22" i="3" s="1"/>
  <c r="K22" i="3" s="1"/>
  <c r="L22" i="3" s="1"/>
  <c r="H23" i="3"/>
  <c r="J23" i="3" s="1"/>
  <c r="K23" i="3" s="1"/>
  <c r="L23" i="3" s="1"/>
  <c r="H24" i="3"/>
  <c r="J24" i="3" s="1"/>
  <c r="K24" i="3" s="1"/>
  <c r="L24" i="3" s="1"/>
  <c r="H25" i="3"/>
  <c r="J25" i="3" s="1"/>
  <c r="K25" i="3" s="1"/>
  <c r="L25" i="3" s="1"/>
  <c r="H26" i="3"/>
  <c r="J26" i="3" s="1"/>
  <c r="K26" i="3" s="1"/>
  <c r="L26" i="3" s="1"/>
  <c r="H27" i="3"/>
  <c r="J27" i="3" s="1"/>
  <c r="K27" i="3" s="1"/>
  <c r="L27" i="3" s="1"/>
  <c r="H28" i="3"/>
  <c r="J28" i="3" s="1"/>
  <c r="K28" i="3" s="1"/>
  <c r="L28" i="3" s="1"/>
  <c r="H29" i="3"/>
  <c r="J29" i="3" s="1"/>
  <c r="K29" i="3" s="1"/>
  <c r="L29" i="3" s="1"/>
  <c r="H30" i="3"/>
  <c r="J30" i="3" s="1"/>
  <c r="K30" i="3" s="1"/>
  <c r="L30" i="3" s="1"/>
  <c r="H31" i="3"/>
  <c r="J31" i="3" s="1"/>
  <c r="K31" i="3" s="1"/>
  <c r="L31" i="3" s="1"/>
  <c r="H32" i="3"/>
  <c r="J32" i="3" s="1"/>
  <c r="K32" i="3" s="1"/>
  <c r="L32" i="3" s="1"/>
  <c r="H33" i="3"/>
  <c r="J33" i="3" s="1"/>
  <c r="K33" i="3" s="1"/>
  <c r="L33" i="3" s="1"/>
  <c r="H34" i="3"/>
  <c r="J34" i="3" s="1"/>
  <c r="K34" i="3" s="1"/>
  <c r="L34" i="3" s="1"/>
  <c r="H35" i="3"/>
  <c r="J35" i="3" s="1"/>
  <c r="K35" i="3" s="1"/>
  <c r="L35" i="3" s="1"/>
  <c r="H36" i="3"/>
  <c r="J36" i="3" s="1"/>
  <c r="K36" i="3" s="1"/>
  <c r="L36" i="3" s="1"/>
  <c r="H37" i="3"/>
  <c r="J37" i="3" s="1"/>
  <c r="K37" i="3" s="1"/>
  <c r="L37" i="3" s="1"/>
  <c r="H38" i="3"/>
  <c r="J38" i="3" s="1"/>
  <c r="K38" i="3" s="1"/>
  <c r="L38" i="3" s="1"/>
  <c r="H39" i="3"/>
  <c r="J39" i="3" s="1"/>
  <c r="K39" i="3" s="1"/>
  <c r="L39" i="3" s="1"/>
  <c r="H40" i="3"/>
  <c r="J40" i="3" s="1"/>
  <c r="K40" i="3" s="1"/>
  <c r="L40" i="3" s="1"/>
  <c r="H41" i="3"/>
  <c r="J41" i="3" s="1"/>
  <c r="K41" i="3" s="1"/>
  <c r="L41" i="3" s="1"/>
  <c r="H42" i="3"/>
  <c r="J42" i="3" s="1"/>
  <c r="K42" i="3" s="1"/>
  <c r="L42" i="3" s="1"/>
  <c r="H43" i="3"/>
  <c r="J43" i="3" s="1"/>
  <c r="K43" i="3" s="1"/>
  <c r="L43" i="3" s="1"/>
  <c r="H44" i="3"/>
  <c r="J44" i="3" s="1"/>
  <c r="K44" i="3" s="1"/>
  <c r="L44" i="3" s="1"/>
  <c r="H45" i="3"/>
  <c r="J45" i="3" s="1"/>
  <c r="K45" i="3" s="1"/>
  <c r="L45" i="3" s="1"/>
  <c r="H46" i="3"/>
  <c r="J46" i="3" s="1"/>
  <c r="K46" i="3" s="1"/>
  <c r="L46" i="3" s="1"/>
  <c r="H47" i="3"/>
  <c r="J47" i="3" s="1"/>
  <c r="K47" i="3" s="1"/>
  <c r="L47" i="3" s="1"/>
  <c r="H48" i="3"/>
  <c r="J48" i="3" s="1"/>
  <c r="K48" i="3" s="1"/>
  <c r="L48" i="3" s="1"/>
  <c r="H49" i="3"/>
  <c r="J49" i="3" s="1"/>
  <c r="K49" i="3" s="1"/>
  <c r="L49" i="3" s="1"/>
  <c r="H50" i="3"/>
  <c r="J50" i="3" s="1"/>
  <c r="K50" i="3" s="1"/>
  <c r="L50" i="3" s="1"/>
  <c r="H51" i="3"/>
  <c r="J51" i="3" s="1"/>
  <c r="K51" i="3" s="1"/>
  <c r="L51" i="3" s="1"/>
  <c r="H52" i="3"/>
  <c r="J52" i="3" s="1"/>
  <c r="K52" i="3" s="1"/>
  <c r="L52" i="3" s="1"/>
  <c r="H53" i="3"/>
  <c r="J53" i="3" s="1"/>
  <c r="K53" i="3" s="1"/>
  <c r="L53" i="3" s="1"/>
  <c r="H54" i="3"/>
  <c r="J54" i="3" s="1"/>
  <c r="K54" i="3" s="1"/>
  <c r="L54" i="3" s="1"/>
  <c r="H55" i="3"/>
  <c r="J55" i="3" s="1"/>
  <c r="K55" i="3" s="1"/>
  <c r="L55" i="3" s="1"/>
  <c r="H56" i="3"/>
  <c r="J56" i="3" s="1"/>
  <c r="K56" i="3" s="1"/>
  <c r="L56" i="3" s="1"/>
  <c r="H57" i="3"/>
  <c r="J57" i="3" s="1"/>
  <c r="K57" i="3" s="1"/>
  <c r="L57" i="3" s="1"/>
  <c r="H58" i="3"/>
  <c r="J58" i="3" s="1"/>
  <c r="K58" i="3" s="1"/>
  <c r="L58" i="3" s="1"/>
  <c r="H59" i="3"/>
  <c r="J59" i="3" s="1"/>
  <c r="K59" i="3" s="1"/>
  <c r="L59" i="3" s="1"/>
  <c r="H60" i="3"/>
  <c r="J60" i="3" s="1"/>
  <c r="K60" i="3" s="1"/>
  <c r="L60" i="3" s="1"/>
  <c r="H61" i="3"/>
  <c r="J61" i="3" s="1"/>
  <c r="K61" i="3" s="1"/>
  <c r="L61" i="3" s="1"/>
  <c r="P2" i="3"/>
  <c r="P4" i="3" s="1"/>
  <c r="Q2" i="3"/>
  <c r="Q4" i="3" s="1"/>
  <c r="R2" i="3"/>
  <c r="R4" i="3" s="1"/>
  <c r="S2" i="3"/>
  <c r="S4" i="3" s="1"/>
  <c r="T2" i="3"/>
  <c r="T4" i="3" s="1"/>
  <c r="P2" i="1"/>
  <c r="H51" i="2"/>
  <c r="H30" i="2"/>
  <c r="N2" i="2"/>
  <c r="H59" i="2"/>
  <c r="H43" i="2"/>
  <c r="H27" i="2"/>
  <c r="H4" i="2"/>
  <c r="O3" i="2"/>
  <c r="H5" i="2"/>
  <c r="H6" i="2"/>
  <c r="H9" i="2"/>
  <c r="H15" i="2"/>
  <c r="H16" i="2"/>
  <c r="H20" i="2"/>
  <c r="H24" i="2"/>
  <c r="H25" i="2"/>
  <c r="H28" i="2"/>
  <c r="H29" i="2"/>
  <c r="H33" i="2"/>
  <c r="H34" i="2"/>
  <c r="H37" i="2"/>
  <c r="H38" i="2"/>
  <c r="H42" i="2"/>
  <c r="H44" i="2"/>
  <c r="H46" i="2"/>
  <c r="H47" i="2"/>
  <c r="H52" i="2"/>
  <c r="H53" i="2"/>
  <c r="H55" i="2"/>
  <c r="H56" i="2"/>
  <c r="H61" i="2"/>
  <c r="Q5" i="2"/>
  <c r="M2" i="2"/>
  <c r="K2" i="2"/>
  <c r="L3" i="2"/>
  <c r="M3" i="2"/>
  <c r="M4" i="2" s="1"/>
  <c r="K3" i="2"/>
  <c r="L2" i="2"/>
  <c r="O2" i="2"/>
  <c r="H16" i="1"/>
  <c r="H17" i="1"/>
  <c r="H24" i="1"/>
  <c r="H25" i="1"/>
  <c r="H32" i="1"/>
  <c r="H33" i="1"/>
  <c r="H40" i="1"/>
  <c r="H41" i="1"/>
  <c r="H48" i="1"/>
  <c r="H49" i="1"/>
  <c r="H56" i="1"/>
  <c r="H57" i="1"/>
  <c r="H64" i="1"/>
  <c r="H65" i="1"/>
  <c r="H72" i="1"/>
  <c r="H73" i="1"/>
  <c r="H80" i="1"/>
  <c r="H81" i="1"/>
  <c r="H88" i="1"/>
  <c r="H89" i="1"/>
  <c r="H96" i="1"/>
  <c r="H97" i="1"/>
  <c r="H104" i="1"/>
  <c r="H105" i="1"/>
  <c r="H112" i="1"/>
  <c r="H113" i="1"/>
  <c r="H119" i="1"/>
  <c r="H120" i="1"/>
  <c r="H121" i="1"/>
  <c r="L3" i="1"/>
  <c r="M3" i="1"/>
  <c r="N3" i="1"/>
  <c r="O3" i="1"/>
  <c r="P3" i="1"/>
  <c r="K3" i="1"/>
  <c r="H10" i="1" s="1"/>
  <c r="K2" i="3" l="1"/>
  <c r="J63" i="3"/>
  <c r="J62" i="3"/>
  <c r="O10" i="3"/>
  <c r="O9" i="3"/>
  <c r="U3" i="3"/>
  <c r="B4" i="10" s="1"/>
  <c r="U2" i="3"/>
  <c r="H9" i="1"/>
  <c r="H8" i="1"/>
  <c r="H2" i="1"/>
  <c r="H95" i="1"/>
  <c r="H55" i="1"/>
  <c r="H31" i="1"/>
  <c r="H23" i="1"/>
  <c r="H15" i="1"/>
  <c r="H7" i="1"/>
  <c r="H6" i="1"/>
  <c r="H79" i="1"/>
  <c r="H39" i="1"/>
  <c r="H94" i="1"/>
  <c r="H54" i="1"/>
  <c r="H22" i="1"/>
  <c r="H101" i="1"/>
  <c r="H69" i="1"/>
  <c r="H37" i="1"/>
  <c r="H5" i="1"/>
  <c r="H103" i="1"/>
  <c r="H63" i="1"/>
  <c r="H118" i="1"/>
  <c r="H86" i="1"/>
  <c r="H62" i="1"/>
  <c r="H30" i="1"/>
  <c r="H109" i="1"/>
  <c r="H77" i="1"/>
  <c r="H45" i="1"/>
  <c r="H13" i="1"/>
  <c r="H84" i="1"/>
  <c r="H60" i="1"/>
  <c r="H36" i="1"/>
  <c r="H4" i="1"/>
  <c r="H111" i="1"/>
  <c r="H71" i="1"/>
  <c r="H110" i="1"/>
  <c r="H78" i="1"/>
  <c r="H46" i="1"/>
  <c r="H14" i="1"/>
  <c r="H93" i="1"/>
  <c r="H61" i="1"/>
  <c r="H21" i="1"/>
  <c r="H108" i="1"/>
  <c r="H92" i="1"/>
  <c r="H68" i="1"/>
  <c r="H44" i="1"/>
  <c r="H20" i="1"/>
  <c r="H115" i="1"/>
  <c r="H107" i="1"/>
  <c r="H99" i="1"/>
  <c r="H91" i="1"/>
  <c r="H83" i="1"/>
  <c r="H75" i="1"/>
  <c r="H67" i="1"/>
  <c r="H59" i="1"/>
  <c r="H51" i="1"/>
  <c r="H43" i="1"/>
  <c r="H35" i="1"/>
  <c r="H27" i="1"/>
  <c r="H19" i="1"/>
  <c r="H11" i="1"/>
  <c r="H3" i="1"/>
  <c r="K4" i="2"/>
  <c r="H87" i="1"/>
  <c r="H47" i="1"/>
  <c r="H102" i="1"/>
  <c r="H70" i="1"/>
  <c r="H38" i="1"/>
  <c r="H117" i="1"/>
  <c r="H85" i="1"/>
  <c r="H53" i="1"/>
  <c r="H29" i="1"/>
  <c r="H116" i="1"/>
  <c r="H100" i="1"/>
  <c r="H76" i="1"/>
  <c r="H52" i="1"/>
  <c r="H28" i="1"/>
  <c r="H12" i="1"/>
  <c r="H114" i="1"/>
  <c r="H106" i="1"/>
  <c r="H98" i="1"/>
  <c r="H90" i="1"/>
  <c r="H82" i="1"/>
  <c r="H74" i="1"/>
  <c r="H66" i="1"/>
  <c r="H58" i="1"/>
  <c r="H50" i="1"/>
  <c r="H42" i="1"/>
  <c r="H34" i="1"/>
  <c r="H26" i="1"/>
  <c r="H18" i="1"/>
  <c r="L4" i="2"/>
  <c r="H18" i="2"/>
  <c r="H8" i="2"/>
  <c r="H10" i="2"/>
  <c r="H54" i="2"/>
  <c r="H45" i="2"/>
  <c r="H36" i="2"/>
  <c r="H26" i="2"/>
  <c r="H17" i="2"/>
  <c r="H7" i="2"/>
  <c r="H11" i="2"/>
  <c r="H19" i="2"/>
  <c r="H60" i="2"/>
  <c r="H50" i="2"/>
  <c r="H41" i="2"/>
  <c r="H32" i="2"/>
  <c r="H23" i="2"/>
  <c r="H14" i="2"/>
  <c r="H35" i="2"/>
  <c r="H58" i="2"/>
  <c r="H49" i="2"/>
  <c r="H40" i="2"/>
  <c r="H31" i="2"/>
  <c r="H22" i="2"/>
  <c r="H13" i="2"/>
  <c r="H2" i="2"/>
  <c r="H57" i="2"/>
  <c r="H48" i="2"/>
  <c r="H39" i="2"/>
  <c r="H21" i="2"/>
  <c r="H12" i="2"/>
  <c r="H3" i="2"/>
  <c r="N3" i="2"/>
  <c r="N4" i="2" s="1"/>
  <c r="O4" i="2"/>
  <c r="L2" i="3" l="1"/>
  <c r="K62" i="3"/>
  <c r="B3" i="10"/>
  <c r="B5" i="10" s="1"/>
  <c r="U4" i="3"/>
  <c r="O11" i="3" s="1"/>
  <c r="Q2" i="2"/>
  <c r="Q2" i="1"/>
  <c r="Q3" i="2"/>
  <c r="L63" i="3" l="1"/>
  <c r="O12" i="3" s="1"/>
  <c r="L62" i="3"/>
  <c r="Q4" i="2"/>
  <c r="L2" i="1" l="1"/>
  <c r="M2" i="1"/>
  <c r="N2" i="1"/>
  <c r="O2" i="1"/>
  <c r="K2" i="1"/>
</calcChain>
</file>

<file path=xl/sharedStrings.xml><?xml version="1.0" encoding="utf-8"?>
<sst xmlns="http://schemas.openxmlformats.org/spreadsheetml/2006/main" count="168" uniqueCount="88">
  <si>
    <t>NVDA</t>
  </si>
  <si>
    <t>AEE</t>
  </si>
  <si>
    <t>TSLA</t>
  </si>
  <si>
    <t>WMT</t>
  </si>
  <si>
    <t>Expected Return</t>
  </si>
  <si>
    <t>Portfolio</t>
  </si>
  <si>
    <t>SD</t>
  </si>
  <si>
    <t>Weight</t>
  </si>
  <si>
    <t>Average</t>
  </si>
  <si>
    <t>Sharpe</t>
  </si>
  <si>
    <t>RF</t>
  </si>
  <si>
    <t>NFLX</t>
  </si>
  <si>
    <t>CSV</t>
  </si>
  <si>
    <t>Date yyyymm</t>
  </si>
  <si>
    <t>Mkt-RF</t>
  </si>
  <si>
    <t>SMB</t>
  </si>
  <si>
    <t>HML</t>
  </si>
  <si>
    <t>RMW</t>
  </si>
  <si>
    <t>CMA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</si>
  <si>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</si>
  <si>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</si>
  <si>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</si>
  <si>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</si>
  <si>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</si>
  <si>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</si>
  <si>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</si>
  <si>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</si>
  <si>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</si>
  <si>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</si>
  <si>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</si>
  <si>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</si>
  <si>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</si>
  <si>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</si>
  <si>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</si>
  <si>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</si>
  <si>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</si>
  <si>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</si>
  <si>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</si>
  <si>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</si>
  <si>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</si>
  <si>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</si>
  <si>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</si>
  <si>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</si>
  <si>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</si>
  <si>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</si>
  <si>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</si>
  <si>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Predicted Portfolio</t>
  </si>
  <si>
    <t>Ho:</t>
  </si>
  <si>
    <t>Ha:</t>
  </si>
  <si>
    <t>n</t>
  </si>
  <si>
    <t>k</t>
  </si>
  <si>
    <t>r</t>
  </si>
  <si>
    <t>F-stat</t>
  </si>
  <si>
    <t>P-val</t>
  </si>
  <si>
    <t>Conclusion</t>
  </si>
  <si>
    <t>P-val &gt; Sig Lev</t>
  </si>
  <si>
    <t>Fail to reject null</t>
  </si>
  <si>
    <t>b_RMW = b_CMA = 0</t>
  </si>
  <si>
    <t>At least one of {b_RMW, b_CMA } ~= 0</t>
  </si>
  <si>
    <t>SSE_F5</t>
  </si>
  <si>
    <t>MSE_F5</t>
  </si>
  <si>
    <t>SSE_F3</t>
  </si>
  <si>
    <t>FF3 better than FF5</t>
  </si>
  <si>
    <t>SP500</t>
  </si>
  <si>
    <r>
      <t xml:space="preserve">What would the value of a $10,000 account be if a client invested in your fund for the 5 years? </t>
    </r>
    <r>
      <rPr>
        <i/>
        <sz val="12"/>
        <color theme="1"/>
        <rFont val="Times New Roman"/>
        <family val="1"/>
      </rPr>
      <t>Assume the client starts the investment on January 1</t>
    </r>
    <r>
      <rPr>
        <i/>
        <sz val="8"/>
        <color theme="1"/>
        <rFont val="Times New Roman"/>
        <family val="1"/>
      </rPr>
      <t xml:space="preserve">st </t>
    </r>
    <r>
      <rPr>
        <i/>
        <sz val="12"/>
        <color theme="1"/>
        <rFont val="Times New Roman"/>
        <family val="1"/>
      </rPr>
      <t>2017. So the value for January 2017 would be $10,000 * (1+ Return January). For February 2017 it would be Value January * (1+ Return February). Continue this for 60 months until December 2021 for your ending value. </t>
    </r>
    <r>
      <rPr>
        <sz val="12"/>
        <color theme="1"/>
        <rFont val="Times New Roman"/>
        <family val="1"/>
      </rPr>
      <t>Provide a plot of your fund’s growth vs. the SP500 (ticker: ^GSPC on Yahoo!). Repeat the process above for the S&amp;P500’s returns and value starting with $10,000 to create another column in your spreadsheet. This line graph should have two lines both starting at $10,000. See the Morningstar link on page 1 for an example.</t>
    </r>
  </si>
  <si>
    <t>Portfolio return</t>
  </si>
  <si>
    <t>Date</t>
  </si>
  <si>
    <t>Adj Close**</t>
  </si>
  <si>
    <t>Return rate</t>
  </si>
  <si>
    <t>Fund Growth</t>
  </si>
  <si>
    <t>SP500 return</t>
  </si>
  <si>
    <t>SP500 Growth</t>
  </si>
  <si>
    <t>Portfolio Average Return </t>
  </si>
  <si>
    <t>Portfolio Standard Deviation </t>
  </si>
  <si>
    <t>5% VaR </t>
  </si>
  <si>
    <t>What is the 5% VaR of your $10,000 portfolio? (using last 5 years)</t>
  </si>
  <si>
    <t>Data</t>
  </si>
  <si>
    <t>Measure</t>
  </si>
  <si>
    <t>Portfolio Skew</t>
  </si>
  <si>
    <t>Portfolio Kurtosis</t>
  </si>
  <si>
    <t>Portfolio Sharpe Ratio</t>
  </si>
  <si>
    <t>Portfolio Sortino Ratio</t>
  </si>
  <si>
    <t>Correlation(NVDA, AEE)</t>
  </si>
  <si>
    <t>Excess Return</t>
  </si>
  <si>
    <t>Negative Excess Return</t>
  </si>
  <si>
    <t>NER^2</t>
  </si>
  <si>
    <t>CVS</t>
  </si>
  <si>
    <t>JPM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</si>
</sst>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0.0000"/>
    <numFmt numFmtId="174" formatCode="0.00000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sz val="8"/>
      <color theme="1"/>
      <name val="Times New Roman"/>
      <family val="1"/>
    </font>
    <font>
      <sz val="12"/>
      <color rgb="FF232A31"/>
      <name val="Calibri"/>
      <family val="2"/>
      <scheme val="minor"/>
    </font>
    <font>
      <sz val="12"/>
      <color rgb="FF16192B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7"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4" fontId="0" fillId="2" borderId="0" xfId="0" applyNumberFormat="1" applyFill="1"/>
    <xf numFmtId="10" fontId="0" fillId="2" borderId="0" xfId="1" applyNumberFormat="1" applyFont="1" applyFill="1"/>
    <xf numFmtId="10" fontId="0" fillId="0" borderId="0" xfId="0" applyNumberFormat="1"/>
    <xf numFmtId="0" fontId="0" fillId="0" borderId="0" xfId="0" applyAlignment="1">
      <alignment horizontal="right"/>
    </xf>
    <xf numFmtId="2" fontId="0" fillId="0" borderId="0" xfId="0" applyNumberFormat="1"/>
    <xf numFmtId="164" fontId="0" fillId="0" borderId="0" xfId="0" applyNumberFormat="1"/>
    <xf numFmtId="10" fontId="2" fillId="0" borderId="0" xfId="1" applyNumberFormat="1" applyFont="1"/>
    <xf numFmtId="2" fontId="0" fillId="3" borderId="0" xfId="0" applyNumberFormat="1" applyFill="1"/>
    <xf numFmtId="2" fontId="0" fillId="3" borderId="0" xfId="1" applyNumberFormat="1" applyFont="1" applyFill="1"/>
    <xf numFmtId="2" fontId="0" fillId="4" borderId="0" xfId="0" applyNumberFormat="1" applyFill="1"/>
    <xf numFmtId="1" fontId="0" fillId="0" borderId="0" xfId="0" applyNumberFormat="1"/>
    <xf numFmtId="164" fontId="0" fillId="0" borderId="0" xfId="1" applyNumberFormat="1" applyFont="1"/>
    <xf numFmtId="0" fontId="3" fillId="0" borderId="0" xfId="0" applyFont="1"/>
    <xf numFmtId="0" fontId="3" fillId="3" borderId="0" xfId="0" applyFont="1" applyFill="1"/>
    <xf numFmtId="0" fontId="0" fillId="3" borderId="0" xfId="0" applyFill="1"/>
    <xf numFmtId="0" fontId="5" fillId="0" borderId="0" xfId="0" applyFont="1" applyAlignment="1">
      <alignment horizontal="left" vertical="top" wrapText="1"/>
    </xf>
    <xf numFmtId="17" fontId="0" fillId="0" borderId="0" xfId="0" applyNumberFormat="1"/>
    <xf numFmtId="0" fontId="8" fillId="0" borderId="0" xfId="0" applyFont="1"/>
    <xf numFmtId="15" fontId="8" fillId="0" borderId="0" xfId="0" applyNumberFormat="1" applyFont="1"/>
    <xf numFmtId="4" fontId="8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vertical="center"/>
    </xf>
    <xf numFmtId="44" fontId="0" fillId="0" borderId="0" xfId="2" applyFont="1"/>
    <xf numFmtId="0" fontId="9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174" fontId="0" fillId="0" borderId="0" xfId="0" applyNumberFormat="1" applyFont="1"/>
    <xf numFmtId="0" fontId="0" fillId="0" borderId="0" xfId="0" applyAlignment="1">
      <alignment horizontal="center" vertical="center"/>
    </xf>
    <xf numFmtId="164" fontId="0" fillId="3" borderId="0" xfId="0" applyNumberForma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Fund Growth</a:t>
            </a:r>
            <a:r>
              <a:rPr lang="en-US" baseline="0"/>
              <a:t> vs. SP500 Growth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'Growth Compare'!$D$10</c:f>
              <c:strCache>
                <c:ptCount val="1"/>
                <c:pt idx="0">
                  <c:v>Fund Growth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'Growth Compare'!$A$11:$A$70</c:f>
              <c:numCache>
                <c:formatCode>mmm\-yy</c:formatCode>
                <c:ptCount val="60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  <c:pt idx="58">
                  <c:v>44501</c:v>
                </c:pt>
                <c:pt idx="59">
                  <c:v>44531</c:v>
                </c:pt>
              </c:numCache>
            </c:numRef>
          </c:cat>
          <c:val>
            <c:numRef>
              <c:f>'Growth Compare'!$D$11:$D$70</c:f>
              <c:numCache>
                <c:formatCode>General</c:formatCode>
                <c:ptCount val="60"/>
                <c:pt idx="0">
                  <c:v>10765.790649171289</c:v>
                </c:pt>
                <c:pt idx="1">
                  <c:v>11007.1751568785</c:v>
                </c:pt>
                <c:pt idx="2">
                  <c:v>11246.673317192432</c:v>
                </c:pt>
                <c:pt idx="3">
                  <c:v>11502.369653155529</c:v>
                </c:pt>
                <c:pt idx="4">
                  <c:v>11632.791869880632</c:v>
                </c:pt>
                <c:pt idx="5">
                  <c:v>12813.387866168203</c:v>
                </c:pt>
                <c:pt idx="6">
                  <c:v>12852.470691385064</c:v>
                </c:pt>
                <c:pt idx="7">
                  <c:v>13601.998887798019</c:v>
                </c:pt>
                <c:pt idx="8">
                  <c:v>13956.328987249935</c:v>
                </c:pt>
                <c:pt idx="9">
                  <c:v>14145.122599742544</c:v>
                </c:pt>
                <c:pt idx="10">
                  <c:v>15435.988841153305</c:v>
                </c:pt>
                <c:pt idx="11">
                  <c:v>15791.488909130985</c:v>
                </c:pt>
                <c:pt idx="12">
                  <c:v>17712.25865663018</c:v>
                </c:pt>
                <c:pt idx="13">
                  <c:v>17062.216987997435</c:v>
                </c:pt>
                <c:pt idx="14">
                  <c:v>16704.163014409998</c:v>
                </c:pt>
                <c:pt idx="15">
                  <c:v>16960.243624281189</c:v>
                </c:pt>
                <c:pt idx="16">
                  <c:v>17352.036714781432</c:v>
                </c:pt>
                <c:pt idx="17">
                  <c:v>17699.790297896536</c:v>
                </c:pt>
                <c:pt idx="18">
                  <c:v>18091.881143776267</c:v>
                </c:pt>
                <c:pt idx="19">
                  <c:v>19140.8349986963</c:v>
                </c:pt>
                <c:pt idx="20">
                  <c:v>18926.171108868359</c:v>
                </c:pt>
                <c:pt idx="21">
                  <c:v>18190.777695335975</c:v>
                </c:pt>
                <c:pt idx="22">
                  <c:v>17612.396536066648</c:v>
                </c:pt>
                <c:pt idx="23">
                  <c:v>15990.306449250955</c:v>
                </c:pt>
                <c:pt idx="24">
                  <c:v>17125.769824314517</c:v>
                </c:pt>
                <c:pt idx="25">
                  <c:v>17797.112624067504</c:v>
                </c:pt>
                <c:pt idx="26">
                  <c:v>18287.113692244824</c:v>
                </c:pt>
                <c:pt idx="27">
                  <c:v>18893.847110959072</c:v>
                </c:pt>
                <c:pt idx="28">
                  <c:v>17216.520273811548</c:v>
                </c:pt>
                <c:pt idx="29">
                  <c:v>18900.767129672397</c:v>
                </c:pt>
                <c:pt idx="30">
                  <c:v>19117.220211095224</c:v>
                </c:pt>
                <c:pt idx="31">
                  <c:v>18915.937647160234</c:v>
                </c:pt>
                <c:pt idx="32">
                  <c:v>19611.939199186108</c:v>
                </c:pt>
                <c:pt idx="33">
                  <c:v>20812.205016147098</c:v>
                </c:pt>
                <c:pt idx="34">
                  <c:v>21442.895684763989</c:v>
                </c:pt>
                <c:pt idx="35">
                  <c:v>22666.600516554365</c:v>
                </c:pt>
                <c:pt idx="36">
                  <c:v>23720.772344999568</c:v>
                </c:pt>
                <c:pt idx="37">
                  <c:v>23594.237020256023</c:v>
                </c:pt>
                <c:pt idx="38">
                  <c:v>21912.373349296435</c:v>
                </c:pt>
                <c:pt idx="39">
                  <c:v>23885.354025585006</c:v>
                </c:pt>
                <c:pt idx="40">
                  <c:v>25458.225801388446</c:v>
                </c:pt>
                <c:pt idx="41">
                  <c:v>25770.774478589858</c:v>
                </c:pt>
                <c:pt idx="42">
                  <c:v>28644.624328342343</c:v>
                </c:pt>
                <c:pt idx="43">
                  <c:v>32248.048178195579</c:v>
                </c:pt>
                <c:pt idx="44">
                  <c:v>31722.297536253416</c:v>
                </c:pt>
                <c:pt idx="45">
                  <c:v>31258.806475728743</c:v>
                </c:pt>
                <c:pt idx="46">
                  <c:v>34163.866153328287</c:v>
                </c:pt>
                <c:pt idx="47">
                  <c:v>34984.517741813215</c:v>
                </c:pt>
                <c:pt idx="48">
                  <c:v>34521.877839189896</c:v>
                </c:pt>
                <c:pt idx="49">
                  <c:v>34865.822834117913</c:v>
                </c:pt>
                <c:pt idx="50">
                  <c:v>36575.662943536481</c:v>
                </c:pt>
                <c:pt idx="51">
                  <c:v>38438.003220380961</c:v>
                </c:pt>
                <c:pt idx="52">
                  <c:v>39321.537980131354</c:v>
                </c:pt>
                <c:pt idx="53">
                  <c:v>40673.476090047312</c:v>
                </c:pt>
                <c:pt idx="54">
                  <c:v>40927.745805006736</c:v>
                </c:pt>
                <c:pt idx="55">
                  <c:v>43991.477279084007</c:v>
                </c:pt>
                <c:pt idx="56">
                  <c:v>42550.467687268465</c:v>
                </c:pt>
                <c:pt idx="57">
                  <c:v>47679.239758132491</c:v>
                </c:pt>
                <c:pt idx="58">
                  <c:v>48831.210624811545</c:v>
                </c:pt>
                <c:pt idx="59">
                  <c:v>48757.905929367153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B3-744B-BD9E-9DF0C656C8AE}"/>
            </c:ext>
          </c:extLst>
        </c:ser>
        <c:ser>
          <c:idx val="1"/>
          <c:order val="1"/>
          <c:tx>
            <c:strRef>
              <c:f>'Growth Compare'!$E$10</c:f>
              <c:strCache>
                <c:ptCount val="1"/>
                <c:pt idx="0">
                  <c:v>SP500 Growth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'Growth Compare'!$A$11:$A$70</c:f>
              <c:numCache>
                <c:formatCode>mmm\-yy</c:formatCode>
                <c:ptCount val="60"/>
                <c:pt idx="0">
                  <c:v>42736</c:v>
                </c:pt>
                <c:pt idx="1">
                  <c:v>42767</c:v>
                </c:pt>
                <c:pt idx="2">
                  <c:v>42795</c:v>
                </c:pt>
                <c:pt idx="3">
                  <c:v>42826</c:v>
                </c:pt>
                <c:pt idx="4">
                  <c:v>42856</c:v>
                </c:pt>
                <c:pt idx="5">
                  <c:v>42887</c:v>
                </c:pt>
                <c:pt idx="6">
                  <c:v>42917</c:v>
                </c:pt>
                <c:pt idx="7">
                  <c:v>42948</c:v>
                </c:pt>
                <c:pt idx="8">
                  <c:v>42979</c:v>
                </c:pt>
                <c:pt idx="9">
                  <c:v>43009</c:v>
                </c:pt>
                <c:pt idx="10">
                  <c:v>43040</c:v>
                </c:pt>
                <c:pt idx="11">
                  <c:v>43070</c:v>
                </c:pt>
                <c:pt idx="12">
                  <c:v>43101</c:v>
                </c:pt>
                <c:pt idx="13">
                  <c:v>43132</c:v>
                </c:pt>
                <c:pt idx="14">
                  <c:v>43160</c:v>
                </c:pt>
                <c:pt idx="15">
                  <c:v>43191</c:v>
                </c:pt>
                <c:pt idx="16">
                  <c:v>43221</c:v>
                </c:pt>
                <c:pt idx="17">
                  <c:v>43252</c:v>
                </c:pt>
                <c:pt idx="18">
                  <c:v>43282</c:v>
                </c:pt>
                <c:pt idx="19">
                  <c:v>43313</c:v>
                </c:pt>
                <c:pt idx="20">
                  <c:v>43344</c:v>
                </c:pt>
                <c:pt idx="21">
                  <c:v>43374</c:v>
                </c:pt>
                <c:pt idx="22">
                  <c:v>43405</c:v>
                </c:pt>
                <c:pt idx="23">
                  <c:v>43435</c:v>
                </c:pt>
                <c:pt idx="24">
                  <c:v>43466</c:v>
                </c:pt>
                <c:pt idx="25">
                  <c:v>43497</c:v>
                </c:pt>
                <c:pt idx="26">
                  <c:v>43525</c:v>
                </c:pt>
                <c:pt idx="27">
                  <c:v>43556</c:v>
                </c:pt>
                <c:pt idx="28">
                  <c:v>43586</c:v>
                </c:pt>
                <c:pt idx="29">
                  <c:v>43617</c:v>
                </c:pt>
                <c:pt idx="30">
                  <c:v>43647</c:v>
                </c:pt>
                <c:pt idx="31">
                  <c:v>43678</c:v>
                </c:pt>
                <c:pt idx="32">
                  <c:v>43709</c:v>
                </c:pt>
                <c:pt idx="33">
                  <c:v>43739</c:v>
                </c:pt>
                <c:pt idx="34">
                  <c:v>43770</c:v>
                </c:pt>
                <c:pt idx="35">
                  <c:v>43800</c:v>
                </c:pt>
                <c:pt idx="36">
                  <c:v>43831</c:v>
                </c:pt>
                <c:pt idx="37">
                  <c:v>43862</c:v>
                </c:pt>
                <c:pt idx="38">
                  <c:v>43891</c:v>
                </c:pt>
                <c:pt idx="39">
                  <c:v>43922</c:v>
                </c:pt>
                <c:pt idx="40">
                  <c:v>43952</c:v>
                </c:pt>
                <c:pt idx="41">
                  <c:v>43983</c:v>
                </c:pt>
                <c:pt idx="42">
                  <c:v>44013</c:v>
                </c:pt>
                <c:pt idx="43">
                  <c:v>44044</c:v>
                </c:pt>
                <c:pt idx="44">
                  <c:v>44075</c:v>
                </c:pt>
                <c:pt idx="45">
                  <c:v>44105</c:v>
                </c:pt>
                <c:pt idx="46">
                  <c:v>44136</c:v>
                </c:pt>
                <c:pt idx="47">
                  <c:v>44166</c:v>
                </c:pt>
                <c:pt idx="48">
                  <c:v>44197</c:v>
                </c:pt>
                <c:pt idx="49">
                  <c:v>44228</c:v>
                </c:pt>
                <c:pt idx="50">
                  <c:v>44256</c:v>
                </c:pt>
                <c:pt idx="51">
                  <c:v>44287</c:v>
                </c:pt>
                <c:pt idx="52">
                  <c:v>44317</c:v>
                </c:pt>
                <c:pt idx="53">
                  <c:v>44348</c:v>
                </c:pt>
                <c:pt idx="54">
                  <c:v>44378</c:v>
                </c:pt>
                <c:pt idx="55">
                  <c:v>44409</c:v>
                </c:pt>
                <c:pt idx="56">
                  <c:v>44440</c:v>
                </c:pt>
                <c:pt idx="57">
                  <c:v>44470</c:v>
                </c:pt>
                <c:pt idx="58">
                  <c:v>44501</c:v>
                </c:pt>
                <c:pt idx="59">
                  <c:v>44531</c:v>
                </c:pt>
              </c:numCache>
            </c:numRef>
          </c:cat>
          <c:val>
            <c:numRef>
              <c:f>'Growth Compare'!$E$11:$E$70</c:f>
              <c:numCache>
                <c:formatCode>General</c:formatCode>
                <c:ptCount val="60"/>
                <c:pt idx="0">
                  <c:v>10178.843413747358</c:v>
                </c:pt>
                <c:pt idx="1">
                  <c:v>10557.478683062134</c:v>
                </c:pt>
                <c:pt idx="2">
                  <c:v>10553.369393835172</c:v>
                </c:pt>
                <c:pt idx="3">
                  <c:v>10649.312364047291</c:v>
                </c:pt>
                <c:pt idx="4">
                  <c:v>10772.591040856163</c:v>
                </c:pt>
                <c:pt idx="5">
                  <c:v>10824.448484252936</c:v>
                </c:pt>
                <c:pt idx="6">
                  <c:v>11033.888236266266</c:v>
                </c:pt>
                <c:pt idx="7">
                  <c:v>11039.918171544961</c:v>
                </c:pt>
                <c:pt idx="8">
                  <c:v>11253.020550912757</c:v>
                </c:pt>
                <c:pt idx="9">
                  <c:v>11502.704537637968</c:v>
                </c:pt>
                <c:pt idx="10">
                  <c:v>11825.730403827003</c:v>
                </c:pt>
                <c:pt idx="11">
                  <c:v>11941.996489237687</c:v>
                </c:pt>
                <c:pt idx="12">
                  <c:v>12612.88262172653</c:v>
                </c:pt>
                <c:pt idx="13">
                  <c:v>12121.643894355537</c:v>
                </c:pt>
                <c:pt idx="14">
                  <c:v>11795.759392182526</c:v>
                </c:pt>
                <c:pt idx="15">
                  <c:v>11827.829714627735</c:v>
                </c:pt>
                <c:pt idx="16">
                  <c:v>12083.409638069888</c:v>
                </c:pt>
                <c:pt idx="17">
                  <c:v>12141.92234336685</c:v>
                </c:pt>
                <c:pt idx="18">
                  <c:v>12579.29364891484</c:v>
                </c:pt>
                <c:pt idx="19">
                  <c:v>12959.983562843097</c:v>
                </c:pt>
                <c:pt idx="20">
                  <c:v>13015.637632156087</c:v>
                </c:pt>
                <c:pt idx="21">
                  <c:v>12112.308661220373</c:v>
                </c:pt>
                <c:pt idx="22">
                  <c:v>12328.627006070141</c:v>
                </c:pt>
                <c:pt idx="23">
                  <c:v>11197.14315066352</c:v>
                </c:pt>
                <c:pt idx="24">
                  <c:v>12078.183694161686</c:v>
                </c:pt>
                <c:pt idx="25">
                  <c:v>12437.255173461142</c:v>
                </c:pt>
                <c:pt idx="26">
                  <c:v>12660.184114023848</c:v>
                </c:pt>
                <c:pt idx="27">
                  <c:v>13157.899438546032</c:v>
                </c:pt>
                <c:pt idx="28">
                  <c:v>12292.402728210722</c:v>
                </c:pt>
                <c:pt idx="29">
                  <c:v>13139.720300335448</c:v>
                </c:pt>
                <c:pt idx="30">
                  <c:v>13312.221115493365</c:v>
                </c:pt>
                <c:pt idx="31">
                  <c:v>13071.381033843574</c:v>
                </c:pt>
                <c:pt idx="32">
                  <c:v>13295.962623334512</c:v>
                </c:pt>
                <c:pt idx="33">
                  <c:v>13567.62237418652</c:v>
                </c:pt>
                <c:pt idx="34">
                  <c:v>14029.560082721782</c:v>
                </c:pt>
                <c:pt idx="35">
                  <c:v>14430.662444223102</c:v>
                </c:pt>
                <c:pt idx="36">
                  <c:v>14407.168029729817</c:v>
                </c:pt>
                <c:pt idx="37">
                  <c:v>13195.374369648434</c:v>
                </c:pt>
                <c:pt idx="38">
                  <c:v>11544.378090341834</c:v>
                </c:pt>
                <c:pt idx="39">
                  <c:v>13008.714373132398</c:v>
                </c:pt>
                <c:pt idx="40">
                  <c:v>13597.772050579995</c:v>
                </c:pt>
                <c:pt idx="41">
                  <c:v>13847.813366803201</c:v>
                </c:pt>
                <c:pt idx="42">
                  <c:v>14610.845843587951</c:v>
                </c:pt>
                <c:pt idx="43">
                  <c:v>15634.550189161309</c:v>
                </c:pt>
                <c:pt idx="44">
                  <c:v>15021.238772037186</c:v>
                </c:pt>
                <c:pt idx="45">
                  <c:v>14605.664565867</c:v>
                </c:pt>
                <c:pt idx="46">
                  <c:v>16176.440372873341</c:v>
                </c:pt>
                <c:pt idx="47">
                  <c:v>16776.932594256832</c:v>
                </c:pt>
                <c:pt idx="48">
                  <c:v>16590.093932991793</c:v>
                </c:pt>
                <c:pt idx="49">
                  <c:v>17022.953953627573</c:v>
                </c:pt>
                <c:pt idx="50">
                  <c:v>17745.384866202447</c:v>
                </c:pt>
                <c:pt idx="51">
                  <c:v>18675.692214236915</c:v>
                </c:pt>
                <c:pt idx="52">
                  <c:v>18778.156447787474</c:v>
                </c:pt>
                <c:pt idx="53">
                  <c:v>19195.293970511397</c:v>
                </c:pt>
                <c:pt idx="54">
                  <c:v>19631.950617063394</c:v>
                </c:pt>
                <c:pt idx="55">
                  <c:v>20201.087174997676</c:v>
                </c:pt>
                <c:pt idx="56">
                  <c:v>19240.138822509991</c:v>
                </c:pt>
                <c:pt idx="57">
                  <c:v>20570.476543551787</c:v>
                </c:pt>
                <c:pt idx="58">
                  <c:v>20399.047716887861</c:v>
                </c:pt>
                <c:pt idx="59">
                  <c:v>21288.708834525201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B3-744B-BD9E-9DF0C656C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2497055"/>
        <c:axId val="336107295"/>
      </c:lineChart>
      <c:dateAx>
        <c:axId val="132497055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6107295"/>
        <c:crosses val="autoZero"/>
        <c:auto val="1"/>
        <c:lblOffset val="100"/>
        <c:baseTimeUnit val="months"/>
      </c:dateAx>
      <c:valAx>
        <c:axId val="33610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497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450850</xdr:colOff>
      <xdr:row>9</xdr:row>
      <xdr:rowOff>19050</xdr:rowOff>
    </xdr:from>
    <xdr:to>
      <xdr:col>18</xdr:col>
      <xdr:colOff>330200</xdr:colOff>
      <xdr:row>22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0316C7-C7C2-4854-349A-B2B27350D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8F45-53E0-5A49-BDC3-7B9938AC54A4}">
  <dimension ref="A1:Q121"/>
  <sheetViews>
    <sheetView workbookViewId="0">
      <selection activeCell="K104" sqref="K104"/>
    </sheetView>
  </sheetViews>
  <sheetFormatPr baseColWidth="10" defaultRowHeight="16" x14ac:dyDescent="0.2"/>
  <cols>
    <col min="9" max="9" width="14.6640625" customWidth="1"/>
    <col min="10" max="10" width="14.33203125" customWidth="1"/>
  </cols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86</v>
      </c>
      <c r="H1" t="s">
        <v>5</v>
      </c>
      <c r="K1" t="s">
        <v>0</v>
      </c>
      <c r="L1" t="s">
        <v>1</v>
      </c>
      <c r="M1" t="s">
        <v>2</v>
      </c>
      <c r="N1" t="s">
        <v>3</v>
      </c>
      <c r="O1" t="s">
        <v>11</v>
      </c>
      <c r="P1" t="s">
        <v>12</v>
      </c>
      <c r="Q1" t="s">
        <v>5</v>
      </c>
    </row>
    <row r="2" spans="1:17" x14ac:dyDescent="0.2">
      <c r="A2" s="1">
        <v>41275</v>
      </c>
      <c r="B2" s="2">
        <v>0</v>
      </c>
      <c r="C2" s="2">
        <v>7.0386441552431289E-2</v>
      </c>
      <c r="D2" s="2">
        <v>0.10746988485385295</v>
      </c>
      <c r="E2" s="2">
        <v>3.0898085690922037E-2</v>
      </c>
      <c r="F2" s="9">
        <v>0.78464199999999995</v>
      </c>
      <c r="G2" s="2">
        <v>7.0047971011383603E-2</v>
      </c>
      <c r="H2" s="2">
        <f>SUMPRODUCT(B2:G2,$K$3:$P$3)</f>
        <v>0.1772407305180983</v>
      </c>
      <c r="J2" t="s">
        <v>4</v>
      </c>
      <c r="K2" s="5">
        <f t="shared" ref="K2:Q2" si="0">AVERAGE(B2:B121)</f>
        <v>4.0687101194173084E-2</v>
      </c>
      <c r="L2" s="5">
        <f t="shared" si="0"/>
        <v>1.2884449490647241E-2</v>
      </c>
      <c r="M2" s="5">
        <f t="shared" si="0"/>
        <v>4.9619478789989756E-2</v>
      </c>
      <c r="N2" s="5">
        <f t="shared" si="0"/>
        <v>9.3940588504242487E-3</v>
      </c>
      <c r="O2" s="5">
        <f t="shared" si="0"/>
        <v>3.5739285833333322E-2</v>
      </c>
      <c r="P2" s="5">
        <f t="shared" si="0"/>
        <v>1.4066283786802488E-2</v>
      </c>
      <c r="Q2" s="5">
        <f t="shared" si="0"/>
        <v>2.7065109657561707E-2</v>
      </c>
    </row>
    <row r="3" spans="1:17" x14ac:dyDescent="0.2">
      <c r="A3" s="1">
        <v>41306</v>
      </c>
      <c r="B3" s="2">
        <v>3.2626551891521798E-2</v>
      </c>
      <c r="C3" s="2">
        <v>4.1614965268857503E-2</v>
      </c>
      <c r="D3" s="2">
        <v>-7.1447737743569981E-2</v>
      </c>
      <c r="E3" s="2">
        <v>1.1865159515794102E-2</v>
      </c>
      <c r="F3" s="9">
        <v>0.13822309999999999</v>
      </c>
      <c r="G3" s="2">
        <v>4.6887953439536417E-2</v>
      </c>
      <c r="H3" s="2">
        <f t="shared" ref="H3:H66" si="1">SUMPRODUCT(B3:G3,$K$3:$P$3)</f>
        <v>3.3294998728689969E-2</v>
      </c>
      <c r="J3" t="s">
        <v>7</v>
      </c>
      <c r="K3" s="2">
        <f>1/6</f>
        <v>0.16666666666666666</v>
      </c>
      <c r="L3" s="2">
        <f t="shared" ref="L3:P3" si="2">1/6</f>
        <v>0.16666666666666666</v>
      </c>
      <c r="M3" s="2">
        <f t="shared" si="2"/>
        <v>0.16666666666666666</v>
      </c>
      <c r="N3" s="2">
        <f t="shared" si="2"/>
        <v>0.16666666666666666</v>
      </c>
      <c r="O3" s="2">
        <f t="shared" si="2"/>
        <v>0.16666666666666666</v>
      </c>
      <c r="P3" s="2">
        <f t="shared" si="2"/>
        <v>0.16666666666666666</v>
      </c>
    </row>
    <row r="4" spans="1:17" x14ac:dyDescent="0.2">
      <c r="A4" s="1">
        <v>41334</v>
      </c>
      <c r="B4" s="2">
        <v>1.9645013736216799E-2</v>
      </c>
      <c r="C4" s="2">
        <v>3.6401369863410395E-2</v>
      </c>
      <c r="D4" s="2">
        <v>8.7855297157622622E-2</v>
      </c>
      <c r="E4" s="2">
        <v>5.7220252160081607E-2</v>
      </c>
      <c r="F4" s="9">
        <v>6.3803499999999999E-3</v>
      </c>
      <c r="G4" s="2">
        <v>-2.9844669964480958E-2</v>
      </c>
      <c r="H4" s="2">
        <f t="shared" si="1"/>
        <v>2.9609602158808406E-2</v>
      </c>
    </row>
    <row r="5" spans="1:17" x14ac:dyDescent="0.2">
      <c r="A5" s="1">
        <v>41365</v>
      </c>
      <c r="B5" s="2">
        <v>7.3265867006939725E-2</v>
      </c>
      <c r="C5" s="2">
        <v>4.7486359258822636E-2</v>
      </c>
      <c r="D5" s="2">
        <v>0.42491409342834535</v>
      </c>
      <c r="E5" s="2">
        <v>4.5321266042828483E-2</v>
      </c>
      <c r="F5" s="9">
        <v>0.14153635000000001</v>
      </c>
      <c r="G5" s="2">
        <v>3.2658807377690835E-2</v>
      </c>
      <c r="H5" s="2">
        <f t="shared" si="1"/>
        <v>0.12753045718577116</v>
      </c>
    </row>
    <row r="6" spans="1:17" x14ac:dyDescent="0.2">
      <c r="A6" s="1">
        <v>41395</v>
      </c>
      <c r="B6" s="2">
        <v>5.0835196324517155E-2</v>
      </c>
      <c r="C6" s="2">
        <v>-6.0965413132415859E-2</v>
      </c>
      <c r="D6" s="2">
        <v>0.81070576131744398</v>
      </c>
      <c r="E6" s="2">
        <v>-3.7056203875283911E-2</v>
      </c>
      <c r="F6" s="9">
        <v>4.7114370000000003E-2</v>
      </c>
      <c r="G6" s="2">
        <v>0.12081894921994794</v>
      </c>
      <c r="H6" s="2">
        <f t="shared" si="1"/>
        <v>0.15524210997570154</v>
      </c>
    </row>
    <row r="7" spans="1:17" x14ac:dyDescent="0.2">
      <c r="A7" s="1">
        <v>41426</v>
      </c>
      <c r="B7" s="2">
        <v>-2.4788207951885438E-2</v>
      </c>
      <c r="C7" s="2">
        <v>1.1750671701781762E-2</v>
      </c>
      <c r="D7" s="2">
        <v>9.8199677690245471E-2</v>
      </c>
      <c r="E7" s="2">
        <v>1.2933650547459631E-3</v>
      </c>
      <c r="F7" s="9">
        <v>-6.7005599999999998E-2</v>
      </c>
      <c r="G7" s="2">
        <v>-3.297308392065023E-2</v>
      </c>
      <c r="H7" s="2">
        <f t="shared" si="1"/>
        <v>-2.2538629042937455E-3</v>
      </c>
    </row>
    <row r="8" spans="1:17" x14ac:dyDescent="0.2">
      <c r="A8" s="1">
        <v>41456</v>
      </c>
      <c r="B8" s="2">
        <v>2.8489976342245749E-2</v>
      </c>
      <c r="C8" s="2">
        <v>5.1831536194642418E-2</v>
      </c>
      <c r="D8" s="2">
        <v>0.25074521473291789</v>
      </c>
      <c r="E8" s="2">
        <v>4.6314555028185454E-2</v>
      </c>
      <c r="F8" s="9">
        <v>0.15817893999999999</v>
      </c>
      <c r="G8" s="2">
        <v>5.5692096195962631E-2</v>
      </c>
      <c r="H8" s="2">
        <f t="shared" si="1"/>
        <v>9.8542053082325679E-2</v>
      </c>
    </row>
    <row r="9" spans="1:17" x14ac:dyDescent="0.2">
      <c r="A9" s="1">
        <v>41487</v>
      </c>
      <c r="B9" s="2">
        <v>2.1468624912313411E-2</v>
      </c>
      <c r="C9" s="2">
        <v>-5.5850479873527224E-2</v>
      </c>
      <c r="D9" s="2">
        <v>0.25856423145665774</v>
      </c>
      <c r="E9" s="2">
        <v>-6.3638498737464674E-2</v>
      </c>
      <c r="F9" s="9">
        <v>0.16128112</v>
      </c>
      <c r="G9" s="2">
        <v>-8.6695109222366062E-2</v>
      </c>
      <c r="H9" s="2">
        <f t="shared" si="1"/>
        <v>3.9188314755935531E-2</v>
      </c>
    </row>
    <row r="10" spans="1:17" x14ac:dyDescent="0.2">
      <c r="A10" s="1">
        <v>41518</v>
      </c>
      <c r="B10" s="2">
        <v>6.0234092696247563E-2</v>
      </c>
      <c r="C10" s="2">
        <v>3.0464380266768263E-2</v>
      </c>
      <c r="D10" s="2">
        <v>0.14420111999404966</v>
      </c>
      <c r="E10" s="2">
        <v>1.9582239937577836E-2</v>
      </c>
      <c r="F10" s="9">
        <v>8.9112709999999998E-2</v>
      </c>
      <c r="G10" s="2">
        <v>2.2956992964754862E-2</v>
      </c>
      <c r="H10" s="2">
        <f t="shared" si="1"/>
        <v>6.1091922643233022E-2</v>
      </c>
    </row>
    <row r="11" spans="1:17" x14ac:dyDescent="0.2">
      <c r="A11" s="1">
        <v>41548</v>
      </c>
      <c r="B11" s="2">
        <v>-2.3778783719088221E-2</v>
      </c>
      <c r="C11" s="2">
        <v>5.1145156040537584E-2</v>
      </c>
      <c r="D11" s="2">
        <v>-0.17288095808245732</v>
      </c>
      <c r="E11" s="2">
        <v>3.7723255491076912E-2</v>
      </c>
      <c r="F11" s="9">
        <v>4.2915809999999999E-2</v>
      </c>
      <c r="G11" s="2">
        <v>-2.9019144384970158E-3</v>
      </c>
      <c r="H11" s="2">
        <f t="shared" si="1"/>
        <v>-1.1296239118071346E-2</v>
      </c>
    </row>
    <row r="12" spans="1:17" x14ac:dyDescent="0.2">
      <c r="A12" s="1">
        <v>41579</v>
      </c>
      <c r="B12" s="2">
        <v>2.6991548307908075E-2</v>
      </c>
      <c r="C12" s="2">
        <v>-9.1211068173630925E-3</v>
      </c>
      <c r="D12" s="2">
        <v>-0.20420163173059797</v>
      </c>
      <c r="E12" s="2">
        <v>5.5505326645001934E-2</v>
      </c>
      <c r="F12" s="9">
        <v>0.13433392999999999</v>
      </c>
      <c r="G12" s="2">
        <v>0.1183844736368401</v>
      </c>
      <c r="H12" s="2">
        <f t="shared" si="1"/>
        <v>2.0315423340298171E-2</v>
      </c>
    </row>
    <row r="13" spans="1:17" x14ac:dyDescent="0.2">
      <c r="A13" s="1">
        <v>41609</v>
      </c>
      <c r="B13" s="2">
        <v>3.2484169871301982E-2</v>
      </c>
      <c r="C13" s="2">
        <v>8.6467977224351546E-3</v>
      </c>
      <c r="D13" s="2">
        <v>0.18188254957112462</v>
      </c>
      <c r="E13" s="2">
        <v>-2.8638895478388542E-2</v>
      </c>
      <c r="F13" s="9">
        <v>6.4790000000000004E-3</v>
      </c>
      <c r="G13" s="2">
        <v>2.2020316230449512E-2</v>
      </c>
      <c r="H13" s="2">
        <f t="shared" si="1"/>
        <v>3.714565631948713E-2</v>
      </c>
    </row>
    <row r="14" spans="1:17" x14ac:dyDescent="0.2">
      <c r="A14" s="1">
        <v>41640</v>
      </c>
      <c r="B14" s="2">
        <v>-1.9974896110431736E-2</v>
      </c>
      <c r="C14" s="2">
        <v>5.8075183697572842E-2</v>
      </c>
      <c r="D14" s="2">
        <v>0.20594292342142767</v>
      </c>
      <c r="E14" s="2">
        <v>-4.5435120954051118E-2</v>
      </c>
      <c r="F14" s="9">
        <v>0.1117962</v>
      </c>
      <c r="G14" s="2">
        <v>-5.3351486566987495E-2</v>
      </c>
      <c r="H14" s="2">
        <f t="shared" si="1"/>
        <v>4.2842133914588361E-2</v>
      </c>
    </row>
    <row r="15" spans="1:17" x14ac:dyDescent="0.2">
      <c r="A15" s="1">
        <v>41671</v>
      </c>
      <c r="B15" s="2">
        <v>0.1707003700594952</v>
      </c>
      <c r="C15" s="2">
        <v>6.7917045602503445E-2</v>
      </c>
      <c r="D15" s="2">
        <v>0.34948462047296186</v>
      </c>
      <c r="E15" s="2">
        <v>2.6794893715476314E-4</v>
      </c>
      <c r="F15" s="9">
        <v>8.8681499999999996E-2</v>
      </c>
      <c r="G15" s="2">
        <v>3.3085742154920314E-2</v>
      </c>
      <c r="H15" s="2">
        <f t="shared" si="1"/>
        <v>0.11835620453783927</v>
      </c>
    </row>
    <row r="16" spans="1:17" x14ac:dyDescent="0.2">
      <c r="A16" s="1">
        <v>41699</v>
      </c>
      <c r="B16" s="2">
        <v>-2.11714068740598E-2</v>
      </c>
      <c r="C16" s="2">
        <v>1.9550181049120895E-2</v>
      </c>
      <c r="D16" s="2">
        <v>-0.1485233416011735</v>
      </c>
      <c r="E16" s="2">
        <v>2.3159408057819644E-2</v>
      </c>
      <c r="F16" s="9">
        <v>-0.2100397</v>
      </c>
      <c r="G16" s="2">
        <v>6.8461691959898277E-2</v>
      </c>
      <c r="H16" s="2">
        <f t="shared" si="1"/>
        <v>-4.4760527901399075E-2</v>
      </c>
    </row>
    <row r="17" spans="1:8" x14ac:dyDescent="0.2">
      <c r="A17" s="1">
        <v>41730</v>
      </c>
      <c r="B17" s="2">
        <v>3.1267522808512159E-2</v>
      </c>
      <c r="C17" s="2">
        <v>1.2825824392001837E-2</v>
      </c>
      <c r="D17" s="2">
        <v>-2.6865434711791907E-3</v>
      </c>
      <c r="E17" s="2">
        <v>4.9643468741383506E-2</v>
      </c>
      <c r="F17" s="9">
        <v>-8.5191600000000006E-2</v>
      </c>
      <c r="G17" s="2">
        <v>-7.7911360221691206E-2</v>
      </c>
      <c r="H17" s="2">
        <f t="shared" si="1"/>
        <v>-1.2008781291828816E-2</v>
      </c>
    </row>
    <row r="18" spans="1:8" x14ac:dyDescent="0.2">
      <c r="A18" s="1">
        <v>41760</v>
      </c>
      <c r="B18" s="2">
        <v>2.8695631116092371E-2</v>
      </c>
      <c r="C18" s="2">
        <v>-4.7446189663746342E-2</v>
      </c>
      <c r="D18" s="2">
        <v>-5.7722835579454795E-4</v>
      </c>
      <c r="E18" s="2">
        <v>-3.6883586395885556E-2</v>
      </c>
      <c r="F18" s="9">
        <v>0.29744751000000003</v>
      </c>
      <c r="G18" s="2">
        <v>-1.0673482101283007E-3</v>
      </c>
      <c r="H18" s="2">
        <f t="shared" si="1"/>
        <v>4.002813141508961E-2</v>
      </c>
    </row>
    <row r="19" spans="1:8" x14ac:dyDescent="0.2">
      <c r="A19" s="1">
        <v>41791</v>
      </c>
      <c r="B19" s="2">
        <v>-1.9716895399028336E-2</v>
      </c>
      <c r="C19" s="2">
        <v>3.8882419950708999E-2</v>
      </c>
      <c r="D19" s="2">
        <v>0.15541226248766099</v>
      </c>
      <c r="E19" s="2">
        <v>-1.6090191886953535E-2</v>
      </c>
      <c r="F19" s="9">
        <v>5.4495849999999998E-2</v>
      </c>
      <c r="G19" s="2">
        <v>3.689006767982498E-2</v>
      </c>
      <c r="H19" s="2">
        <f t="shared" si="1"/>
        <v>4.1645585472035514E-2</v>
      </c>
    </row>
    <row r="20" spans="1:8" x14ac:dyDescent="0.2">
      <c r="A20" s="1">
        <v>41821</v>
      </c>
      <c r="B20" s="2">
        <v>-5.6094836279144959E-2</v>
      </c>
      <c r="C20" s="2">
        <v>-4.9788589597014363E-2</v>
      </c>
      <c r="D20" s="2">
        <v>-6.9815858535366287E-2</v>
      </c>
      <c r="E20" s="2">
        <v>-1.9847915270569918E-2</v>
      </c>
      <c r="F20" s="9">
        <v>-4.0580999999999999E-2</v>
      </c>
      <c r="G20" s="2">
        <v>8.6811582664359638E-4</v>
      </c>
      <c r="H20" s="2">
        <f t="shared" si="1"/>
        <v>-3.9210013975908654E-2</v>
      </c>
    </row>
    <row r="21" spans="1:8" x14ac:dyDescent="0.2">
      <c r="A21" s="1">
        <v>41852</v>
      </c>
      <c r="B21" s="2">
        <v>0.11142918449579066</v>
      </c>
      <c r="C21" s="2">
        <v>4.0052319091087946E-2</v>
      </c>
      <c r="D21" s="2">
        <v>0.20779218074804801</v>
      </c>
      <c r="E21" s="2">
        <v>2.6094169627851337E-2</v>
      </c>
      <c r="F21" s="9">
        <v>0.12992044</v>
      </c>
      <c r="G21" s="2">
        <v>3.807181167337146E-2</v>
      </c>
      <c r="H21" s="2">
        <f t="shared" si="1"/>
        <v>9.2226684272691553E-2</v>
      </c>
    </row>
    <row r="22" spans="1:8" x14ac:dyDescent="0.2">
      <c r="A22" s="1">
        <v>41883</v>
      </c>
      <c r="B22" s="2">
        <v>-4.7217644643974328E-2</v>
      </c>
      <c r="C22" s="2">
        <v>-4.1510847340273098E-2</v>
      </c>
      <c r="D22" s="2">
        <v>-0.1001853726362625</v>
      </c>
      <c r="E22" s="2">
        <v>1.9520088707699591E-2</v>
      </c>
      <c r="F22" s="9">
        <v>-5.5397299999999997E-2</v>
      </c>
      <c r="G22" s="2">
        <v>1.3288138041459244E-2</v>
      </c>
      <c r="H22" s="2">
        <f t="shared" si="1"/>
        <v>-3.5250489645225182E-2</v>
      </c>
    </row>
    <row r="23" spans="1:8" x14ac:dyDescent="0.2">
      <c r="A23" s="1">
        <v>41913</v>
      </c>
      <c r="B23" s="2">
        <v>5.907823501919978E-2</v>
      </c>
      <c r="C23" s="2">
        <v>0.11569746821433835</v>
      </c>
      <c r="D23" s="2">
        <v>-4.0382807804870448E-3</v>
      </c>
      <c r="E23" s="2">
        <v>-2.6152763503338571E-3</v>
      </c>
      <c r="F23" s="9">
        <v>-0.12946050000000001</v>
      </c>
      <c r="G23" s="2">
        <v>3.984090789574497E-3</v>
      </c>
      <c r="H23" s="2">
        <f t="shared" si="1"/>
        <v>7.1076228153819513E-3</v>
      </c>
    </row>
    <row r="24" spans="1:8" x14ac:dyDescent="0.2">
      <c r="A24" s="1">
        <v>41944</v>
      </c>
      <c r="B24" s="2">
        <v>7.3183029481230052E-2</v>
      </c>
      <c r="C24" s="2">
        <v>1.8185833946912408E-2</v>
      </c>
      <c r="D24" s="2">
        <v>1.1667294407680757E-2</v>
      </c>
      <c r="E24" s="2">
        <v>0.14776437819060079</v>
      </c>
      <c r="F24" s="9">
        <v>-0.1175752</v>
      </c>
      <c r="G24" s="2">
        <v>1.4108395785410769E-3</v>
      </c>
      <c r="H24" s="2">
        <f t="shared" si="1"/>
        <v>2.2439362600827517E-2</v>
      </c>
    </row>
    <row r="25" spans="1:8" x14ac:dyDescent="0.2">
      <c r="A25" s="1">
        <v>41974</v>
      </c>
      <c r="B25" s="2">
        <v>-3.9826084806290719E-2</v>
      </c>
      <c r="C25" s="2">
        <v>7.0053427482900582E-2</v>
      </c>
      <c r="D25" s="2">
        <v>-9.0421997417143532E-2</v>
      </c>
      <c r="E25" s="2">
        <v>-1.896321395856547E-2</v>
      </c>
      <c r="F25" s="9">
        <v>-1.4368499999999999E-2</v>
      </c>
      <c r="G25" s="2">
        <v>4.0226073755074088E-2</v>
      </c>
      <c r="H25" s="2">
        <f t="shared" si="1"/>
        <v>-8.8833824906708412E-3</v>
      </c>
    </row>
    <row r="26" spans="1:8" x14ac:dyDescent="0.2">
      <c r="A26" s="1">
        <v>42005</v>
      </c>
      <c r="B26" s="2">
        <v>-4.2393687115971912E-2</v>
      </c>
      <c r="C26" s="2">
        <v>-9.0407673564770925E-3</v>
      </c>
      <c r="D26" s="2">
        <v>-8.4573537263916546E-2</v>
      </c>
      <c r="E26" s="2">
        <v>-4.951530313467207E-3</v>
      </c>
      <c r="F26" s="9">
        <v>0.29328760999999998</v>
      </c>
      <c r="G26" s="2">
        <v>-0.13103216375805063</v>
      </c>
      <c r="H26" s="2">
        <f t="shared" si="1"/>
        <v>3.5493206986860933E-3</v>
      </c>
    </row>
    <row r="27" spans="1:8" x14ac:dyDescent="0.2">
      <c r="A27" s="1">
        <v>42036</v>
      </c>
      <c r="B27" s="2">
        <v>0.14895832452248439</v>
      </c>
      <c r="C27" s="2">
        <v>-6.3383473508252852E-2</v>
      </c>
      <c r="D27" s="2">
        <v>-1.2769892258593161E-3</v>
      </c>
      <c r="E27" s="2">
        <v>-1.2355620447299362E-2</v>
      </c>
      <c r="F27" s="9">
        <v>7.4943399999999993E-2</v>
      </c>
      <c r="G27" s="2">
        <v>0.1341338285888001</v>
      </c>
      <c r="H27" s="2">
        <f t="shared" si="1"/>
        <v>4.6836578321645492E-2</v>
      </c>
    </row>
    <row r="28" spans="1:8" x14ac:dyDescent="0.2">
      <c r="A28" s="1">
        <v>42064</v>
      </c>
      <c r="B28" s="2">
        <v>-4.7570894718730598E-2</v>
      </c>
      <c r="C28" s="2">
        <v>-4.9516794488716886E-3</v>
      </c>
      <c r="D28" s="2">
        <v>-7.1653363824136881E-2</v>
      </c>
      <c r="E28" s="2">
        <v>-2.0016650804017017E-2</v>
      </c>
      <c r="F28" s="9">
        <v>-0.1225916</v>
      </c>
      <c r="G28" s="2">
        <v>-1.1422843295065618E-2</v>
      </c>
      <c r="H28" s="2">
        <f t="shared" si="1"/>
        <v>-4.6367838681803636E-2</v>
      </c>
    </row>
    <row r="29" spans="1:8" x14ac:dyDescent="0.2">
      <c r="A29" s="1">
        <v>42095</v>
      </c>
      <c r="B29" s="2">
        <v>6.0678647145223891E-2</v>
      </c>
      <c r="C29" s="2">
        <v>-2.0046318591548647E-2</v>
      </c>
      <c r="D29" s="2">
        <v>0.19748897606905297</v>
      </c>
      <c r="E29" s="2">
        <v>-4.5364082186413107E-2</v>
      </c>
      <c r="F29" s="9">
        <v>0.33552523000000001</v>
      </c>
      <c r="G29" s="2">
        <v>4.4239096357382678E-2</v>
      </c>
      <c r="H29" s="2">
        <f t="shared" si="1"/>
        <v>9.542025813228297E-2</v>
      </c>
    </row>
    <row r="30" spans="1:8" x14ac:dyDescent="0.2">
      <c r="A30" s="1">
        <v>42125</v>
      </c>
      <c r="B30" s="2">
        <v>-3.1529832165400071E-3</v>
      </c>
      <c r="C30" s="2">
        <v>-1.7342347399065018E-2</v>
      </c>
      <c r="D30" s="2">
        <v>0.10948898473788991</v>
      </c>
      <c r="E30" s="2">
        <v>-4.843071482039598E-2</v>
      </c>
      <c r="F30" s="9">
        <v>0.12140160999999999</v>
      </c>
      <c r="G30" s="2">
        <v>4.6747107112171463E-2</v>
      </c>
      <c r="H30" s="2">
        <f t="shared" si="1"/>
        <v>3.4785276069010058E-2</v>
      </c>
    </row>
    <row r="31" spans="1:8" x14ac:dyDescent="0.2">
      <c r="A31" s="1">
        <v>42156</v>
      </c>
      <c r="B31" s="2">
        <v>-8.7072574974933786E-2</v>
      </c>
      <c r="C31" s="2">
        <v>-6.3385550787086645E-2</v>
      </c>
      <c r="D31" s="2">
        <v>6.9617348661324671E-2</v>
      </c>
      <c r="E31" s="2">
        <v>-3.894364126450553E-2</v>
      </c>
      <c r="F31" s="9">
        <v>5.2687249999999998E-2</v>
      </c>
      <c r="G31" s="2">
        <v>3.0100051170473579E-2</v>
      </c>
      <c r="H31" s="2">
        <f t="shared" si="1"/>
        <v>-6.1661861991212869E-3</v>
      </c>
    </row>
    <row r="32" spans="1:8" x14ac:dyDescent="0.2">
      <c r="A32" s="1">
        <v>42186</v>
      </c>
      <c r="B32" s="2">
        <v>-7.9562890717957638E-3</v>
      </c>
      <c r="C32" s="2">
        <v>0.10200912968150552</v>
      </c>
      <c r="D32" s="2">
        <v>-7.8655218147214677E-3</v>
      </c>
      <c r="E32" s="2">
        <v>1.4803427208363173E-2</v>
      </c>
      <c r="F32" s="9">
        <v>0.21802597000000001</v>
      </c>
      <c r="G32" s="2">
        <v>1.1364049237033028E-2</v>
      </c>
      <c r="H32" s="2">
        <f t="shared" si="1"/>
        <v>5.5063460873397412E-2</v>
      </c>
    </row>
    <row r="33" spans="1:8" x14ac:dyDescent="0.2">
      <c r="A33" s="1">
        <v>42217</v>
      </c>
      <c r="B33" s="2">
        <v>0.1268173286301402</v>
      </c>
      <c r="C33" s="2">
        <v>-1.9230765114915279E-2</v>
      </c>
      <c r="D33" s="2">
        <v>-6.4211945736917395E-2</v>
      </c>
      <c r="E33" s="2">
        <v>-0.100722455147349</v>
      </c>
      <c r="F33" s="9">
        <v>6.2986700000000001E-3</v>
      </c>
      <c r="G33" s="2">
        <v>-5.852983698819763E-2</v>
      </c>
      <c r="H33" s="2">
        <f t="shared" si="1"/>
        <v>-1.8263167392873182E-2</v>
      </c>
    </row>
    <row r="34" spans="1:8" x14ac:dyDescent="0.2">
      <c r="A34" s="1">
        <v>42248</v>
      </c>
      <c r="B34" s="2">
        <v>0.10114370090201882</v>
      </c>
      <c r="C34" s="2">
        <v>4.9143515475404215E-2</v>
      </c>
      <c r="D34" s="2">
        <v>-2.6500240905804602E-3</v>
      </c>
      <c r="E34" s="2">
        <v>8.5390482082357156E-3</v>
      </c>
      <c r="F34" s="9">
        <v>-0.1023211</v>
      </c>
      <c r="G34" s="2">
        <v>-4.8830188629415884E-2</v>
      </c>
      <c r="H34" s="2">
        <f t="shared" si="1"/>
        <v>8.3749197761040159E-4</v>
      </c>
    </row>
    <row r="35" spans="1:8" x14ac:dyDescent="0.2">
      <c r="A35" s="1">
        <v>42278</v>
      </c>
      <c r="B35" s="2">
        <v>0.15091265994151137</v>
      </c>
      <c r="C35" s="2">
        <v>4.4462759594822474E-2</v>
      </c>
      <c r="D35" s="2">
        <v>-0.16694844003311846</v>
      </c>
      <c r="E35" s="2">
        <v>-0.11721122903691698</v>
      </c>
      <c r="F35" s="9">
        <v>4.9583530000000001E-2</v>
      </c>
      <c r="G35" s="2">
        <v>5.3796976438738264E-2</v>
      </c>
      <c r="H35" s="2">
        <f t="shared" si="1"/>
        <v>2.4327094841727816E-3</v>
      </c>
    </row>
    <row r="36" spans="1:8" x14ac:dyDescent="0.2">
      <c r="A36" s="1">
        <v>42309</v>
      </c>
      <c r="B36" s="2">
        <v>0.11808251516074697</v>
      </c>
      <c r="C36" s="2">
        <v>1.8309357126146879E-3</v>
      </c>
      <c r="D36" s="2">
        <v>0.11274349086027864</v>
      </c>
      <c r="E36" s="2">
        <v>2.7952356401173585E-2</v>
      </c>
      <c r="F36" s="9">
        <v>0.13794063000000001</v>
      </c>
      <c r="G36" s="2">
        <v>4.5309505796326463E-2</v>
      </c>
      <c r="H36" s="2">
        <f t="shared" si="1"/>
        <v>7.3976572321856726E-2</v>
      </c>
    </row>
    <row r="37" spans="1:8" x14ac:dyDescent="0.2">
      <c r="A37" s="1">
        <v>42339</v>
      </c>
      <c r="B37" s="2">
        <v>4.3037603524704031E-2</v>
      </c>
      <c r="C37" s="2">
        <v>-1.2110826132195806E-2</v>
      </c>
      <c r="D37" s="2">
        <v>4.2343502077141104E-2</v>
      </c>
      <c r="E37" s="2">
        <v>4.1808323439926014E-2</v>
      </c>
      <c r="F37" s="9">
        <v>-7.2569599999999998E-2</v>
      </c>
      <c r="G37" s="2">
        <v>-9.7481164809901828E-3</v>
      </c>
      <c r="H37" s="2">
        <f t="shared" si="1"/>
        <v>5.4601477380975269E-3</v>
      </c>
    </row>
    <row r="38" spans="1:8" x14ac:dyDescent="0.2">
      <c r="A38" s="1">
        <v>42370</v>
      </c>
      <c r="B38" s="2">
        <v>-0.11134714269291826</v>
      </c>
      <c r="C38" s="2">
        <v>4.9383509563526919E-2</v>
      </c>
      <c r="D38" s="2">
        <v>-0.2033665719456213</v>
      </c>
      <c r="E38" s="2">
        <v>9.1612358106463648E-2</v>
      </c>
      <c r="F38" s="9">
        <v>-0.1970624</v>
      </c>
      <c r="G38" s="2">
        <v>-9.8894419896294369E-2</v>
      </c>
      <c r="H38" s="2">
        <f t="shared" si="1"/>
        <v>-7.8279111144140545E-2</v>
      </c>
    </row>
    <row r="39" spans="1:8" x14ac:dyDescent="0.2">
      <c r="A39" s="1">
        <v>42401</v>
      </c>
      <c r="B39" s="2">
        <v>7.0672452910087863E-2</v>
      </c>
      <c r="C39" s="2">
        <v>4.5191284893821744E-2</v>
      </c>
      <c r="D39" s="2">
        <v>3.8179392307023463E-3</v>
      </c>
      <c r="E39" s="2">
        <v>-3.0144329432091923E-4</v>
      </c>
      <c r="F39" s="9">
        <v>1.7095039999999999E-2</v>
      </c>
      <c r="G39" s="2">
        <v>-4.7434033172993946E-2</v>
      </c>
      <c r="H39" s="2">
        <f t="shared" si="1"/>
        <v>1.4840206761216179E-2</v>
      </c>
    </row>
    <row r="40" spans="1:8" x14ac:dyDescent="0.2">
      <c r="A40" s="1">
        <v>42430</v>
      </c>
      <c r="B40" s="2">
        <v>0.14030061646830905</v>
      </c>
      <c r="C40" s="2">
        <v>6.7092835382341648E-2</v>
      </c>
      <c r="D40" s="2">
        <v>0.19715524402530207</v>
      </c>
      <c r="E40" s="2">
        <v>3.2408683925552469E-2</v>
      </c>
      <c r="F40" s="9">
        <v>9.4422420000000007E-2</v>
      </c>
      <c r="G40" s="2">
        <v>5.1864765460394625E-2</v>
      </c>
      <c r="H40" s="2">
        <f t="shared" si="1"/>
        <v>9.7207427543649971E-2</v>
      </c>
    </row>
    <row r="41" spans="1:8" x14ac:dyDescent="0.2">
      <c r="A41" s="1">
        <v>42461</v>
      </c>
      <c r="B41" s="2">
        <v>-2.8067611982646118E-3</v>
      </c>
      <c r="C41" s="2">
        <v>-3.3238860065742906E-2</v>
      </c>
      <c r="D41" s="2">
        <v>4.7830460895678356E-2</v>
      </c>
      <c r="E41" s="2">
        <v>-1.6425015190604249E-2</v>
      </c>
      <c r="F41" s="9">
        <v>-0.11933879999999999</v>
      </c>
      <c r="G41" s="2">
        <v>6.7207261757274692E-2</v>
      </c>
      <c r="H41" s="2">
        <f t="shared" si="1"/>
        <v>-9.4619523002764539E-3</v>
      </c>
    </row>
    <row r="42" spans="1:8" x14ac:dyDescent="0.2">
      <c r="A42" s="1">
        <v>42491</v>
      </c>
      <c r="B42" s="2">
        <v>0.31494512427103438</v>
      </c>
      <c r="C42" s="2">
        <v>3.2291585794588365E-2</v>
      </c>
      <c r="D42" s="2">
        <v>-7.2811117444527437E-2</v>
      </c>
      <c r="E42" s="2">
        <v>5.8471615306432932E-2</v>
      </c>
      <c r="F42" s="9">
        <v>0.13928692000000001</v>
      </c>
      <c r="G42" s="2">
        <v>4.0399152431294147E-2</v>
      </c>
      <c r="H42" s="2">
        <f t="shared" si="1"/>
        <v>8.5430546726470394E-2</v>
      </c>
    </row>
    <row r="43" spans="1:8" x14ac:dyDescent="0.2">
      <c r="A43" s="1">
        <v>42522</v>
      </c>
      <c r="B43" s="2">
        <v>8.8197686795917236E-3</v>
      </c>
      <c r="C43" s="2">
        <v>8.1332012064087952E-2</v>
      </c>
      <c r="D43" s="2">
        <v>-4.9052546700712296E-2</v>
      </c>
      <c r="E43" s="2">
        <v>3.9200867607302146E-2</v>
      </c>
      <c r="F43" s="9">
        <v>-0.1081213</v>
      </c>
      <c r="G43" s="2">
        <v>-4.7954480369333558E-2</v>
      </c>
      <c r="H43" s="2">
        <f t="shared" si="1"/>
        <v>-1.2629279786510668E-2</v>
      </c>
    </row>
    <row r="44" spans="1:8" x14ac:dyDescent="0.2">
      <c r="A44" s="1">
        <v>42552</v>
      </c>
      <c r="B44" s="2">
        <v>0.21463542243506148</v>
      </c>
      <c r="C44" s="2">
        <v>-1.2886132843078149E-2</v>
      </c>
      <c r="D44" s="2">
        <v>0.10603921707179198</v>
      </c>
      <c r="E44" s="2">
        <v>-6.8475025323111731E-4</v>
      </c>
      <c r="F44" s="9">
        <v>-2.5141999999999999E-3</v>
      </c>
      <c r="G44" s="2">
        <v>2.9449889085164407E-2</v>
      </c>
      <c r="H44" s="2">
        <f t="shared" si="1"/>
        <v>5.5673240915951432E-2</v>
      </c>
    </row>
    <row r="45" spans="1:8" x14ac:dyDescent="0.2">
      <c r="A45" s="1">
        <v>42583</v>
      </c>
      <c r="B45" s="2">
        <v>7.4255923673262739E-2</v>
      </c>
      <c r="C45" s="2">
        <v>-5.75899221890038E-2</v>
      </c>
      <c r="D45" s="2">
        <v>-9.7022890731656083E-2</v>
      </c>
      <c r="E45" s="2">
        <v>-2.0967549135196217E-2</v>
      </c>
      <c r="F45" s="9">
        <v>6.7945169999999999E-2</v>
      </c>
      <c r="G45" s="2">
        <v>6.3396116073937372E-2</v>
      </c>
      <c r="H45" s="2">
        <f t="shared" si="1"/>
        <v>5.0028079485573383E-3</v>
      </c>
    </row>
    <row r="46" spans="1:8" x14ac:dyDescent="0.2">
      <c r="A46" s="1">
        <v>42614</v>
      </c>
      <c r="B46" s="2">
        <v>0.1191107421867612</v>
      </c>
      <c r="C46" s="2">
        <v>-4.8561852912099831E-3</v>
      </c>
      <c r="D46" s="2">
        <v>-3.763973397481251E-2</v>
      </c>
      <c r="E46" s="2">
        <v>1.6429033200307537E-2</v>
      </c>
      <c r="F46" s="9">
        <v>1.12879E-2</v>
      </c>
      <c r="G46" s="2">
        <v>-1.3481434102317835E-2</v>
      </c>
      <c r="H46" s="2">
        <f t="shared" si="1"/>
        <v>1.5141720336454731E-2</v>
      </c>
    </row>
    <row r="47" spans="1:8" x14ac:dyDescent="0.2">
      <c r="A47" s="1">
        <v>42644</v>
      </c>
      <c r="B47" s="2">
        <v>3.8528947249351624E-2</v>
      </c>
      <c r="C47" s="2">
        <v>2.4424072823722821E-2</v>
      </c>
      <c r="D47" s="2">
        <v>-3.0877812086457866E-2</v>
      </c>
      <c r="E47" s="2">
        <v>-2.9118076079193925E-2</v>
      </c>
      <c r="F47" s="9">
        <v>0.26707254000000002</v>
      </c>
      <c r="G47" s="2">
        <v>4.009589605271139E-2</v>
      </c>
      <c r="H47" s="2">
        <f t="shared" si="1"/>
        <v>5.1687594660022346E-2</v>
      </c>
    </row>
    <row r="48" spans="1:8" x14ac:dyDescent="0.2">
      <c r="A48" s="1">
        <v>42675</v>
      </c>
      <c r="B48" s="2">
        <v>0.29567150418724064</v>
      </c>
      <c r="C48" s="2">
        <v>-1.6616634407620755E-2</v>
      </c>
      <c r="D48" s="2">
        <v>-4.2128129267182596E-2</v>
      </c>
      <c r="E48" s="2">
        <v>5.8554364130763521E-3</v>
      </c>
      <c r="F48" s="9">
        <v>-6.3025600000000001E-2</v>
      </c>
      <c r="G48" s="2">
        <v>0.16593693407912766</v>
      </c>
      <c r="H48" s="2">
        <f t="shared" si="1"/>
        <v>5.7615585167440211E-2</v>
      </c>
    </row>
    <row r="49" spans="1:8" x14ac:dyDescent="0.2">
      <c r="A49" s="1">
        <v>42705</v>
      </c>
      <c r="B49" s="2">
        <v>0.15943413110305024</v>
      </c>
      <c r="C49" s="2">
        <v>6.7997000173975447E-2</v>
      </c>
      <c r="D49" s="2">
        <v>0.12824706630815569</v>
      </c>
      <c r="E49" s="2">
        <v>-1.8600019200486335E-2</v>
      </c>
      <c r="F49" s="9">
        <v>5.811968E-2</v>
      </c>
      <c r="G49" s="2">
        <v>7.6337798026877624E-2</v>
      </c>
      <c r="H49" s="2">
        <f t="shared" si="1"/>
        <v>7.8589276068595434E-2</v>
      </c>
    </row>
    <row r="50" spans="1:8" x14ac:dyDescent="0.2">
      <c r="A50" s="1">
        <v>42736</v>
      </c>
      <c r="B50" s="2">
        <v>2.2859137628545877E-2</v>
      </c>
      <c r="C50" s="2">
        <v>1.2593366062234814E-2</v>
      </c>
      <c r="D50" s="2">
        <v>0.17895086340025271</v>
      </c>
      <c r="E50" s="2">
        <v>-2.752206926190023E-2</v>
      </c>
      <c r="F50" s="9">
        <v>0.13659130999999999</v>
      </c>
      <c r="G50" s="2">
        <v>-1.9237153058493002E-2</v>
      </c>
      <c r="H50" s="2">
        <f t="shared" si="1"/>
        <v>5.0705909128440016E-2</v>
      </c>
    </row>
    <row r="51" spans="1:8" x14ac:dyDescent="0.2">
      <c r="A51" s="1">
        <v>42767</v>
      </c>
      <c r="B51" s="2">
        <v>-7.0525628317169936E-2</v>
      </c>
      <c r="C51" s="2">
        <v>3.8746381064955059E-2</v>
      </c>
      <c r="D51" s="2">
        <v>-7.700591128464611E-3</v>
      </c>
      <c r="E51" s="2">
        <v>6.2780655902357665E-2</v>
      </c>
      <c r="F51" s="9">
        <v>1.0091660000000001E-2</v>
      </c>
      <c r="G51" s="2">
        <v>7.6703170445768798E-2</v>
      </c>
      <c r="H51" s="2">
        <f t="shared" si="1"/>
        <v>1.8349274661241161E-2</v>
      </c>
    </row>
    <row r="52" spans="1:8" x14ac:dyDescent="0.2">
      <c r="A52" s="1">
        <v>42795</v>
      </c>
      <c r="B52" s="2">
        <v>7.4768280172993209E-2</v>
      </c>
      <c r="C52" s="2">
        <v>-1.8284647736865323E-3</v>
      </c>
      <c r="D52" s="2">
        <v>0.11324450978039111</v>
      </c>
      <c r="E52" s="2">
        <v>1.6213517004915516E-2</v>
      </c>
      <c r="F52" s="9">
        <v>3.9963360000000003E-2</v>
      </c>
      <c r="G52" s="2">
        <v>-3.0677846175869009E-2</v>
      </c>
      <c r="H52" s="2">
        <f t="shared" si="1"/>
        <v>3.5280559334790719E-2</v>
      </c>
    </row>
    <row r="53" spans="1:8" x14ac:dyDescent="0.2">
      <c r="A53" s="1">
        <v>42826</v>
      </c>
      <c r="B53" s="2">
        <v>-4.2504539951461258E-2</v>
      </c>
      <c r="C53" s="2">
        <v>1.0043561602012878E-2</v>
      </c>
      <c r="D53" s="2">
        <v>0.1285303831931438</v>
      </c>
      <c r="E53" s="2">
        <v>5.067682484746714E-2</v>
      </c>
      <c r="F53" s="9">
        <v>2.9700279999999999E-2</v>
      </c>
      <c r="G53" s="2">
        <v>-9.5622598489233483E-3</v>
      </c>
      <c r="H53" s="2">
        <f t="shared" si="1"/>
        <v>2.7814041640373197E-2</v>
      </c>
    </row>
    <row r="54" spans="1:8" x14ac:dyDescent="0.2">
      <c r="A54" s="1">
        <v>42856</v>
      </c>
      <c r="B54" s="2">
        <v>0.38398924312602034</v>
      </c>
      <c r="C54" s="2">
        <v>3.7666847860668456E-2</v>
      </c>
      <c r="D54" s="2">
        <v>8.5777008310249397E-2</v>
      </c>
      <c r="E54" s="2">
        <v>4.5490803591065096E-2</v>
      </c>
      <c r="F54" s="9">
        <v>7.1419250000000004E-2</v>
      </c>
      <c r="G54" s="2">
        <v>-5.0321862082262747E-2</v>
      </c>
      <c r="H54" s="2">
        <f t="shared" si="1"/>
        <v>9.5670215134290082E-2</v>
      </c>
    </row>
    <row r="55" spans="1:8" x14ac:dyDescent="0.2">
      <c r="A55" s="1">
        <v>42887</v>
      </c>
      <c r="B55" s="2">
        <v>2.5090926995263311E-3</v>
      </c>
      <c r="C55" s="2">
        <v>-3.6651906232741983E-2</v>
      </c>
      <c r="D55" s="2">
        <v>6.0408773660982337E-2</v>
      </c>
      <c r="E55" s="2">
        <v>-3.0706800409061721E-2</v>
      </c>
      <c r="F55" s="9">
        <v>-8.37677E-2</v>
      </c>
      <c r="G55" s="2">
        <v>0.11259897009360915</v>
      </c>
      <c r="H55" s="2">
        <f t="shared" si="1"/>
        <v>4.065071635385685E-3</v>
      </c>
    </row>
    <row r="56" spans="1:8" x14ac:dyDescent="0.2">
      <c r="A56" s="1">
        <v>42917</v>
      </c>
      <c r="B56" s="2">
        <v>0.12416968300381907</v>
      </c>
      <c r="C56" s="2">
        <v>3.4241356989987072E-2</v>
      </c>
      <c r="D56" s="2">
        <v>-0.10547268358024851</v>
      </c>
      <c r="E56" s="2">
        <v>5.6950491431389742E-2</v>
      </c>
      <c r="F56" s="9">
        <v>0.21584900000000001</v>
      </c>
      <c r="G56" s="2">
        <v>4.3764731018981371E-3</v>
      </c>
      <c r="H56" s="2">
        <f t="shared" si="1"/>
        <v>5.5019053491140918E-2</v>
      </c>
    </row>
    <row r="57" spans="1:8" x14ac:dyDescent="0.2">
      <c r="A57" s="1">
        <v>42948</v>
      </c>
      <c r="B57" s="2">
        <v>4.2643586370067259E-2</v>
      </c>
      <c r="C57" s="2">
        <v>6.934054055811531E-2</v>
      </c>
      <c r="D57" s="2">
        <v>0.10025659102456806</v>
      </c>
      <c r="E57" s="2">
        <v>-2.4003119114387877E-2</v>
      </c>
      <c r="F57" s="9">
        <v>-3.8258300000000002E-2</v>
      </c>
      <c r="G57" s="2">
        <v>-4.4672076877111996E-3</v>
      </c>
      <c r="H57" s="2">
        <f t="shared" si="1"/>
        <v>2.4252015191775257E-2</v>
      </c>
    </row>
    <row r="58" spans="1:8" x14ac:dyDescent="0.2">
      <c r="A58" s="1">
        <v>42979</v>
      </c>
      <c r="B58" s="2">
        <v>5.5992848843670583E-2</v>
      </c>
      <c r="C58" s="2">
        <v>-3.5839479397867337E-2</v>
      </c>
      <c r="D58" s="2">
        <v>-4.1584728272201089E-2</v>
      </c>
      <c r="E58" s="2">
        <v>7.192585941199316E-3</v>
      </c>
      <c r="F58" s="9">
        <v>3.8005829999999997E-2</v>
      </c>
      <c r="G58" s="2">
        <v>5.0830914387359906E-2</v>
      </c>
      <c r="H58" s="2">
        <f t="shared" si="1"/>
        <v>1.243299525036023E-2</v>
      </c>
    </row>
    <row r="59" spans="1:8" x14ac:dyDescent="0.2">
      <c r="A59" s="1">
        <v>43009</v>
      </c>
      <c r="B59" s="2">
        <v>0.15684964477133165</v>
      </c>
      <c r="C59" s="2">
        <v>7.9548170918929198E-2</v>
      </c>
      <c r="D59" s="2">
        <v>-2.805633245382582E-2</v>
      </c>
      <c r="E59" s="2">
        <v>0.11735307752662784</v>
      </c>
      <c r="F59" s="9">
        <v>8.3154049999999993E-2</v>
      </c>
      <c r="G59" s="2">
        <v>5.3397550527941144E-2</v>
      </c>
      <c r="H59" s="2">
        <f t="shared" si="1"/>
        <v>7.7041026881834007E-2</v>
      </c>
    </row>
    <row r="60" spans="1:8" x14ac:dyDescent="0.2">
      <c r="A60" s="1">
        <v>43040</v>
      </c>
      <c r="B60" s="2">
        <v>-2.9495798501735723E-2</v>
      </c>
      <c r="C60" s="2">
        <v>3.1779245092939307E-2</v>
      </c>
      <c r="D60" s="2">
        <v>-6.8410056484031131E-2</v>
      </c>
      <c r="E60" s="2">
        <v>0.11361836564785661</v>
      </c>
      <c r="F60" s="9">
        <v>-4.5054200000000003E-2</v>
      </c>
      <c r="G60" s="2">
        <v>4.4935285044563886E-2</v>
      </c>
      <c r="H60" s="2">
        <f t="shared" si="1"/>
        <v>7.8954734665988256E-3</v>
      </c>
    </row>
    <row r="61" spans="1:8" x14ac:dyDescent="0.2">
      <c r="A61" s="3">
        <v>43070</v>
      </c>
      <c r="B61" s="4">
        <v>-3.525275274765987E-2</v>
      </c>
      <c r="C61" s="4">
        <v>-7.7704895980797981E-2</v>
      </c>
      <c r="D61" s="4">
        <v>8.094511898980054E-3</v>
      </c>
      <c r="E61" s="4">
        <v>1.563287396849954E-2</v>
      </c>
      <c r="F61" s="9">
        <v>2.3350059999999999E-2</v>
      </c>
      <c r="G61" s="2">
        <v>2.3153701194524048E-2</v>
      </c>
      <c r="H61" s="2">
        <f t="shared" si="1"/>
        <v>-7.1210836110757033E-3</v>
      </c>
    </row>
    <row r="62" spans="1:8" x14ac:dyDescent="0.2">
      <c r="A62" s="1">
        <v>43101</v>
      </c>
      <c r="B62" s="2">
        <v>0.27028443159421667</v>
      </c>
      <c r="C62" s="2">
        <v>-3.3049977757416658E-2</v>
      </c>
      <c r="D62" s="2">
        <v>0.13797981814613203</v>
      </c>
      <c r="E62" s="2">
        <v>8.5182857578072257E-2</v>
      </c>
      <c r="F62" s="9">
        <v>0.40810573999999999</v>
      </c>
      <c r="G62" s="2">
        <v>8.1634363574465338E-2</v>
      </c>
      <c r="H62" s="2">
        <f t="shared" si="1"/>
        <v>0.15835620552257826</v>
      </c>
    </row>
    <row r="63" spans="1:8" x14ac:dyDescent="0.2">
      <c r="A63" s="1">
        <v>43132</v>
      </c>
      <c r="B63" s="2">
        <v>-1.5459700140804805E-2</v>
      </c>
      <c r="C63" s="2">
        <v>-4.1144238536346744E-2</v>
      </c>
      <c r="D63" s="2">
        <v>-3.1751855271487467E-2</v>
      </c>
      <c r="E63" s="2">
        <v>-0.15562822277573901</v>
      </c>
      <c r="F63" s="9">
        <v>7.7987490000000007E-2</v>
      </c>
      <c r="G63" s="2">
        <v>3.7321215027803899E-3</v>
      </c>
      <c r="H63" s="2">
        <f t="shared" si="1"/>
        <v>-2.7044067536932937E-2</v>
      </c>
    </row>
    <row r="64" spans="1:8" x14ac:dyDescent="0.2">
      <c r="A64" s="1">
        <v>43160</v>
      </c>
      <c r="B64" s="2">
        <v>-4.2421900343899449E-2</v>
      </c>
      <c r="C64" s="2">
        <v>4.2909726561523483E-2</v>
      </c>
      <c r="D64" s="2">
        <v>-0.22424645507715199</v>
      </c>
      <c r="E64" s="2">
        <v>-1.1554398949128799E-2</v>
      </c>
      <c r="F64" s="9">
        <v>1.3624819999999999E-2</v>
      </c>
      <c r="G64" s="2">
        <v>-4.7878793846068253E-2</v>
      </c>
      <c r="H64" s="2">
        <f t="shared" si="1"/>
        <v>-4.4927833609120837E-2</v>
      </c>
    </row>
    <row r="65" spans="1:8" x14ac:dyDescent="0.2">
      <c r="A65" s="1">
        <v>43191</v>
      </c>
      <c r="B65" s="2">
        <v>-2.8887170538367462E-2</v>
      </c>
      <c r="C65" s="2">
        <v>4.3927593733235168E-2</v>
      </c>
      <c r="D65" s="2">
        <v>0.10434736194637809</v>
      </c>
      <c r="E65" s="2">
        <v>1.9540170000357501E-4</v>
      </c>
      <c r="F65" s="9">
        <v>5.7931219999999999E-2</v>
      </c>
      <c r="G65" s="2">
        <v>-1.0821146951479449E-2</v>
      </c>
      <c r="H65" s="2">
        <f t="shared" si="1"/>
        <v>2.7782209981628322E-2</v>
      </c>
    </row>
    <row r="66" spans="1:8" x14ac:dyDescent="0.2">
      <c r="A66" s="1">
        <v>43221</v>
      </c>
      <c r="B66" s="2">
        <v>0.12134265809416596</v>
      </c>
      <c r="C66" s="2">
        <v>9.7235772351385065E-3</v>
      </c>
      <c r="D66" s="2">
        <v>-3.1201022878599764E-2</v>
      </c>
      <c r="E66" s="2">
        <v>-6.6922758027047391E-2</v>
      </c>
      <c r="F66" s="9">
        <v>0.12526408999999999</v>
      </c>
      <c r="G66" s="2">
        <v>-1.1282884298328386E-2</v>
      </c>
      <c r="H66" s="2">
        <f t="shared" si="1"/>
        <v>2.4487276687554821E-2</v>
      </c>
    </row>
    <row r="67" spans="1:8" x14ac:dyDescent="0.2">
      <c r="A67" s="1">
        <v>43252</v>
      </c>
      <c r="B67" s="2">
        <v>-6.0048000975791514E-2</v>
      </c>
      <c r="C67" s="2">
        <v>2.804538818762882E-2</v>
      </c>
      <c r="D67" s="2">
        <v>0.20447439679696564</v>
      </c>
      <c r="E67" s="2">
        <v>4.4215785813820012E-2</v>
      </c>
      <c r="F67" s="9">
        <v>0.1132821</v>
      </c>
      <c r="G67" s="2">
        <v>-2.6259199839368613E-2</v>
      </c>
      <c r="H67" s="2">
        <f t="shared" ref="H67:H121" si="3">SUMPRODUCT(B67:G67,$K$3:$P$3)</f>
        <v>5.0618411663875713E-2</v>
      </c>
    </row>
    <row r="68" spans="1:8" x14ac:dyDescent="0.2">
      <c r="A68" s="1">
        <v>43282</v>
      </c>
      <c r="B68" s="2">
        <v>3.3600877748008115E-2</v>
      </c>
      <c r="C68" s="2">
        <v>2.8332890263278208E-2</v>
      </c>
      <c r="D68" s="2">
        <v>-0.13066047719289223</v>
      </c>
      <c r="E68" s="2">
        <v>4.1798079524341544E-2</v>
      </c>
      <c r="F68" s="9">
        <v>-0.13790459999999999</v>
      </c>
      <c r="G68" s="2">
        <v>0.10316708753798189</v>
      </c>
      <c r="H68" s="2">
        <f t="shared" si="3"/>
        <v>-1.0277690353213745E-2</v>
      </c>
    </row>
    <row r="69" spans="1:8" x14ac:dyDescent="0.2">
      <c r="A69" s="1">
        <v>43313</v>
      </c>
      <c r="B69" s="2">
        <v>0.14628750490317402</v>
      </c>
      <c r="C69" s="2">
        <v>1.8852783916107205E-2</v>
      </c>
      <c r="D69" s="2">
        <v>1.1806551207815928E-2</v>
      </c>
      <c r="E69" s="2">
        <v>7.430237263804193E-2</v>
      </c>
      <c r="F69" s="9">
        <v>8.9583579999999996E-2</v>
      </c>
      <c r="G69" s="2">
        <v>2.1978041523618955E-3</v>
      </c>
      <c r="H69" s="2">
        <f t="shared" si="3"/>
        <v>5.7171766136250163E-2</v>
      </c>
    </row>
    <row r="70" spans="1:8" x14ac:dyDescent="0.2">
      <c r="A70" s="1">
        <v>43344</v>
      </c>
      <c r="B70" s="2">
        <v>1.7589933738552921E-3</v>
      </c>
      <c r="C70" s="2">
        <v>-1.5828793645712987E-4</v>
      </c>
      <c r="D70" s="2">
        <v>-0.12228998283796258</v>
      </c>
      <c r="E70" s="2">
        <v>-1.4652215872460468E-2</v>
      </c>
      <c r="F70" s="9">
        <v>1.7542459999999999E-2</v>
      </c>
      <c r="G70" s="2">
        <v>-1.5185859350679143E-2</v>
      </c>
      <c r="H70" s="2">
        <f t="shared" si="3"/>
        <v>-2.2164148770617339E-2</v>
      </c>
    </row>
    <row r="71" spans="1:8" x14ac:dyDescent="0.2">
      <c r="A71" s="1">
        <v>43374</v>
      </c>
      <c r="B71" s="2">
        <v>-0.24976851411875817</v>
      </c>
      <c r="C71" s="2">
        <v>2.8661374795000659E-2</v>
      </c>
      <c r="D71" s="2">
        <v>0.27401148683784954</v>
      </c>
      <c r="E71" s="2">
        <v>6.7830738311689967E-2</v>
      </c>
      <c r="F71" s="9">
        <v>-0.193382</v>
      </c>
      <c r="G71" s="2">
        <v>-3.3853208812893165E-2</v>
      </c>
      <c r="H71" s="2">
        <f t="shared" si="3"/>
        <v>-1.7750020497851855E-2</v>
      </c>
    </row>
    <row r="72" spans="1:8" x14ac:dyDescent="0.2">
      <c r="A72" s="1">
        <v>43405</v>
      </c>
      <c r="B72" s="2">
        <v>-0.22482591509719108</v>
      </c>
      <c r="C72" s="2">
        <v>6.255815545467143E-2</v>
      </c>
      <c r="D72" s="2">
        <v>3.9013383181546464E-2</v>
      </c>
      <c r="E72" s="2">
        <v>-2.6226520583197768E-2</v>
      </c>
      <c r="F72" s="9">
        <v>-5.1859000000000002E-2</v>
      </c>
      <c r="G72" s="2">
        <v>2.7046870052688025E-2</v>
      </c>
      <c r="H72" s="2">
        <f t="shared" si="3"/>
        <v>-2.9048837831913824E-2</v>
      </c>
    </row>
    <row r="73" spans="1:8" x14ac:dyDescent="0.2">
      <c r="A73" s="1">
        <v>43435</v>
      </c>
      <c r="B73" s="2">
        <v>-0.18231894289656811</v>
      </c>
      <c r="C73" s="2">
        <v>-4.9402350173079264E-2</v>
      </c>
      <c r="D73" s="2">
        <v>-5.0445159482847612E-2</v>
      </c>
      <c r="E73" s="2">
        <v>-4.608293890568619E-2</v>
      </c>
      <c r="F73" s="9">
        <v>-6.45511E-2</v>
      </c>
      <c r="G73" s="2">
        <v>-0.12204334027194952</v>
      </c>
      <c r="H73" s="2">
        <f t="shared" si="3"/>
        <v>-8.5807305288355104E-2</v>
      </c>
    </row>
    <row r="74" spans="1:8" x14ac:dyDescent="0.2">
      <c r="A74" s="1">
        <v>43466</v>
      </c>
      <c r="B74" s="2">
        <v>7.6778713926760597E-2</v>
      </c>
      <c r="C74" s="2">
        <v>7.0196574806333373E-2</v>
      </c>
      <c r="D74" s="2">
        <v>-7.7463914587257002E-2</v>
      </c>
      <c r="E74" s="2">
        <v>3.4384851156993891E-2</v>
      </c>
      <c r="F74" s="9">
        <v>0.26840018999999998</v>
      </c>
      <c r="G74" s="2">
        <v>6.0233383479601263E-2</v>
      </c>
      <c r="H74" s="2">
        <f t="shared" si="3"/>
        <v>7.2088299797072014E-2</v>
      </c>
    </row>
    <row r="75" spans="1:8" x14ac:dyDescent="0.2">
      <c r="A75" s="1">
        <v>43497</v>
      </c>
      <c r="B75" s="2">
        <v>7.311331347656895E-2</v>
      </c>
      <c r="C75" s="2">
        <v>2.7401275556912963E-2</v>
      </c>
      <c r="D75" s="2">
        <v>4.1886505765096761E-2</v>
      </c>
      <c r="E75" s="2">
        <v>3.2975053769074857E-2</v>
      </c>
      <c r="F75" s="9">
        <v>5.4786469999999997E-2</v>
      </c>
      <c r="G75" s="2">
        <v>1.6497751520995609E-2</v>
      </c>
      <c r="H75" s="2">
        <f t="shared" si="3"/>
        <v>4.1110061681441525E-2</v>
      </c>
    </row>
    <row r="76" spans="1:8" x14ac:dyDescent="0.2">
      <c r="A76" s="1">
        <v>43525</v>
      </c>
      <c r="B76" s="2">
        <v>0.16520822173142349</v>
      </c>
      <c r="C76" s="2">
        <v>3.2425596443491592E-2</v>
      </c>
      <c r="D76" s="2">
        <v>-0.1251094179865796</v>
      </c>
      <c r="E76" s="2">
        <v>-1.4748829635381948E-2</v>
      </c>
      <c r="F76" s="9">
        <v>-4.3004999999999996E-3</v>
      </c>
      <c r="G76" s="2">
        <v>-2.999230926441359E-2</v>
      </c>
      <c r="H76" s="2">
        <f t="shared" si="3"/>
        <v>3.9137935480899905E-3</v>
      </c>
    </row>
    <row r="77" spans="1:8" x14ac:dyDescent="0.2">
      <c r="A77" s="1">
        <v>43556</v>
      </c>
      <c r="B77" s="2">
        <v>8.0196099384776572E-3</v>
      </c>
      <c r="C77" s="2">
        <v>-4.0864572697336928E-3</v>
      </c>
      <c r="D77" s="2">
        <v>-0.14710923581628738</v>
      </c>
      <c r="E77" s="2">
        <v>6.011822877253041E-2</v>
      </c>
      <c r="F77" s="9">
        <v>3.9208020000000003E-2</v>
      </c>
      <c r="G77" s="2">
        <v>0.14639933802391578</v>
      </c>
      <c r="H77" s="2">
        <f t="shared" si="3"/>
        <v>1.7091583941483794E-2</v>
      </c>
    </row>
    <row r="78" spans="1:8" x14ac:dyDescent="0.2">
      <c r="A78" s="1">
        <v>43586</v>
      </c>
      <c r="B78" s="2">
        <v>-0.25160206077367631</v>
      </c>
      <c r="C78" s="2">
        <v>7.8329368643257104E-3</v>
      </c>
      <c r="D78" s="2">
        <v>-0.22426580032121587</v>
      </c>
      <c r="E78" s="2">
        <v>-1.3613238611488665E-2</v>
      </c>
      <c r="F78" s="9">
        <v>-7.3568300000000003E-2</v>
      </c>
      <c r="G78" s="2">
        <v>-7.9958969474089758E-2</v>
      </c>
      <c r="H78" s="2">
        <f t="shared" si="3"/>
        <v>-0.1058625720526908</v>
      </c>
    </row>
    <row r="79" spans="1:8" x14ac:dyDescent="0.2">
      <c r="A79" s="1">
        <v>43617</v>
      </c>
      <c r="B79" s="2">
        <v>0.21377115204698074</v>
      </c>
      <c r="C79" s="2">
        <v>2.4134398692516282E-2</v>
      </c>
      <c r="D79" s="2">
        <v>0.20684810434219056</v>
      </c>
      <c r="E79" s="2">
        <v>9.5001501618448531E-2</v>
      </c>
      <c r="F79" s="9">
        <v>7.0030319999999993E-2</v>
      </c>
      <c r="G79" s="2">
        <v>5.511542731287538E-2</v>
      </c>
      <c r="H79" s="2">
        <f t="shared" si="3"/>
        <v>0.1108168173355019</v>
      </c>
    </row>
    <row r="80" spans="1:8" x14ac:dyDescent="0.2">
      <c r="A80" s="1">
        <v>43647</v>
      </c>
      <c r="B80" s="2">
        <v>2.7339826274350953E-2</v>
      </c>
      <c r="C80" s="2">
        <v>1.4066556858767664E-2</v>
      </c>
      <c r="D80" s="2">
        <v>8.1222524864014239E-2</v>
      </c>
      <c r="E80" s="2">
        <v>-9.9555018027345653E-4</v>
      </c>
      <c r="F80" s="9">
        <v>-0.120685</v>
      </c>
      <c r="G80" s="2">
        <v>3.7567008028360306E-2</v>
      </c>
      <c r="H80" s="2">
        <f t="shared" si="3"/>
        <v>6.4192276408699513E-3</v>
      </c>
    </row>
    <row r="81" spans="1:8" x14ac:dyDescent="0.2">
      <c r="A81" s="1">
        <v>43678</v>
      </c>
      <c r="B81" s="2">
        <v>-7.1719069357743413E-3</v>
      </c>
      <c r="C81" s="2">
        <v>1.9289139134692764E-2</v>
      </c>
      <c r="D81" s="2">
        <v>-6.6222326577734941E-2</v>
      </c>
      <c r="E81" s="2">
        <v>3.5151276664528913E-2</v>
      </c>
      <c r="F81" s="9">
        <v>-9.0529100000000001E-2</v>
      </c>
      <c r="G81" s="2">
        <v>-4.6226028263445143E-2</v>
      </c>
      <c r="H81" s="2">
        <f t="shared" si="3"/>
        <v>-2.5951490996288788E-2</v>
      </c>
    </row>
    <row r="82" spans="1:8" x14ac:dyDescent="0.2">
      <c r="A82" s="1">
        <v>43709</v>
      </c>
      <c r="B82" s="2">
        <v>4.0190675954469235E-2</v>
      </c>
      <c r="C82" s="2">
        <v>3.7589124449646343E-2</v>
      </c>
      <c r="D82" s="2">
        <v>6.7638888621096516E-2</v>
      </c>
      <c r="E82" s="2">
        <v>4.3796500114904116E-2</v>
      </c>
      <c r="F82" s="9">
        <v>-8.8953199999999996E-2</v>
      </c>
      <c r="G82" s="2">
        <v>7.1272337785704076E-2</v>
      </c>
      <c r="H82" s="2">
        <f t="shared" si="3"/>
        <v>2.8589054487636711E-2</v>
      </c>
    </row>
    <row r="83" spans="1:8" x14ac:dyDescent="0.2">
      <c r="A83" s="1">
        <v>43739</v>
      </c>
      <c r="B83" s="2">
        <v>0.15482281278804963</v>
      </c>
      <c r="C83" s="2">
        <v>-2.3184995242837191E-2</v>
      </c>
      <c r="D83" s="2">
        <v>0.30742718225014426</v>
      </c>
      <c r="E83" s="2">
        <v>-1.1964899952557454E-2</v>
      </c>
      <c r="F83" s="9">
        <v>7.3948169999999994E-2</v>
      </c>
      <c r="G83" s="2">
        <v>6.1432677280940408E-2</v>
      </c>
      <c r="H83" s="2">
        <f t="shared" si="3"/>
        <v>9.3746824520623273E-2</v>
      </c>
    </row>
    <row r="84" spans="1:8" x14ac:dyDescent="0.2">
      <c r="A84" s="1">
        <v>43770</v>
      </c>
      <c r="B84" s="2">
        <v>7.8201235150270013E-2</v>
      </c>
      <c r="C84" s="2">
        <v>-4.3371998151784864E-2</v>
      </c>
      <c r="D84" s="2">
        <v>4.7694635975888494E-2</v>
      </c>
      <c r="E84" s="2">
        <v>1.5606115460731445E-2</v>
      </c>
      <c r="F84" s="9">
        <v>9.4812289999999994E-2</v>
      </c>
      <c r="G84" s="2">
        <v>6.3204236452999371E-2</v>
      </c>
      <c r="H84" s="2">
        <f t="shared" si="3"/>
        <v>4.2691085814684074E-2</v>
      </c>
    </row>
    <row r="85" spans="1:8" x14ac:dyDescent="0.2">
      <c r="A85" s="1">
        <v>43800</v>
      </c>
      <c r="B85" s="2">
        <v>8.6433482541960469E-2</v>
      </c>
      <c r="C85" s="2">
        <v>3.3230095965943514E-2</v>
      </c>
      <c r="D85" s="2">
        <v>0.26789716312056749</v>
      </c>
      <c r="E85" s="2">
        <v>-2.0989805394649535E-3</v>
      </c>
      <c r="F85" s="9">
        <v>2.8316290000000001E-2</v>
      </c>
      <c r="G85" s="2">
        <v>5.7984290859360688E-2</v>
      </c>
      <c r="H85" s="2">
        <f t="shared" si="3"/>
        <v>7.8627056991394537E-2</v>
      </c>
    </row>
    <row r="86" spans="1:8" x14ac:dyDescent="0.2">
      <c r="A86" s="1">
        <v>43831</v>
      </c>
      <c r="B86" s="2">
        <v>4.8023380028375104E-3</v>
      </c>
      <c r="C86" s="2">
        <v>7.5462620651208873E-2</v>
      </c>
      <c r="D86" s="2">
        <v>0.55515986315014121</v>
      </c>
      <c r="E86" s="2">
        <v>-3.2282758927101404E-2</v>
      </c>
      <c r="F86" s="9">
        <v>6.6507979999999994E-2</v>
      </c>
      <c r="G86" s="2">
        <v>-5.0502121516835127E-2</v>
      </c>
      <c r="H86" s="2">
        <f t="shared" si="3"/>
        <v>0.10319132022670849</v>
      </c>
    </row>
    <row r="87" spans="1:8" x14ac:dyDescent="0.2">
      <c r="A87" s="1">
        <v>43862</v>
      </c>
      <c r="B87" s="2">
        <v>0.14228311687301726</v>
      </c>
      <c r="C87" s="2">
        <v>-3.7172753346953587E-2</v>
      </c>
      <c r="D87" s="2">
        <v>2.6776464841962302E-2</v>
      </c>
      <c r="E87" s="2">
        <v>-5.9481235114636558E-2</v>
      </c>
      <c r="F87" s="9">
        <v>6.9373219999999999E-2</v>
      </c>
      <c r="G87" s="2">
        <v>-0.1171396402568427</v>
      </c>
      <c r="H87" s="2">
        <f t="shared" si="3"/>
        <v>4.1065288327577811E-3</v>
      </c>
    </row>
    <row r="88" spans="1:8" x14ac:dyDescent="0.2">
      <c r="A88" s="1">
        <v>43891</v>
      </c>
      <c r="B88" s="2">
        <v>-2.3372741699807732E-2</v>
      </c>
      <c r="C88" s="2">
        <v>-7.8101050772837341E-2</v>
      </c>
      <c r="D88" s="2">
        <v>-0.21555707478993227</v>
      </c>
      <c r="E88" s="2">
        <v>5.5163760454401696E-2</v>
      </c>
      <c r="F88" s="9">
        <v>1.7532450000000002E-2</v>
      </c>
      <c r="G88" s="2">
        <v>-0.22461453225849023</v>
      </c>
      <c r="H88" s="2">
        <f t="shared" si="3"/>
        <v>-7.8158198177777638E-2</v>
      </c>
    </row>
    <row r="89" spans="1:8" x14ac:dyDescent="0.2">
      <c r="A89" s="1">
        <v>43922</v>
      </c>
      <c r="B89" s="2">
        <v>0.10880088556672847</v>
      </c>
      <c r="C89" s="2">
        <v>4.9980509143650502E-3</v>
      </c>
      <c r="D89" s="2">
        <v>0.49213733793631026</v>
      </c>
      <c r="E89" s="2">
        <v>7.4527379732066593E-2</v>
      </c>
      <c r="F89" s="9">
        <v>0.1181092</v>
      </c>
      <c r="G89" s="2">
        <v>6.3645551892882485E-2</v>
      </c>
      <c r="H89" s="2">
        <f t="shared" si="3"/>
        <v>0.14370306767372548</v>
      </c>
    </row>
    <row r="90" spans="1:8" x14ac:dyDescent="0.2">
      <c r="A90" s="1">
        <v>43952</v>
      </c>
      <c r="B90" s="2">
        <v>0.21465730260978547</v>
      </c>
      <c r="C90" s="2">
        <v>2.7216388821782407E-2</v>
      </c>
      <c r="D90" s="2">
        <v>6.793886703685649E-2</v>
      </c>
      <c r="E90" s="2">
        <v>2.064993485068993E-2</v>
      </c>
      <c r="F90" s="9">
        <v>-2.8580000000000001E-4</v>
      </c>
      <c r="G90" s="2">
        <v>2.6745909324308283E-2</v>
      </c>
      <c r="H90" s="2">
        <f t="shared" si="3"/>
        <v>5.9487100440570435E-2</v>
      </c>
    </row>
    <row r="91" spans="1:8" x14ac:dyDescent="0.2">
      <c r="A91" s="1">
        <v>43983</v>
      </c>
      <c r="B91" s="2">
        <v>7.0108690879898225E-2</v>
      </c>
      <c r="C91" s="2">
        <v>-5.8477263975165547E-2</v>
      </c>
      <c r="D91" s="2">
        <v>0.29318562770812867</v>
      </c>
      <c r="E91" s="2">
        <v>-3.0252374908241272E-2</v>
      </c>
      <c r="F91" s="9">
        <v>8.4125500000000006E-2</v>
      </c>
      <c r="G91" s="2">
        <v>-3.3398531368283788E-2</v>
      </c>
      <c r="H91" s="2">
        <f t="shared" si="3"/>
        <v>5.4215274722722716E-2</v>
      </c>
    </row>
    <row r="92" spans="1:8" x14ac:dyDescent="0.2">
      <c r="A92" s="1">
        <v>44013</v>
      </c>
      <c r="B92" s="2">
        <v>0.11811672608756242</v>
      </c>
      <c r="C92" s="2">
        <v>0.1477781195817397</v>
      </c>
      <c r="D92" s="2">
        <v>0.32501089254102827</v>
      </c>
      <c r="E92" s="2">
        <v>8.0313798587349161E-2</v>
      </c>
      <c r="F92" s="9">
        <v>7.4367080000000002E-2</v>
      </c>
      <c r="G92" s="2">
        <v>2.7429319370814238E-2</v>
      </c>
      <c r="H92" s="2">
        <f t="shared" si="3"/>
        <v>0.1288359893614156</v>
      </c>
    </row>
    <row r="93" spans="1:8" x14ac:dyDescent="0.2">
      <c r="A93" s="1">
        <v>44044</v>
      </c>
      <c r="B93" s="2">
        <v>0.25999195748375509</v>
      </c>
      <c r="C93" s="2">
        <v>-1.4082636125746893E-2</v>
      </c>
      <c r="D93" s="2">
        <v>0.74145211750024775</v>
      </c>
      <c r="E93" s="2">
        <v>7.3029503729943532E-2</v>
      </c>
      <c r="F93" s="9">
        <v>8.3210590000000001E-2</v>
      </c>
      <c r="G93" s="2">
        <v>4.6836840678508157E-2</v>
      </c>
      <c r="H93" s="2">
        <f t="shared" si="3"/>
        <v>0.1984063955444513</v>
      </c>
    </row>
    <row r="94" spans="1:8" x14ac:dyDescent="0.2">
      <c r="A94" s="1">
        <v>44075</v>
      </c>
      <c r="B94" s="2">
        <v>1.1664155499145047E-2</v>
      </c>
      <c r="C94" s="2">
        <v>-3.7892909440103085E-4</v>
      </c>
      <c r="D94" s="2">
        <v>-0.13908741559655821</v>
      </c>
      <c r="E94" s="2">
        <v>1.1776637245296281E-2</v>
      </c>
      <c r="F94" s="9">
        <v>-5.5763300000000002E-2</v>
      </c>
      <c r="G94" s="2">
        <v>-3.9125712371808584E-2</v>
      </c>
      <c r="H94" s="2">
        <f t="shared" si="3"/>
        <v>-3.5152427386387748E-2</v>
      </c>
    </row>
    <row r="95" spans="1:8" x14ac:dyDescent="0.2">
      <c r="A95" s="1">
        <v>44105</v>
      </c>
      <c r="B95" s="2">
        <v>-7.337133677021436E-2</v>
      </c>
      <c r="C95" s="2">
        <v>3.2267792882155991E-2</v>
      </c>
      <c r="D95" s="2">
        <v>-9.5498911682655438E-2</v>
      </c>
      <c r="E95" s="2">
        <v>-8.2909672291420211E-3</v>
      </c>
      <c r="F95" s="9">
        <v>-4.8577099999999998E-2</v>
      </c>
      <c r="G95" s="2">
        <v>1.8385925891949925E-2</v>
      </c>
      <c r="H95" s="2">
        <f t="shared" si="3"/>
        <v>-2.9180766151317653E-2</v>
      </c>
    </row>
    <row r="96" spans="1:8" x14ac:dyDescent="0.2">
      <c r="A96" s="1">
        <v>44136</v>
      </c>
      <c r="B96" s="2">
        <v>6.9211737978441212E-2</v>
      </c>
      <c r="C96" s="2">
        <v>-4.1173696282001369E-2</v>
      </c>
      <c r="D96" s="2">
        <v>0.46273580739585207</v>
      </c>
      <c r="E96" s="2">
        <v>0.10118918625613206</v>
      </c>
      <c r="F96" s="9">
        <v>3.1445790000000001E-2</v>
      </c>
      <c r="G96" s="2">
        <v>0.21352331028501828</v>
      </c>
      <c r="H96" s="2">
        <f t="shared" si="3"/>
        <v>0.1394886892722404</v>
      </c>
    </row>
    <row r="97" spans="1:8" x14ac:dyDescent="0.2">
      <c r="A97" s="1">
        <v>44166</v>
      </c>
      <c r="B97" s="2">
        <v>-2.5855118488276246E-2</v>
      </c>
      <c r="C97" s="2">
        <v>3.5999889925576647E-3</v>
      </c>
      <c r="D97" s="2">
        <v>0.24325228186975084</v>
      </c>
      <c r="E97" s="2">
        <v>-5.6548156903685247E-2</v>
      </c>
      <c r="F97" s="9">
        <v>0.10195632</v>
      </c>
      <c r="G97" s="2">
        <v>7.7960635811347226E-2</v>
      </c>
      <c r="H97" s="2">
        <f t="shared" si="3"/>
        <v>5.7394325213615704E-2</v>
      </c>
    </row>
    <row r="98" spans="1:8" x14ac:dyDescent="0.2">
      <c r="A98" s="1">
        <v>44197</v>
      </c>
      <c r="B98" s="2">
        <v>-4.7041452172329632E-3</v>
      </c>
      <c r="C98" s="2">
        <v>-6.2233135395112167E-2</v>
      </c>
      <c r="D98" s="2">
        <v>0.12450585683406372</v>
      </c>
      <c r="E98" s="2">
        <v>-2.1827827447980796E-2</v>
      </c>
      <c r="F98" s="9">
        <v>-1.54235E-2</v>
      </c>
      <c r="G98" s="2">
        <v>1.2591542933172061E-2</v>
      </c>
      <c r="H98" s="2">
        <f t="shared" si="3"/>
        <v>5.4847986178183095E-3</v>
      </c>
    </row>
    <row r="99" spans="1:8" x14ac:dyDescent="0.2">
      <c r="A99" s="1">
        <v>44228</v>
      </c>
      <c r="B99" s="2">
        <v>5.5793765702027785E-2</v>
      </c>
      <c r="C99" s="2">
        <v>-3.3691018014726494E-2</v>
      </c>
      <c r="D99" s="2">
        <v>-0.14874045031414884</v>
      </c>
      <c r="E99" s="2">
        <v>-7.5236550784487946E-2</v>
      </c>
      <c r="F99" s="9">
        <v>1.213389E-2</v>
      </c>
      <c r="G99" s="2">
        <v>0.15201589550423533</v>
      </c>
      <c r="H99" s="2">
        <f t="shared" si="3"/>
        <v>-6.2874113178500307E-3</v>
      </c>
    </row>
    <row r="100" spans="1:8" x14ac:dyDescent="0.2">
      <c r="A100" s="1">
        <v>44256</v>
      </c>
      <c r="B100" s="2">
        <v>-2.670537543952628E-2</v>
      </c>
      <c r="C100" s="2">
        <v>0.15782005422259512</v>
      </c>
      <c r="D100" s="2">
        <v>-1.120656968274596E-2</v>
      </c>
      <c r="E100" s="2">
        <v>4.548948863155159E-2</v>
      </c>
      <c r="F100" s="9">
        <v>-3.19013E-2</v>
      </c>
      <c r="G100" s="2">
        <v>3.4381918852062633E-2</v>
      </c>
      <c r="H100" s="2">
        <f t="shared" si="3"/>
        <v>2.7979702763989516E-2</v>
      </c>
    </row>
    <row r="101" spans="1:8" x14ac:dyDescent="0.2">
      <c r="A101" s="1">
        <v>44287</v>
      </c>
      <c r="B101" s="2">
        <v>0.1248428177705664</v>
      </c>
      <c r="C101" s="2">
        <v>5.0560970938905159E-2</v>
      </c>
      <c r="D101" s="2">
        <v>6.21472480158691E-2</v>
      </c>
      <c r="E101" s="2">
        <v>3.4338108973444609E-2</v>
      </c>
      <c r="F101" s="9">
        <v>-1.5699899999999999E-2</v>
      </c>
      <c r="G101" s="2">
        <v>1.0379107187090477E-2</v>
      </c>
      <c r="H101" s="2">
        <f t="shared" si="3"/>
        <v>4.4428058814312624E-2</v>
      </c>
    </row>
    <row r="102" spans="1:8" x14ac:dyDescent="0.2">
      <c r="A102" s="1">
        <v>44317</v>
      </c>
      <c r="B102" s="2">
        <v>8.2281277603193495E-2</v>
      </c>
      <c r="C102" s="2">
        <v>-7.5436132322704375E-3</v>
      </c>
      <c r="D102" s="2">
        <v>-0.11871335620286456</v>
      </c>
      <c r="E102" s="2">
        <v>1.5152690185698557E-2</v>
      </c>
      <c r="F102" s="9">
        <v>-2.07607E-2</v>
      </c>
      <c r="G102" s="2">
        <v>7.4100009374039683E-2</v>
      </c>
      <c r="H102" s="2">
        <f t="shared" si="3"/>
        <v>4.0860512879661217E-3</v>
      </c>
    </row>
    <row r="103" spans="1:8" x14ac:dyDescent="0.2">
      <c r="A103" s="1">
        <v>44348</v>
      </c>
      <c r="B103" s="2">
        <v>0.23133964426969544</v>
      </c>
      <c r="C103" s="2">
        <v>-4.9406118315086706E-2</v>
      </c>
      <c r="D103" s="2">
        <v>8.7137348805097145E-2</v>
      </c>
      <c r="E103" s="2">
        <v>-3.2120777389154451E-3</v>
      </c>
      <c r="F103" s="9">
        <v>5.0516150000000003E-2</v>
      </c>
      <c r="G103" s="2">
        <v>-5.2971425899450475E-2</v>
      </c>
      <c r="H103" s="2">
        <f t="shared" si="3"/>
        <v>4.3900586853556654E-2</v>
      </c>
    </row>
    <row r="104" spans="1:8" x14ac:dyDescent="0.2">
      <c r="A104" s="1">
        <v>44378</v>
      </c>
      <c r="B104" s="2">
        <v>-2.4948315895649397E-2</v>
      </c>
      <c r="C104" s="2">
        <v>5.5214079431345736E-2</v>
      </c>
      <c r="D104" s="2">
        <v>1.1034279861804561E-2</v>
      </c>
      <c r="E104" s="2">
        <v>1.0849628514173537E-2</v>
      </c>
      <c r="F104" s="9">
        <v>-2.0143500000000002E-2</v>
      </c>
      <c r="G104" s="2">
        <v>-2.4173795286916017E-2</v>
      </c>
      <c r="H104" s="2">
        <f t="shared" si="3"/>
        <v>1.3053961041264031E-3</v>
      </c>
    </row>
    <row r="105" spans="1:8" x14ac:dyDescent="0.2">
      <c r="A105" s="1">
        <v>44409</v>
      </c>
      <c r="B105" s="2">
        <v>0.14800744526212228</v>
      </c>
      <c r="C105" s="2">
        <v>4.5281154539822135E-2</v>
      </c>
      <c r="D105" s="2">
        <v>7.0605380007582597E-2</v>
      </c>
      <c r="E105" s="2">
        <v>3.893375174393323E-2</v>
      </c>
      <c r="F105" s="9">
        <v>9.9735290000000004E-2</v>
      </c>
      <c r="G105" s="2">
        <v>5.9900828013932102E-2</v>
      </c>
      <c r="H105" s="2">
        <f t="shared" si="3"/>
        <v>7.7077308261232061E-2</v>
      </c>
    </row>
    <row r="106" spans="1:8" x14ac:dyDescent="0.2">
      <c r="A106" s="1">
        <v>44440</v>
      </c>
      <c r="B106" s="2">
        <v>-7.439564780428494E-2</v>
      </c>
      <c r="C106" s="2">
        <v>-7.6607340307183067E-2</v>
      </c>
      <c r="D106" s="2">
        <v>5.4042332938298673E-2</v>
      </c>
      <c r="E106" s="2">
        <v>-5.5415995678285979E-2</v>
      </c>
      <c r="F106" s="9">
        <v>7.2295760000000001E-2</v>
      </c>
      <c r="G106" s="2">
        <v>2.3382256174685295E-2</v>
      </c>
      <c r="H106" s="2">
        <f t="shared" si="3"/>
        <v>-9.449772446128336E-3</v>
      </c>
    </row>
    <row r="107" spans="1:8" x14ac:dyDescent="0.2">
      <c r="A107" s="1">
        <v>44470</v>
      </c>
      <c r="B107" s="2">
        <v>0.23416690117334688</v>
      </c>
      <c r="C107" s="2">
        <v>4.7153748452441004E-2</v>
      </c>
      <c r="D107" s="2">
        <v>0.43652959857415585</v>
      </c>
      <c r="E107" s="2">
        <v>7.2033391348832063E-2</v>
      </c>
      <c r="F107" s="9">
        <v>0.13102527999999999</v>
      </c>
      <c r="G107" s="2">
        <v>3.7876462124522746E-2</v>
      </c>
      <c r="H107" s="2">
        <f t="shared" si="3"/>
        <v>0.15979756361221642</v>
      </c>
    </row>
    <row r="108" spans="1:8" x14ac:dyDescent="0.2">
      <c r="A108" s="1">
        <v>44501</v>
      </c>
      <c r="B108" s="2">
        <v>0.27805388674921799</v>
      </c>
      <c r="C108" s="2">
        <v>-3.2032225730979073E-2</v>
      </c>
      <c r="D108" s="2">
        <v>2.7612187716705601E-2</v>
      </c>
      <c r="E108" s="2">
        <v>-5.8827544919158418E-2</v>
      </c>
      <c r="F108" s="9">
        <v>-7.0127900000000007E-2</v>
      </c>
      <c r="G108" s="2">
        <v>-5.9467316393001179E-2</v>
      </c>
      <c r="H108" s="2">
        <f t="shared" si="3"/>
        <v>1.420184790379749E-2</v>
      </c>
    </row>
    <row r="109" spans="1:8" x14ac:dyDescent="0.2">
      <c r="A109" s="1">
        <v>44531</v>
      </c>
      <c r="B109" s="2">
        <v>-9.9920665677215526E-2</v>
      </c>
      <c r="C109" s="2">
        <v>9.0942415416703129E-2</v>
      </c>
      <c r="D109" s="2">
        <v>-7.6854519053299222E-2</v>
      </c>
      <c r="E109" s="2">
        <v>2.887010382858413E-2</v>
      </c>
      <c r="F109" s="9">
        <v>-6.1473800000000002E-2</v>
      </c>
      <c r="G109" s="2">
        <v>-3.0221542814729595E-3</v>
      </c>
      <c r="H109" s="2">
        <f t="shared" si="3"/>
        <v>-2.0243103294450074E-2</v>
      </c>
    </row>
    <row r="110" spans="1:8" x14ac:dyDescent="0.2">
      <c r="A110" s="1">
        <v>44562</v>
      </c>
      <c r="B110" s="2">
        <v>-0.16735229036046576</v>
      </c>
      <c r="C110" s="2">
        <v>3.3882676617195536E-3</v>
      </c>
      <c r="D110" s="2">
        <v>-0.11360931943424415</v>
      </c>
      <c r="E110" s="2">
        <v>-2.983695338126658E-2</v>
      </c>
      <c r="F110" s="9">
        <v>-0.2909833</v>
      </c>
      <c r="G110" s="2">
        <v>-6.1572457362051337E-2</v>
      </c>
      <c r="H110" s="2">
        <f t="shared" si="3"/>
        <v>-0.10999434214605137</v>
      </c>
    </row>
    <row r="111" spans="1:8" x14ac:dyDescent="0.2">
      <c r="A111" s="1">
        <v>44593</v>
      </c>
      <c r="B111" s="2">
        <v>-4.1247238753376412E-3</v>
      </c>
      <c r="C111" s="2">
        <v>-3.1440286069885776E-2</v>
      </c>
      <c r="D111" s="2">
        <v>-7.0768158172180184E-2</v>
      </c>
      <c r="E111" s="2">
        <v>-3.3259266560518905E-2</v>
      </c>
      <c r="F111" s="9">
        <v>-7.6368500000000006E-2</v>
      </c>
      <c r="G111" s="2">
        <v>-4.0040654771416662E-2</v>
      </c>
      <c r="H111" s="2">
        <f t="shared" si="3"/>
        <v>-4.2666931574889856E-2</v>
      </c>
    </row>
    <row r="112" spans="1:8" x14ac:dyDescent="0.2">
      <c r="A112" s="1">
        <v>44621</v>
      </c>
      <c r="B112" s="2">
        <v>0.1189664009740406</v>
      </c>
      <c r="C112" s="2">
        <v>9.0866831312737845E-2</v>
      </c>
      <c r="D112" s="2">
        <v>0.23800880889422166</v>
      </c>
      <c r="E112" s="2">
        <v>0.10180533745743305</v>
      </c>
      <c r="F112" s="9">
        <v>-5.0517100000000002E-2</v>
      </c>
      <c r="G112" s="2">
        <v>-3.8645739491654389E-2</v>
      </c>
      <c r="H112" s="2">
        <f t="shared" si="3"/>
        <v>7.6747423191129802E-2</v>
      </c>
    </row>
    <row r="113" spans="1:8" x14ac:dyDescent="0.2">
      <c r="A113" s="1">
        <v>44652</v>
      </c>
      <c r="B113" s="2">
        <v>-0.32015833047269654</v>
      </c>
      <c r="C113" s="2">
        <v>-2.6025177939944977E-3</v>
      </c>
      <c r="D113" s="2">
        <v>-0.19194511051408317</v>
      </c>
      <c r="E113" s="2">
        <v>3.1303449740313023E-2</v>
      </c>
      <c r="F113" s="9">
        <v>-0.49181770000000002</v>
      </c>
      <c r="G113" s="2">
        <v>-0.1244133123921379</v>
      </c>
      <c r="H113" s="2">
        <f t="shared" si="3"/>
        <v>-0.18327225357209986</v>
      </c>
    </row>
    <row r="114" spans="1:8" x14ac:dyDescent="0.2">
      <c r="A114" s="1">
        <v>44682</v>
      </c>
      <c r="B114" s="2">
        <v>6.7397597025062135E-3</v>
      </c>
      <c r="C114" s="2">
        <v>2.4650237252601192E-2</v>
      </c>
      <c r="D114" s="2">
        <v>-0.12919748592303823</v>
      </c>
      <c r="E114" s="2">
        <v>-0.15922603016181741</v>
      </c>
      <c r="F114" s="9">
        <v>3.719269E-2</v>
      </c>
      <c r="G114" s="2">
        <v>0.11603662232781126</v>
      </c>
      <c r="H114" s="2">
        <f t="shared" si="3"/>
        <v>-1.7300701133656164E-2</v>
      </c>
    </row>
    <row r="115" spans="1:8" x14ac:dyDescent="0.2">
      <c r="A115" s="1">
        <v>44713</v>
      </c>
      <c r="B115" s="2">
        <v>-0.18814274273961978</v>
      </c>
      <c r="C115" s="2">
        <v>-5.0740604414009176E-2</v>
      </c>
      <c r="D115" s="2">
        <v>-0.11188773832396563</v>
      </c>
      <c r="E115" s="2">
        <v>-5.1372725510051537E-2</v>
      </c>
      <c r="F115" s="9">
        <v>-0.1143132</v>
      </c>
      <c r="G115" s="2">
        <v>-0.14837780328968317</v>
      </c>
      <c r="H115" s="2">
        <f t="shared" si="3"/>
        <v>-0.1108058023795549</v>
      </c>
    </row>
    <row r="116" spans="1:8" x14ac:dyDescent="0.2">
      <c r="A116" s="1">
        <v>44743</v>
      </c>
      <c r="B116" s="2">
        <v>0.19841947414769301</v>
      </c>
      <c r="C116" s="2">
        <v>3.7113405742727527E-2</v>
      </c>
      <c r="D116" s="2">
        <v>0.32376526265962424</v>
      </c>
      <c r="E116" s="2">
        <v>8.6116144447473036E-2</v>
      </c>
      <c r="F116" s="9">
        <v>0.28609825</v>
      </c>
      <c r="G116" s="2">
        <v>2.4420607028321589E-2</v>
      </c>
      <c r="H116" s="2">
        <f t="shared" si="3"/>
        <v>0.15932219067097322</v>
      </c>
    </row>
    <row r="117" spans="1:8" x14ac:dyDescent="0.2">
      <c r="A117" s="1">
        <v>44774</v>
      </c>
      <c r="B117" s="2">
        <v>-0.16896990254683755</v>
      </c>
      <c r="C117" s="2">
        <v>-5.3693029397659364E-3</v>
      </c>
      <c r="D117" s="2">
        <v>-7.2488673851361402E-2</v>
      </c>
      <c r="E117" s="2">
        <v>3.7864775662727911E-3</v>
      </c>
      <c r="F117" s="9">
        <v>-5.9582000000000003E-3</v>
      </c>
      <c r="G117" s="2">
        <v>-5.4089746624219719E-3</v>
      </c>
      <c r="H117" s="2">
        <f t="shared" si="3"/>
        <v>-4.2401429405685677E-2</v>
      </c>
    </row>
    <row r="118" spans="1:8" x14ac:dyDescent="0.2">
      <c r="A118" s="1">
        <v>44805</v>
      </c>
      <c r="B118" s="2">
        <v>-0.19577314464668086</v>
      </c>
      <c r="C118" s="2">
        <v>-0.13031744577568616</v>
      </c>
      <c r="D118" s="2">
        <v>-3.7589294887120997E-2</v>
      </c>
      <c r="E118" s="2">
        <v>-1.7239814005626828E-2</v>
      </c>
      <c r="F118" s="9">
        <v>5.3140109999999997E-2</v>
      </c>
      <c r="G118" s="2">
        <v>-8.1157194154964335E-2</v>
      </c>
      <c r="H118" s="2">
        <f t="shared" si="3"/>
        <v>-6.8156130578346519E-2</v>
      </c>
    </row>
    <row r="119" spans="1:8" x14ac:dyDescent="0.2">
      <c r="A119" s="1">
        <v>44835</v>
      </c>
      <c r="B119" s="2">
        <v>0.11220123701035535</v>
      </c>
      <c r="C119" s="2">
        <v>1.8508406779834487E-2</v>
      </c>
      <c r="D119" s="2">
        <v>-0.14216779264844481</v>
      </c>
      <c r="E119" s="2">
        <v>9.7378565433055356E-2</v>
      </c>
      <c r="F119" s="9">
        <v>0.23972138000000001</v>
      </c>
      <c r="G119" s="2">
        <v>0.2045932685060238</v>
      </c>
      <c r="H119" s="2">
        <f t="shared" si="3"/>
        <v>8.8372510846804031E-2</v>
      </c>
    </row>
    <row r="120" spans="1:8" x14ac:dyDescent="0.2">
      <c r="A120" s="1">
        <v>44866</v>
      </c>
      <c r="B120" s="2">
        <v>0.25383407759189697</v>
      </c>
      <c r="C120" s="2">
        <v>9.5682119834942972E-2</v>
      </c>
      <c r="D120" s="2">
        <v>-0.14432625916447142</v>
      </c>
      <c r="E120" s="2">
        <v>7.0891614346352619E-2</v>
      </c>
      <c r="F120" s="9">
        <v>4.6765769999999998E-2</v>
      </c>
      <c r="G120" s="2">
        <v>0.10753319983020813</v>
      </c>
      <c r="H120" s="2">
        <f t="shared" si="3"/>
        <v>7.1730087073154869E-2</v>
      </c>
    </row>
    <row r="121" spans="1:8" x14ac:dyDescent="0.2">
      <c r="A121" s="1">
        <v>44896</v>
      </c>
      <c r="B121" s="2">
        <v>-0.13622050711011713</v>
      </c>
      <c r="C121" s="2">
        <v>-4.4783174808552947E-3</v>
      </c>
      <c r="D121" s="2">
        <v>-0.36733435080638438</v>
      </c>
      <c r="E121" s="2">
        <v>-6.9741465482618406E-2</v>
      </c>
      <c r="F121" s="9">
        <v>-3.4857399999999997E-2</v>
      </c>
      <c r="G121" s="2">
        <v>-2.9526554038044783E-2</v>
      </c>
      <c r="H121" s="2">
        <f t="shared" si="3"/>
        <v>-0.10702643248633666</v>
      </c>
    </row>
  </sheetData>
  <pageMargins left="0.7" right="0.7" top="0.75" bottom="0.75" header="0.3" footer="0.3"/>
  <pageSetup orientation="portrait" horizontalDpi="0" verticalDpi="0"/>
  <ignoredErrors>
    <ignoredError sqref="H2:H12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404F0-54EB-9349-9616-006F230B60D6}">
  <dimension ref="A1:R61"/>
  <sheetViews>
    <sheetView topLeftCell="B1" workbookViewId="0">
      <selection activeCell="R2" sqref="R2"/>
    </sheetView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87</v>
      </c>
      <c r="H1" t="s">
        <v>5</v>
      </c>
      <c r="K1" t="s">
        <v>0</v>
      </c>
      <c r="L1" t="s">
        <v>1</v>
      </c>
      <c r="M1" t="s">
        <v>2</v>
      </c>
      <c r="N1" t="s">
        <v>3</v>
      </c>
      <c r="O1" t="s">
        <v>11</v>
      </c>
      <c r="P1" t="s">
        <v>87</v>
      </c>
      <c r="Q1" t="s">
        <v>5</v>
      </c>
      <c r="R1" t="s">
        <v>10</v>
      </c>
    </row>
    <row r="2" spans="1:18" x14ac:dyDescent="0.2">
      <c r="A2" s="1">
        <v>41275</v>
      </c>
      <c r="B2" s="2">
        <v>0</v>
      </c>
      <c r="C2" s="2">
        <v>7.0386441552431289E-2</v>
      </c>
      <c r="D2" s="2">
        <v>0.10746988485385295</v>
      </c>
      <c r="E2" s="2">
        <v>3.0898085690922037E-2</v>
      </c>
      <c r="F2" s="2">
        <v>0.78464200470199807</v>
      </c>
      <c r="G2" s="2">
        <v>7.0047971011383603E-2</v>
      </c>
      <c r="H2" s="2">
        <f>SUMPRODUCT(B2:G2,$K$5:$P$5)</f>
        <v>0.11111549387691451</v>
      </c>
      <c r="J2" s="6" t="s">
        <v>8</v>
      </c>
      <c r="K2" s="8">
        <f>AVERAGE(B2:B61)</f>
        <v>5.2292235589750033E-2</v>
      </c>
      <c r="L2" s="8">
        <f t="shared" ref="L2:P2" si="0">AVERAGE(C2:C61)</f>
        <v>1.5311644277709761E-2</v>
      </c>
      <c r="M2" s="8">
        <f>AVERAGE(D2:D61)</f>
        <v>4.8946500275548338E-2</v>
      </c>
      <c r="N2" s="8">
        <f t="shared" si="0"/>
        <v>9.4944940773448762E-3</v>
      </c>
      <c r="O2" s="8">
        <f t="shared" si="0"/>
        <v>5.5189055569665656E-2</v>
      </c>
      <c r="P2" s="8">
        <f>AVERAGE(G2:G61)</f>
        <v>1.8763163431808762E-2</v>
      </c>
      <c r="Q2" s="10">
        <f>AVERAGE(H2:H61)</f>
        <v>2.8221940669449906E-2</v>
      </c>
      <c r="R2" s="2">
        <v>1.6833333333333335E-4</v>
      </c>
    </row>
    <row r="3" spans="1:18" x14ac:dyDescent="0.2">
      <c r="A3" s="1">
        <v>41306</v>
      </c>
      <c r="B3" s="2">
        <v>3.2626551891521798E-2</v>
      </c>
      <c r="C3" s="2">
        <v>4.1614965268857503E-2</v>
      </c>
      <c r="D3" s="2">
        <v>-7.1447737743569981E-2</v>
      </c>
      <c r="E3" s="2">
        <v>1.1865159515794102E-2</v>
      </c>
      <c r="F3" s="2">
        <v>0.13822309555122556</v>
      </c>
      <c r="G3" s="2">
        <v>4.6887953439536417E-2</v>
      </c>
      <c r="H3" s="2">
        <f t="shared" ref="H3:H61" si="1">SUMPRODUCT(B3:G3,$K$5:$P$5)</f>
        <v>3.6646215729744074E-2</v>
      </c>
      <c r="J3" s="6" t="s">
        <v>6</v>
      </c>
      <c r="K3" s="14">
        <f>_xlfn.STDEV.S(B2:B61)</f>
        <v>9.5664414907666556E-2</v>
      </c>
      <c r="L3" s="14">
        <f t="shared" ref="L3:P3" si="2">_xlfn.STDEV.S(C2:C61)</f>
        <v>4.5540749787972706E-2</v>
      </c>
      <c r="M3" s="14">
        <f t="shared" si="2"/>
        <v>0.16506282089313223</v>
      </c>
      <c r="N3" s="14">
        <f t="shared" si="2"/>
        <v>4.7972728327792424E-2</v>
      </c>
      <c r="O3" s="14">
        <f>_xlfn.STDEV.S(F2:F61)</f>
        <v>0.15204648266841628</v>
      </c>
      <c r="P3" s="14">
        <f>_xlfn.STDEV.S(G2:G61)</f>
        <v>5.7291143975016647E-2</v>
      </c>
      <c r="Q3" s="11">
        <f>_xlfn.STDEV.S(H2:H61)</f>
        <v>3.6960829359037245E-2</v>
      </c>
    </row>
    <row r="4" spans="1:18" x14ac:dyDescent="0.2">
      <c r="A4" s="1">
        <v>41334</v>
      </c>
      <c r="B4" s="2">
        <v>1.9645013736216799E-2</v>
      </c>
      <c r="C4" s="2">
        <v>3.6401369863410395E-2</v>
      </c>
      <c r="D4" s="2">
        <v>8.7855297157622622E-2</v>
      </c>
      <c r="E4" s="2">
        <v>5.7220252160081607E-2</v>
      </c>
      <c r="F4" s="2">
        <v>6.3803544438725953E-3</v>
      </c>
      <c r="G4" s="2">
        <v>-2.9844669964480958E-2</v>
      </c>
      <c r="H4" s="2">
        <f t="shared" si="1"/>
        <v>2.4584642599875629E-2</v>
      </c>
      <c r="J4" s="6" t="s">
        <v>9</v>
      </c>
      <c r="K4" s="8">
        <f>(K2-$R$2)/K3</f>
        <v>0.54486197722241525</v>
      </c>
      <c r="L4" s="8">
        <f>(L2-$R$2)/L3</f>
        <v>0.33252221394861115</v>
      </c>
      <c r="M4" s="8">
        <f t="shared" ref="M4:P4" si="3">(M2-$R$2)/M3</f>
        <v>0.2955127428350191</v>
      </c>
      <c r="N4" s="8">
        <f>(N2-$R$2)/N3</f>
        <v>0.19440546887987908</v>
      </c>
      <c r="O4" s="8">
        <f t="shared" si="3"/>
        <v>0.36186777405644949</v>
      </c>
      <c r="P4" s="8">
        <f>(P2-$R$2)/P3</f>
        <v>0.32456726831260707</v>
      </c>
      <c r="Q4" s="12">
        <f>(Q2-$R$2)/Q3</f>
        <v>0.75900914082863302</v>
      </c>
    </row>
    <row r="5" spans="1:18" x14ac:dyDescent="0.2">
      <c r="A5" s="1">
        <v>41365</v>
      </c>
      <c r="B5" s="2">
        <v>7.3265867006939725E-2</v>
      </c>
      <c r="C5" s="2">
        <v>4.7486359258822636E-2</v>
      </c>
      <c r="D5" s="2">
        <v>0.42491409342834535</v>
      </c>
      <c r="E5" s="2">
        <v>4.5321266042828483E-2</v>
      </c>
      <c r="F5" s="2">
        <v>0.14153634831596343</v>
      </c>
      <c r="G5" s="2">
        <v>3.2658807377690835E-2</v>
      </c>
      <c r="H5" s="2">
        <f t="shared" si="1"/>
        <v>8.1032693848044415E-2</v>
      </c>
      <c r="J5" s="6" t="s">
        <v>7</v>
      </c>
      <c r="K5" s="2">
        <v>0.21172795430215585</v>
      </c>
      <c r="L5" s="2">
        <v>0.27589777803444249</v>
      </c>
      <c r="M5" s="2">
        <v>6.1833151582791013E-2</v>
      </c>
      <c r="N5" s="2">
        <v>0.17613141029201113</v>
      </c>
      <c r="O5" s="2">
        <v>8.450513158055728E-2</v>
      </c>
      <c r="P5" s="2">
        <v>0.18990457420804202</v>
      </c>
      <c r="Q5" s="2">
        <f>SUM(K5:P5)</f>
        <v>0.99999999999999978</v>
      </c>
    </row>
    <row r="6" spans="1:18" x14ac:dyDescent="0.2">
      <c r="A6" s="1">
        <v>41395</v>
      </c>
      <c r="B6" s="2">
        <v>5.0835196324517155E-2</v>
      </c>
      <c r="C6" s="2">
        <v>-6.0965413132415859E-2</v>
      </c>
      <c r="D6" s="2">
        <v>0.81070576131744398</v>
      </c>
      <c r="E6" s="2">
        <v>-3.7056203875283911E-2</v>
      </c>
      <c r="F6" s="2">
        <v>4.7114368598533109E-2</v>
      </c>
      <c r="G6" s="2">
        <v>0.12081894921994794</v>
      </c>
      <c r="H6" s="2">
        <f t="shared" si="1"/>
        <v>6.4470217909745775E-2</v>
      </c>
    </row>
    <row r="7" spans="1:18" x14ac:dyDescent="0.2">
      <c r="A7" s="1">
        <v>41426</v>
      </c>
      <c r="B7" s="2">
        <v>-2.4788207951885438E-2</v>
      </c>
      <c r="C7" s="2">
        <v>1.1750671701781762E-2</v>
      </c>
      <c r="D7" s="2">
        <v>9.8199677690245471E-2</v>
      </c>
      <c r="E7" s="2">
        <v>1.2933650547459631E-3</v>
      </c>
      <c r="F7" s="2">
        <v>-6.70055749389801E-2</v>
      </c>
      <c r="G7" s="2">
        <v>-3.297308392065023E-2</v>
      </c>
      <c r="H7" s="2">
        <f t="shared" si="1"/>
        <v>-7.6306289695448918E-3</v>
      </c>
    </row>
    <row r="8" spans="1:18" x14ac:dyDescent="0.2">
      <c r="A8" s="1">
        <v>41456</v>
      </c>
      <c r="B8" s="2">
        <v>2.8489976342245749E-2</v>
      </c>
      <c r="C8" s="2">
        <v>5.1831536194642418E-2</v>
      </c>
      <c r="D8" s="2">
        <v>0.25074521473291789</v>
      </c>
      <c r="E8" s="2">
        <v>4.6314555028185454E-2</v>
      </c>
      <c r="F8" s="2">
        <v>0.15817894412979253</v>
      </c>
      <c r="G8" s="2">
        <v>5.5692096195962631E-2</v>
      </c>
      <c r="H8" s="2">
        <f t="shared" si="1"/>
        <v>6.7937261144484715E-2</v>
      </c>
    </row>
    <row r="9" spans="1:18" x14ac:dyDescent="0.2">
      <c r="A9" s="1">
        <v>41487</v>
      </c>
      <c r="B9" s="2">
        <v>2.1468624912313411E-2</v>
      </c>
      <c r="C9" s="2">
        <v>-5.5850479873527224E-2</v>
      </c>
      <c r="D9" s="2">
        <v>0.25856423145665774</v>
      </c>
      <c r="E9" s="2">
        <v>-6.3638498737464674E-2</v>
      </c>
      <c r="F9" s="2">
        <v>0.16128111686653321</v>
      </c>
      <c r="G9" s="2">
        <v>-8.6695109222366062E-2</v>
      </c>
      <c r="H9" s="2">
        <f t="shared" si="1"/>
        <v>-8.9191282793752331E-3</v>
      </c>
    </row>
    <row r="10" spans="1:18" x14ac:dyDescent="0.2">
      <c r="A10" s="1">
        <v>41518</v>
      </c>
      <c r="B10" s="2">
        <v>6.0234092696247563E-2</v>
      </c>
      <c r="C10" s="2">
        <v>3.0464380266768263E-2</v>
      </c>
      <c r="D10" s="2">
        <v>0.14420111999404966</v>
      </c>
      <c r="E10" s="2">
        <v>1.9582239937577836E-2</v>
      </c>
      <c r="F10" s="2">
        <v>8.9112705672002052E-2</v>
      </c>
      <c r="G10" s="2">
        <v>2.2956992964754862E-2</v>
      </c>
      <c r="H10" s="2">
        <f t="shared" si="1"/>
        <v>4.5413872190883837E-2</v>
      </c>
    </row>
    <row r="11" spans="1:18" x14ac:dyDescent="0.2">
      <c r="A11" s="1">
        <v>41548</v>
      </c>
      <c r="B11" s="2">
        <v>-2.3778783719088221E-2</v>
      </c>
      <c r="C11" s="2">
        <v>5.1145156040537584E-2</v>
      </c>
      <c r="D11" s="2">
        <v>-0.17288095808245732</v>
      </c>
      <c r="E11" s="2">
        <v>3.7723255491076912E-2</v>
      </c>
      <c r="F11" s="2">
        <v>4.2915813342832336E-2</v>
      </c>
      <c r="G11" s="2">
        <v>-2.9019144384970158E-3</v>
      </c>
      <c r="H11" s="2">
        <f t="shared" si="1"/>
        <v>8.1061970073234499E-3</v>
      </c>
    </row>
    <row r="12" spans="1:18" x14ac:dyDescent="0.2">
      <c r="A12" s="1">
        <v>41579</v>
      </c>
      <c r="B12" s="2">
        <v>2.6991548307908075E-2</v>
      </c>
      <c r="C12" s="2">
        <v>-9.1211068173630925E-3</v>
      </c>
      <c r="D12" s="2">
        <v>-0.20420163173059797</v>
      </c>
      <c r="E12" s="2">
        <v>5.5505326645001934E-2</v>
      </c>
      <c r="F12" s="2">
        <v>0.13433393166607804</v>
      </c>
      <c r="G12" s="2">
        <v>0.1183844736368401</v>
      </c>
      <c r="H12" s="2">
        <f t="shared" si="1"/>
        <v>3.4181832845030326E-2</v>
      </c>
    </row>
    <row r="13" spans="1:18" x14ac:dyDescent="0.2">
      <c r="A13" s="1">
        <v>41609</v>
      </c>
      <c r="B13" s="2">
        <v>3.2484169871301982E-2</v>
      </c>
      <c r="C13" s="2">
        <v>8.6467977224351546E-3</v>
      </c>
      <c r="D13" s="2">
        <v>0.18188254957112462</v>
      </c>
      <c r="E13" s="2">
        <v>-2.8638895478388542E-2</v>
      </c>
      <c r="F13" s="2">
        <v>6.478999683507394E-3</v>
      </c>
      <c r="G13" s="2">
        <v>2.2020316230449512E-2</v>
      </c>
      <c r="H13" s="2">
        <f t="shared" si="1"/>
        <v>2.0194868819304539E-2</v>
      </c>
    </row>
    <row r="14" spans="1:18" x14ac:dyDescent="0.2">
      <c r="A14" s="1">
        <v>41640</v>
      </c>
      <c r="B14" s="2">
        <v>-1.9974896110431736E-2</v>
      </c>
      <c r="C14" s="2">
        <v>5.8075183697572842E-2</v>
      </c>
      <c r="D14" s="2">
        <v>0.20594292342142767</v>
      </c>
      <c r="E14" s="2">
        <v>-4.5435120954051118E-2</v>
      </c>
      <c r="F14" s="2">
        <v>0.11179619860667357</v>
      </c>
      <c r="G14" s="2">
        <v>-5.3351486566987495E-2</v>
      </c>
      <c r="H14" s="2">
        <f t="shared" si="1"/>
        <v>1.5840779454730988E-2</v>
      </c>
    </row>
    <row r="15" spans="1:18" x14ac:dyDescent="0.2">
      <c r="A15" s="1">
        <v>41671</v>
      </c>
      <c r="B15" s="2">
        <v>0.1707003700594952</v>
      </c>
      <c r="C15" s="2">
        <v>6.7917045602503445E-2</v>
      </c>
      <c r="D15" s="2">
        <v>0.34948462047296186</v>
      </c>
      <c r="E15" s="2">
        <v>2.6794893715476314E-4</v>
      </c>
      <c r="F15" s="2">
        <v>8.8681496435204052E-2</v>
      </c>
      <c r="G15" s="2">
        <v>3.3085742154920314E-2</v>
      </c>
      <c r="H15" s="2">
        <f t="shared" si="1"/>
        <v>9.0314307162763494E-2</v>
      </c>
    </row>
    <row r="16" spans="1:18" x14ac:dyDescent="0.2">
      <c r="A16" s="1">
        <v>41699</v>
      </c>
      <c r="B16" s="2">
        <v>-2.11714068740598E-2</v>
      </c>
      <c r="C16" s="2">
        <v>1.9550181049120895E-2</v>
      </c>
      <c r="D16" s="2">
        <v>-0.1485233416011735</v>
      </c>
      <c r="E16" s="2">
        <v>2.3159408057819644E-2</v>
      </c>
      <c r="F16" s="2">
        <v>-0.21003972106815705</v>
      </c>
      <c r="G16" s="2">
        <v>6.8461691959898277E-2</v>
      </c>
      <c r="H16" s="2">
        <f t="shared" si="1"/>
        <v>-8.9415400523773763E-3</v>
      </c>
    </row>
    <row r="17" spans="1:8" x14ac:dyDescent="0.2">
      <c r="A17" s="1">
        <v>41730</v>
      </c>
      <c r="B17" s="2">
        <v>3.1267522808512159E-2</v>
      </c>
      <c r="C17" s="2">
        <v>1.2825824392001837E-2</v>
      </c>
      <c r="D17" s="2">
        <v>-2.6865434711791907E-3</v>
      </c>
      <c r="E17" s="2">
        <v>4.9643468741383506E-2</v>
      </c>
      <c r="F17" s="2">
        <v>-8.5191626860377262E-2</v>
      </c>
      <c r="G17" s="2">
        <v>-7.7911360221691206E-2</v>
      </c>
      <c r="H17" s="2">
        <f t="shared" si="1"/>
        <v>-3.2583715231919632E-3</v>
      </c>
    </row>
    <row r="18" spans="1:8" x14ac:dyDescent="0.2">
      <c r="A18" s="1">
        <v>41760</v>
      </c>
      <c r="B18" s="2">
        <v>2.8695631116092371E-2</v>
      </c>
      <c r="C18" s="2">
        <v>-4.7446189663746342E-2</v>
      </c>
      <c r="D18" s="2">
        <v>-5.7722835579454795E-4</v>
      </c>
      <c r="E18" s="2">
        <v>-3.6883586395885556E-2</v>
      </c>
      <c r="F18" s="2">
        <v>0.29744750836819972</v>
      </c>
      <c r="G18" s="2">
        <v>-1.0673482101283007E-3</v>
      </c>
      <c r="H18" s="2">
        <f t="shared" si="1"/>
        <v>1.1386465557822391E-2</v>
      </c>
    </row>
    <row r="19" spans="1:8" x14ac:dyDescent="0.2">
      <c r="A19" s="1">
        <v>41791</v>
      </c>
      <c r="B19" s="2">
        <v>-1.9716895399028336E-2</v>
      </c>
      <c r="C19" s="2">
        <v>3.8882419950708999E-2</v>
      </c>
      <c r="D19" s="2">
        <v>0.15541226248766099</v>
      </c>
      <c r="E19" s="2">
        <v>-1.6090191886953535E-2</v>
      </c>
      <c r="F19" s="2">
        <v>5.4495846113182186E-2</v>
      </c>
      <c r="G19" s="2">
        <v>3.689006767982498E-2</v>
      </c>
      <c r="H19" s="2">
        <f t="shared" si="1"/>
        <v>2.4939368377913954E-2</v>
      </c>
    </row>
    <row r="20" spans="1:8" x14ac:dyDescent="0.2">
      <c r="A20" s="1">
        <v>41821</v>
      </c>
      <c r="B20" s="2">
        <v>-5.6094836279144959E-2</v>
      </c>
      <c r="C20" s="2">
        <v>-4.9788589597014363E-2</v>
      </c>
      <c r="D20" s="2">
        <v>-6.9815858535366287E-2</v>
      </c>
      <c r="E20" s="2">
        <v>-1.9847915270569918E-2</v>
      </c>
      <c r="F20" s="2">
        <v>-4.0580983487625635E-2</v>
      </c>
      <c r="G20" s="2">
        <v>8.6811582664359638E-4</v>
      </c>
      <c r="H20" s="2">
        <f t="shared" si="1"/>
        <v>-3.669062422811277E-2</v>
      </c>
    </row>
    <row r="21" spans="1:8" x14ac:dyDescent="0.2">
      <c r="A21" s="1">
        <v>41852</v>
      </c>
      <c r="B21" s="2">
        <v>0.11142918449579066</v>
      </c>
      <c r="C21" s="2">
        <v>4.0052319091087946E-2</v>
      </c>
      <c r="D21" s="2">
        <v>0.20779218074804801</v>
      </c>
      <c r="E21" s="2">
        <v>2.6094169627851337E-2</v>
      </c>
      <c r="F21" s="2">
        <v>0.12992044041179784</v>
      </c>
      <c r="G21" s="2">
        <v>3.807181167337146E-2</v>
      </c>
      <c r="H21" s="2">
        <f t="shared" si="1"/>
        <v>7.0296422529237373E-2</v>
      </c>
    </row>
    <row r="22" spans="1:8" x14ac:dyDescent="0.2">
      <c r="A22" s="1">
        <v>41883</v>
      </c>
      <c r="B22" s="2">
        <v>-4.7217644643974328E-2</v>
      </c>
      <c r="C22" s="2">
        <v>-4.1510847340273098E-2</v>
      </c>
      <c r="D22" s="2">
        <v>-0.1001853726362625</v>
      </c>
      <c r="E22" s="2">
        <v>1.9520088707699591E-2</v>
      </c>
      <c r="F22" s="2">
        <v>-5.5397343297356932E-2</v>
      </c>
      <c r="G22" s="2">
        <v>1.3288138041459244E-2</v>
      </c>
      <c r="H22" s="2">
        <f t="shared" si="1"/>
        <v>-2.6364604020202704E-2</v>
      </c>
    </row>
    <row r="23" spans="1:8" x14ac:dyDescent="0.2">
      <c r="A23" s="1">
        <v>41913</v>
      </c>
      <c r="B23" s="2">
        <v>5.907823501919978E-2</v>
      </c>
      <c r="C23" s="2">
        <v>0.11569746821433835</v>
      </c>
      <c r="D23" s="2">
        <v>-4.0382807804870448E-3</v>
      </c>
      <c r="E23" s="2">
        <v>-2.6152763503338571E-3</v>
      </c>
      <c r="F23" s="2">
        <v>-0.12946050057028796</v>
      </c>
      <c r="G23" s="2">
        <v>3.984090789574497E-3</v>
      </c>
      <c r="H23" s="2">
        <f t="shared" si="1"/>
        <v>3.3535376739245608E-2</v>
      </c>
    </row>
    <row r="24" spans="1:8" x14ac:dyDescent="0.2">
      <c r="A24" s="1">
        <v>41944</v>
      </c>
      <c r="B24" s="2">
        <v>7.3183029481230052E-2</v>
      </c>
      <c r="C24" s="2">
        <v>1.8185833946912408E-2</v>
      </c>
      <c r="D24" s="2">
        <v>1.1667294407680757E-2</v>
      </c>
      <c r="E24" s="2">
        <v>0.14776437819060079</v>
      </c>
      <c r="F24" s="2">
        <v>-0.11757520731464606</v>
      </c>
      <c r="G24" s="2">
        <v>1.4108395785410769E-3</v>
      </c>
      <c r="H24" s="2">
        <f t="shared" si="1"/>
        <v>3.7591914729358682E-2</v>
      </c>
    </row>
    <row r="25" spans="1:8" x14ac:dyDescent="0.2">
      <c r="A25" s="1">
        <v>41974</v>
      </c>
      <c r="B25" s="2">
        <v>-3.9826084806290719E-2</v>
      </c>
      <c r="C25" s="2">
        <v>7.0053427482900582E-2</v>
      </c>
      <c r="D25" s="2">
        <v>-9.0421997417143532E-2</v>
      </c>
      <c r="E25" s="2">
        <v>-1.896321395856547E-2</v>
      </c>
      <c r="F25" s="2">
        <v>-1.4368510675287967E-2</v>
      </c>
      <c r="G25" s="2">
        <v>4.0226073755074088E-2</v>
      </c>
      <c r="H25" s="2">
        <f t="shared" si="1"/>
        <v>8.3890973547116384E-3</v>
      </c>
    </row>
    <row r="26" spans="1:8" x14ac:dyDescent="0.2">
      <c r="A26" s="1">
        <v>42005</v>
      </c>
      <c r="B26" s="2">
        <v>-4.2393687115971912E-2</v>
      </c>
      <c r="C26" s="2">
        <v>-9.0407673564770925E-3</v>
      </c>
      <c r="D26" s="2">
        <v>-8.4573537263916546E-2</v>
      </c>
      <c r="E26" s="2">
        <v>-4.951530313467207E-3</v>
      </c>
      <c r="F26" s="2">
        <v>0.29328761472768317</v>
      </c>
      <c r="G26" s="2">
        <v>-0.13103216375805063</v>
      </c>
      <c r="H26" s="2">
        <f t="shared" si="1"/>
        <v>-1.7671123433036329E-2</v>
      </c>
    </row>
    <row r="27" spans="1:8" x14ac:dyDescent="0.2">
      <c r="A27" s="1">
        <v>42036</v>
      </c>
      <c r="B27" s="2">
        <v>0.14895832452248439</v>
      </c>
      <c r="C27" s="2">
        <v>-6.3383473508252852E-2</v>
      </c>
      <c r="D27" s="2">
        <v>-1.2769892258593161E-3</v>
      </c>
      <c r="E27" s="2">
        <v>-1.2355620447299362E-2</v>
      </c>
      <c r="F27" s="2">
        <v>7.4943398313076018E-2</v>
      </c>
      <c r="G27" s="2">
        <v>0.1341338285888001</v>
      </c>
      <c r="H27" s="2">
        <f t="shared" si="1"/>
        <v>4.3601838040193748E-2</v>
      </c>
    </row>
    <row r="28" spans="1:8" x14ac:dyDescent="0.2">
      <c r="A28" s="1">
        <v>42064</v>
      </c>
      <c r="B28" s="2">
        <v>-4.7570894718730598E-2</v>
      </c>
      <c r="C28" s="2">
        <v>-4.9516794488716886E-3</v>
      </c>
      <c r="D28" s="2">
        <v>-7.1653363824136881E-2</v>
      </c>
      <c r="E28" s="2">
        <v>-2.0016650804017017E-2</v>
      </c>
      <c r="F28" s="2">
        <v>-0.12259163940767662</v>
      </c>
      <c r="G28" s="2">
        <v>-1.1422843295065618E-2</v>
      </c>
      <c r="H28" s="2">
        <f t="shared" si="1"/>
        <v>-3.1923232633808106E-2</v>
      </c>
    </row>
    <row r="29" spans="1:8" x14ac:dyDescent="0.2">
      <c r="A29" s="1">
        <v>42095</v>
      </c>
      <c r="B29" s="2">
        <v>6.0678647145223891E-2</v>
      </c>
      <c r="C29" s="2">
        <v>-2.0046318591548647E-2</v>
      </c>
      <c r="D29" s="2">
        <v>0.19748897606905297</v>
      </c>
      <c r="E29" s="2">
        <v>-4.5364082186413107E-2</v>
      </c>
      <c r="F29" s="2">
        <v>0.33552522981869354</v>
      </c>
      <c r="G29" s="2">
        <v>4.4239096357382678E-2</v>
      </c>
      <c r="H29" s="2">
        <f t="shared" si="1"/>
        <v>4.8292767545336818E-2</v>
      </c>
    </row>
    <row r="30" spans="1:8" x14ac:dyDescent="0.2">
      <c r="A30" s="1">
        <v>42125</v>
      </c>
      <c r="B30" s="2">
        <v>-3.1529832165400071E-3</v>
      </c>
      <c r="C30" s="2">
        <v>-1.7342347399065018E-2</v>
      </c>
      <c r="D30" s="2">
        <v>0.10948898473788991</v>
      </c>
      <c r="E30" s="2">
        <v>-4.843071482039598E-2</v>
      </c>
      <c r="F30" s="2">
        <v>0.12140161006289303</v>
      </c>
      <c r="G30" s="2">
        <v>4.6747107112171463E-2</v>
      </c>
      <c r="H30" s="2">
        <f t="shared" si="1"/>
        <v>1.1924137591537747E-2</v>
      </c>
    </row>
    <row r="31" spans="1:8" x14ac:dyDescent="0.2">
      <c r="A31" s="1">
        <v>42156</v>
      </c>
      <c r="B31" s="2">
        <v>-8.7072574974933786E-2</v>
      </c>
      <c r="C31" s="2">
        <v>-6.3385550787086645E-2</v>
      </c>
      <c r="D31" s="2">
        <v>6.9617348661324671E-2</v>
      </c>
      <c r="E31" s="2">
        <v>-3.894364126450553E-2</v>
      </c>
      <c r="F31" s="2">
        <v>5.2687254768370162E-2</v>
      </c>
      <c r="G31" s="2">
        <v>3.0100051170473579E-2</v>
      </c>
      <c r="H31" s="2">
        <f t="shared" si="1"/>
        <v>-2.8309688384177623E-2</v>
      </c>
    </row>
    <row r="32" spans="1:8" x14ac:dyDescent="0.2">
      <c r="A32" s="1">
        <v>42186</v>
      </c>
      <c r="B32" s="2">
        <v>-7.9562890717957638E-3</v>
      </c>
      <c r="C32" s="2">
        <v>0.10200912968150552</v>
      </c>
      <c r="D32" s="2">
        <v>-7.8655218147214677E-3</v>
      </c>
      <c r="E32" s="2">
        <v>1.4803427208363173E-2</v>
      </c>
      <c r="F32" s="2">
        <v>0.21802597060294096</v>
      </c>
      <c r="G32" s="2">
        <v>1.1364049237033028E-2</v>
      </c>
      <c r="H32" s="2">
        <f t="shared" si="1"/>
        <v>4.9162920183481687E-2</v>
      </c>
    </row>
    <row r="33" spans="1:8" x14ac:dyDescent="0.2">
      <c r="A33" s="1">
        <v>42217</v>
      </c>
      <c r="B33" s="2">
        <v>0.1268173286301402</v>
      </c>
      <c r="C33" s="2">
        <v>-1.9230765114915279E-2</v>
      </c>
      <c r="D33" s="2">
        <v>-6.4211945736917395E-2</v>
      </c>
      <c r="E33" s="2">
        <v>-0.100722455147349</v>
      </c>
      <c r="F33" s="2">
        <v>6.2986703927683614E-3</v>
      </c>
      <c r="G33" s="2">
        <v>-5.852983698819763E-2</v>
      </c>
      <c r="H33" s="2">
        <f t="shared" si="1"/>
        <v>-1.0748580652923102E-2</v>
      </c>
    </row>
    <row r="34" spans="1:8" x14ac:dyDescent="0.2">
      <c r="A34" s="1">
        <v>42248</v>
      </c>
      <c r="B34" s="2">
        <v>0.10114370090201882</v>
      </c>
      <c r="C34" s="2">
        <v>4.9143515475404215E-2</v>
      </c>
      <c r="D34" s="2">
        <v>-2.6500240905804602E-3</v>
      </c>
      <c r="E34" s="2">
        <v>8.5390482082357156E-3</v>
      </c>
      <c r="F34" s="2">
        <v>-0.10232110842668096</v>
      </c>
      <c r="G34" s="2">
        <v>-4.8830188629415884E-2</v>
      </c>
      <c r="H34" s="2">
        <f t="shared" si="1"/>
        <v>1.8393935957943201E-2</v>
      </c>
    </row>
    <row r="35" spans="1:8" x14ac:dyDescent="0.2">
      <c r="A35" s="1">
        <v>42278</v>
      </c>
      <c r="B35" s="2">
        <v>0.15091265994151137</v>
      </c>
      <c r="C35" s="2">
        <v>4.4462759594822474E-2</v>
      </c>
      <c r="D35" s="2">
        <v>-0.16694844003311846</v>
      </c>
      <c r="E35" s="2">
        <v>-0.11721122903691698</v>
      </c>
      <c r="F35" s="2">
        <v>4.9583526058812229E-2</v>
      </c>
      <c r="G35" s="2">
        <v>5.3796976438738264E-2</v>
      </c>
      <c r="H35" s="2">
        <f t="shared" si="1"/>
        <v>2.7658432371900375E-2</v>
      </c>
    </row>
    <row r="36" spans="1:8" x14ac:dyDescent="0.2">
      <c r="A36" s="1">
        <v>42309</v>
      </c>
      <c r="B36" s="2">
        <v>0.11808251516074697</v>
      </c>
      <c r="C36" s="2">
        <v>1.8309357126146879E-3</v>
      </c>
      <c r="D36" s="2">
        <v>0.11274349086027864</v>
      </c>
      <c r="E36" s="2">
        <v>2.7952356401173585E-2</v>
      </c>
      <c r="F36" s="2">
        <v>0.13794062939492413</v>
      </c>
      <c r="G36" s="2">
        <v>4.5309505796326463E-2</v>
      </c>
      <c r="H36" s="2">
        <f t="shared" si="1"/>
        <v>5.7662267226083946E-2</v>
      </c>
    </row>
    <row r="37" spans="1:8" x14ac:dyDescent="0.2">
      <c r="A37" s="1">
        <v>42339</v>
      </c>
      <c r="B37" s="2">
        <v>4.3037603524704031E-2</v>
      </c>
      <c r="C37" s="2">
        <v>-1.2110826132195806E-2</v>
      </c>
      <c r="D37" s="2">
        <v>4.2343502077141104E-2</v>
      </c>
      <c r="E37" s="2">
        <v>4.1808323439926014E-2</v>
      </c>
      <c r="F37" s="2">
        <v>-7.256956827098722E-2</v>
      </c>
      <c r="G37" s="2">
        <v>-9.7481164809901828E-3</v>
      </c>
      <c r="H37" s="2">
        <f t="shared" si="1"/>
        <v>7.7691920590825109E-3</v>
      </c>
    </row>
    <row r="38" spans="1:8" x14ac:dyDescent="0.2">
      <c r="A38" s="1">
        <v>42370</v>
      </c>
      <c r="B38" s="2">
        <v>-0.11134714269291826</v>
      </c>
      <c r="C38" s="2">
        <v>4.9383509563526919E-2</v>
      </c>
      <c r="D38" s="2">
        <v>-0.2033665719456213</v>
      </c>
      <c r="E38" s="2">
        <v>9.1612358106463648E-2</v>
      </c>
      <c r="F38" s="2">
        <v>-0.19706243741202409</v>
      </c>
      <c r="G38" s="2">
        <v>-9.8894419896294369E-2</v>
      </c>
      <c r="H38" s="2">
        <f t="shared" si="1"/>
        <v>-4.1822774321205611E-2</v>
      </c>
    </row>
    <row r="39" spans="1:8" x14ac:dyDescent="0.2">
      <c r="A39" s="1">
        <v>42401</v>
      </c>
      <c r="B39" s="2">
        <v>7.0672452910087863E-2</v>
      </c>
      <c r="C39" s="2">
        <v>4.5191284893821744E-2</v>
      </c>
      <c r="D39" s="2">
        <v>3.8179392307023463E-3</v>
      </c>
      <c r="E39" s="2">
        <v>-3.0144329432091923E-4</v>
      </c>
      <c r="F39" s="2">
        <v>1.7095035587762888E-2</v>
      </c>
      <c r="G39" s="2">
        <v>-4.7434033172993946E-2</v>
      </c>
      <c r="H39" s="2">
        <f t="shared" si="1"/>
        <v>2.0051168910559976E-2</v>
      </c>
    </row>
    <row r="40" spans="1:8" x14ac:dyDescent="0.2">
      <c r="A40" s="1">
        <v>42430</v>
      </c>
      <c r="B40" s="2">
        <v>0.14030061646830905</v>
      </c>
      <c r="C40" s="2">
        <v>6.7092835382341648E-2</v>
      </c>
      <c r="D40" s="2">
        <v>0.19715524402530207</v>
      </c>
      <c r="E40" s="2">
        <v>3.2408683925552469E-2</v>
      </c>
      <c r="F40" s="2">
        <v>9.4422423962212829E-2</v>
      </c>
      <c r="G40" s="2">
        <v>5.1864765460394625E-2</v>
      </c>
      <c r="H40" s="2">
        <f t="shared" si="1"/>
        <v>8.3943779573097524E-2</v>
      </c>
    </row>
    <row r="41" spans="1:8" x14ac:dyDescent="0.2">
      <c r="A41" s="1">
        <v>42461</v>
      </c>
      <c r="B41" s="2">
        <v>-2.8067611982646118E-3</v>
      </c>
      <c r="C41" s="2">
        <v>-3.3238860065742906E-2</v>
      </c>
      <c r="D41" s="2">
        <v>4.7830460895678356E-2</v>
      </c>
      <c r="E41" s="2">
        <v>-1.6425015190604249E-2</v>
      </c>
      <c r="F41" s="2">
        <v>-0.1193387815903712</v>
      </c>
      <c r="G41" s="2">
        <v>6.7207261757274692E-2</v>
      </c>
      <c r="H41" s="2">
        <f t="shared" si="1"/>
        <v>-7.0220234072650867E-3</v>
      </c>
    </row>
    <row r="42" spans="1:8" x14ac:dyDescent="0.2">
      <c r="A42" s="1">
        <v>42491</v>
      </c>
      <c r="B42" s="2">
        <v>0.31494512427103438</v>
      </c>
      <c r="C42" s="2">
        <v>3.2291585794588365E-2</v>
      </c>
      <c r="D42" s="2">
        <v>-7.2811117444527437E-2</v>
      </c>
      <c r="E42" s="2">
        <v>5.8471615306432932E-2</v>
      </c>
      <c r="F42" s="2">
        <v>0.13928691701973683</v>
      </c>
      <c r="G42" s="2">
        <v>4.0399152431294147E-2</v>
      </c>
      <c r="H42" s="2">
        <f t="shared" si="1"/>
        <v>0.1008308539444277</v>
      </c>
    </row>
    <row r="43" spans="1:8" x14ac:dyDescent="0.2">
      <c r="A43" s="1">
        <v>42522</v>
      </c>
      <c r="B43" s="2">
        <v>8.8197686795917236E-3</v>
      </c>
      <c r="C43" s="2">
        <v>8.1332012064087952E-2</v>
      </c>
      <c r="D43" s="2">
        <v>-4.9052546700712296E-2</v>
      </c>
      <c r="E43" s="2">
        <v>3.9200867607302146E-2</v>
      </c>
      <c r="F43" s="2">
        <v>-0.10812125377790775</v>
      </c>
      <c r="G43" s="2">
        <v>-4.7954480369333558E-2</v>
      </c>
      <c r="H43" s="2">
        <f t="shared" si="1"/>
        <v>9.9345675791148638E-3</v>
      </c>
    </row>
    <row r="44" spans="1:8" x14ac:dyDescent="0.2">
      <c r="A44" s="1">
        <v>42552</v>
      </c>
      <c r="B44" s="2">
        <v>0.21463542243506148</v>
      </c>
      <c r="C44" s="2">
        <v>-1.2886132843078149E-2</v>
      </c>
      <c r="D44" s="2">
        <v>0.10603921707179198</v>
      </c>
      <c r="E44" s="2">
        <v>-6.8475025323111731E-4</v>
      </c>
      <c r="F44" s="2">
        <v>-2.5142434680505686E-3</v>
      </c>
      <c r="G44" s="2">
        <v>2.9449889085164407E-2</v>
      </c>
      <c r="H44" s="2">
        <f t="shared" si="1"/>
        <v>5.3705398621312919E-2</v>
      </c>
    </row>
    <row r="45" spans="1:8" x14ac:dyDescent="0.2">
      <c r="A45" s="1">
        <v>42583</v>
      </c>
      <c r="B45" s="2">
        <v>7.4255923673262739E-2</v>
      </c>
      <c r="C45" s="2">
        <v>-5.75899221890038E-2</v>
      </c>
      <c r="D45" s="2">
        <v>-9.7022890731656083E-2</v>
      </c>
      <c r="E45" s="2">
        <v>-2.0967549135196217E-2</v>
      </c>
      <c r="F45" s="2">
        <v>6.794517260273969E-2</v>
      </c>
      <c r="G45" s="2">
        <v>6.3396116073937372E-2</v>
      </c>
      <c r="H45" s="2">
        <f t="shared" si="1"/>
        <v>7.921776316397032E-3</v>
      </c>
    </row>
    <row r="46" spans="1:8" x14ac:dyDescent="0.2">
      <c r="A46" s="1">
        <v>42614</v>
      </c>
      <c r="B46" s="2">
        <v>0.1191107421867612</v>
      </c>
      <c r="C46" s="2">
        <v>-4.8561852912099831E-3</v>
      </c>
      <c r="D46" s="2">
        <v>-3.763973397481251E-2</v>
      </c>
      <c r="E46" s="2">
        <v>1.6429033200307537E-2</v>
      </c>
      <c r="F46" s="2">
        <v>1.1287901835440874E-2</v>
      </c>
      <c r="G46" s="2">
        <v>-1.3481434102317835E-2</v>
      </c>
      <c r="H46" s="2">
        <f t="shared" si="1"/>
        <v>2.2839248084907893E-2</v>
      </c>
    </row>
    <row r="47" spans="1:8" x14ac:dyDescent="0.2">
      <c r="A47" s="1">
        <v>42644</v>
      </c>
      <c r="B47" s="2">
        <v>3.8528947249351624E-2</v>
      </c>
      <c r="C47" s="2">
        <v>2.4424072823722821E-2</v>
      </c>
      <c r="D47" s="2">
        <v>-3.0877812086457866E-2</v>
      </c>
      <c r="E47" s="2">
        <v>-2.9118076079193925E-2</v>
      </c>
      <c r="F47" s="2">
        <v>0.26707254387399654</v>
      </c>
      <c r="G47" s="2">
        <v>4.009589605271139E-2</v>
      </c>
      <c r="H47" s="2">
        <f t="shared" si="1"/>
        <v>3.8041716894038347E-2</v>
      </c>
    </row>
    <row r="48" spans="1:8" x14ac:dyDescent="0.2">
      <c r="A48" s="1">
        <v>42675</v>
      </c>
      <c r="B48" s="2">
        <v>0.29567150418724064</v>
      </c>
      <c r="C48" s="2">
        <v>-1.6616634407620755E-2</v>
      </c>
      <c r="D48" s="2">
        <v>-4.2128129267182596E-2</v>
      </c>
      <c r="E48" s="2">
        <v>5.8554364130763521E-3</v>
      </c>
      <c r="F48" s="2">
        <v>-6.302556907922871E-2</v>
      </c>
      <c r="G48" s="2">
        <v>0.16593693407912766</v>
      </c>
      <c r="H48" s="2">
        <f t="shared" si="1"/>
        <v>8.2630040289670692E-2</v>
      </c>
    </row>
    <row r="49" spans="1:8" x14ac:dyDescent="0.2">
      <c r="A49" s="1">
        <v>42705</v>
      </c>
      <c r="B49" s="2">
        <v>0.15943413110305024</v>
      </c>
      <c r="C49" s="2">
        <v>6.7997000173975447E-2</v>
      </c>
      <c r="D49" s="2">
        <v>0.12824706630815569</v>
      </c>
      <c r="E49" s="2">
        <v>-1.8600019200486335E-2</v>
      </c>
      <c r="F49" s="2">
        <v>5.8119683760683792E-2</v>
      </c>
      <c r="G49" s="2">
        <v>7.6337798026877624E-2</v>
      </c>
      <c r="H49" s="2">
        <f t="shared" si="1"/>
        <v>7.6579064917128931E-2</v>
      </c>
    </row>
    <row r="50" spans="1:8" x14ac:dyDescent="0.2">
      <c r="A50" s="1">
        <v>42736</v>
      </c>
      <c r="B50" s="2">
        <v>2.2859137628545877E-2</v>
      </c>
      <c r="C50" s="2">
        <v>1.2593366062234814E-2</v>
      </c>
      <c r="D50" s="2">
        <v>0.17895086340025271</v>
      </c>
      <c r="E50" s="2">
        <v>-2.752206926190023E-2</v>
      </c>
      <c r="F50" s="2">
        <v>0.13659130525222998</v>
      </c>
      <c r="G50" s="2">
        <v>-1.9237153058493002E-2</v>
      </c>
      <c r="H50" s="2">
        <f t="shared" si="1"/>
        <v>2.2421438013546367E-2</v>
      </c>
    </row>
    <row r="51" spans="1:8" x14ac:dyDescent="0.2">
      <c r="A51" s="1">
        <v>42767</v>
      </c>
      <c r="B51" s="2">
        <v>-7.0525628317169936E-2</v>
      </c>
      <c r="C51" s="2">
        <v>3.8746381064955059E-2</v>
      </c>
      <c r="D51" s="2">
        <v>-7.700591128464611E-3</v>
      </c>
      <c r="E51" s="2">
        <v>6.2780655902357665E-2</v>
      </c>
      <c r="F51" s="2">
        <v>1.0091663203456603E-2</v>
      </c>
      <c r="G51" s="2">
        <v>7.6703170445768798E-2</v>
      </c>
      <c r="H51" s="2">
        <f t="shared" si="1"/>
        <v>2.1758367328629954E-2</v>
      </c>
    </row>
    <row r="52" spans="1:8" x14ac:dyDescent="0.2">
      <c r="A52" s="1">
        <v>42795</v>
      </c>
      <c r="B52" s="2">
        <v>7.4768280172993209E-2</v>
      </c>
      <c r="C52" s="2">
        <v>-1.8284647736865323E-3</v>
      </c>
      <c r="D52" s="2">
        <v>0.11324450978039111</v>
      </c>
      <c r="E52" s="2">
        <v>1.6213517004915516E-2</v>
      </c>
      <c r="F52" s="2">
        <v>3.9963363119560821E-2</v>
      </c>
      <c r="G52" s="2">
        <v>-3.0677846175869009E-2</v>
      </c>
      <c r="H52" s="2">
        <f t="shared" si="1"/>
        <v>2.2735286137654846E-2</v>
      </c>
    </row>
    <row r="53" spans="1:8" x14ac:dyDescent="0.2">
      <c r="A53" s="1">
        <v>42826</v>
      </c>
      <c r="B53" s="2">
        <v>-4.2504539951461258E-2</v>
      </c>
      <c r="C53" s="2">
        <v>1.0043561602012878E-2</v>
      </c>
      <c r="D53" s="2">
        <v>0.1285303831931438</v>
      </c>
      <c r="E53" s="2">
        <v>5.067682484746714E-2</v>
      </c>
      <c r="F53" s="2">
        <v>2.9700284550440145E-2</v>
      </c>
      <c r="G53" s="2">
        <v>-9.5622598489233483E-3</v>
      </c>
      <c r="H53" s="2">
        <f t="shared" si="1"/>
        <v>1.1338725902390238E-2</v>
      </c>
    </row>
    <row r="54" spans="1:8" x14ac:dyDescent="0.2">
      <c r="A54" s="1">
        <v>42856</v>
      </c>
      <c r="B54" s="2">
        <v>0.38398924312602034</v>
      </c>
      <c r="C54" s="2">
        <v>3.7666847860668456E-2</v>
      </c>
      <c r="D54" s="2">
        <v>8.5777008310249397E-2</v>
      </c>
      <c r="E54" s="2">
        <v>4.5490803591065096E-2</v>
      </c>
      <c r="F54" s="2">
        <v>7.1419252393283603E-2</v>
      </c>
      <c r="G54" s="2">
        <v>-5.0321862082262747E-2</v>
      </c>
      <c r="H54" s="2">
        <f t="shared" si="1"/>
        <v>0.10148862022919394</v>
      </c>
    </row>
    <row r="55" spans="1:8" x14ac:dyDescent="0.2">
      <c r="A55" s="1">
        <v>42887</v>
      </c>
      <c r="B55" s="2">
        <v>2.5090926995263311E-3</v>
      </c>
      <c r="C55" s="2">
        <v>-3.6651906232741983E-2</v>
      </c>
      <c r="D55" s="2">
        <v>6.0408773660982337E-2</v>
      </c>
      <c r="E55" s="2">
        <v>-3.0706800409061721E-2</v>
      </c>
      <c r="F55" s="2">
        <v>-8.3767721920806795E-2</v>
      </c>
      <c r="G55" s="2">
        <v>0.11259897009360915</v>
      </c>
      <c r="H55" s="2">
        <f t="shared" si="1"/>
        <v>3.0501554799612189E-3</v>
      </c>
    </row>
    <row r="56" spans="1:8" x14ac:dyDescent="0.2">
      <c r="A56" s="1">
        <v>42917</v>
      </c>
      <c r="B56" s="2">
        <v>0.12416968300381907</v>
      </c>
      <c r="C56" s="2">
        <v>3.4241356989987072E-2</v>
      </c>
      <c r="D56" s="2">
        <v>-0.10547268358024851</v>
      </c>
      <c r="E56" s="2">
        <v>5.6950491431389742E-2</v>
      </c>
      <c r="F56" s="2">
        <v>0.21584900031192022</v>
      </c>
      <c r="G56" s="2">
        <v>4.3764731018981371E-3</v>
      </c>
      <c r="H56" s="2">
        <f t="shared" si="1"/>
        <v>5.8317829653979331E-2</v>
      </c>
    </row>
    <row r="57" spans="1:8" x14ac:dyDescent="0.2">
      <c r="A57" s="1">
        <v>42948</v>
      </c>
      <c r="B57" s="2">
        <v>4.2643586370067259E-2</v>
      </c>
      <c r="C57" s="2">
        <v>6.934054055811531E-2</v>
      </c>
      <c r="D57" s="2">
        <v>0.10025659102456806</v>
      </c>
      <c r="E57" s="2">
        <v>-2.4003119114387877E-2</v>
      </c>
      <c r="F57" s="2">
        <v>-3.8258267350913394E-2</v>
      </c>
      <c r="G57" s="2">
        <v>-4.4672076877111996E-3</v>
      </c>
      <c r="H57" s="2">
        <f t="shared" si="1"/>
        <v>2.6049855052537759E-2</v>
      </c>
    </row>
    <row r="58" spans="1:8" x14ac:dyDescent="0.2">
      <c r="A58" s="1">
        <v>42979</v>
      </c>
      <c r="B58" s="2">
        <v>5.5992848843670583E-2</v>
      </c>
      <c r="C58" s="2">
        <v>-3.5839479397867337E-2</v>
      </c>
      <c r="D58" s="2">
        <v>-4.1584728272201089E-2</v>
      </c>
      <c r="E58" s="2">
        <v>7.192585941199316E-3</v>
      </c>
      <c r="F58" s="2">
        <v>3.8005830999709236E-2</v>
      </c>
      <c r="G58" s="2">
        <v>5.0830914387359906E-2</v>
      </c>
      <c r="H58" s="2">
        <f t="shared" si="1"/>
        <v>1.3527455010919044E-2</v>
      </c>
    </row>
    <row r="59" spans="1:8" x14ac:dyDescent="0.2">
      <c r="A59" s="1">
        <v>43009</v>
      </c>
      <c r="B59" s="2">
        <v>0.15684964477133165</v>
      </c>
      <c r="C59" s="2">
        <v>7.9548170918929198E-2</v>
      </c>
      <c r="D59" s="2">
        <v>-2.805633245382582E-2</v>
      </c>
      <c r="E59" s="2">
        <v>0.11735307752662784</v>
      </c>
      <c r="F59" s="2">
        <v>8.3154047428043582E-2</v>
      </c>
      <c r="G59" s="2">
        <v>5.3397550527941144E-2</v>
      </c>
      <c r="H59" s="2">
        <f t="shared" si="1"/>
        <v>9.12587524292124E-2</v>
      </c>
    </row>
    <row r="60" spans="1:8" x14ac:dyDescent="0.2">
      <c r="A60" s="1">
        <v>43040</v>
      </c>
      <c r="B60" s="2">
        <v>-2.9495798501735723E-2</v>
      </c>
      <c r="C60" s="2">
        <v>3.1779245092939307E-2</v>
      </c>
      <c r="D60" s="2">
        <v>-6.8410056484031131E-2</v>
      </c>
      <c r="E60" s="2">
        <v>0.11361836564785661</v>
      </c>
      <c r="F60" s="2">
        <v>-4.5054173575213581E-2</v>
      </c>
      <c r="G60" s="2">
        <v>4.4935285044563886E-2</v>
      </c>
      <c r="H60" s="2">
        <f t="shared" si="1"/>
        <v>2.3030598922817013E-2</v>
      </c>
    </row>
    <row r="61" spans="1:8" x14ac:dyDescent="0.2">
      <c r="A61" s="1">
        <v>43070</v>
      </c>
      <c r="B61" s="2">
        <v>-3.525275274765987E-2</v>
      </c>
      <c r="C61" s="2">
        <v>-7.7704895980797981E-2</v>
      </c>
      <c r="D61" s="2">
        <v>8.094511898980054E-3</v>
      </c>
      <c r="E61" s="2">
        <v>1.563287396849954E-2</v>
      </c>
      <c r="F61" s="2">
        <v>2.3350063723743764E-2</v>
      </c>
      <c r="G61" s="2">
        <v>2.3153701194524048E-2</v>
      </c>
      <c r="H61" s="2">
        <f t="shared" si="1"/>
        <v>-1.9278458071978252E-2</v>
      </c>
    </row>
  </sheetData>
  <pageMargins left="0.7" right="0.7" top="0.75" bottom="0.75" header="0.3" footer="0.3"/>
  <ignoredErrors>
    <ignoredError sqref="H2:H6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48107-2739-FD48-A556-34ED117CD7CA}">
  <dimension ref="A1:V63"/>
  <sheetViews>
    <sheetView tabSelected="1" topLeftCell="H1" workbookViewId="0">
      <selection activeCell="O16" sqref="O16"/>
    </sheetView>
  </sheetViews>
  <sheetFormatPr baseColWidth="10" defaultRowHeight="16" x14ac:dyDescent="0.2"/>
  <cols>
    <col min="10" max="10" width="12.33203125" customWidth="1"/>
    <col min="11" max="12" width="19.83203125" customWidth="1"/>
    <col min="14" max="14" width="21.5" customWidth="1"/>
    <col min="15" max="15" width="11.33203125" bestFit="1" customWidth="1"/>
  </cols>
  <sheetData>
    <row r="1" spans="1:22" x14ac:dyDescent="0.2">
      <c r="B1" t="s">
        <v>0</v>
      </c>
      <c r="C1" t="s">
        <v>1</v>
      </c>
      <c r="D1" t="s">
        <v>2</v>
      </c>
      <c r="E1" t="s">
        <v>3</v>
      </c>
      <c r="F1" t="s">
        <v>11</v>
      </c>
      <c r="G1" t="s">
        <v>87</v>
      </c>
      <c r="H1" t="s">
        <v>5</v>
      </c>
      <c r="I1" t="s">
        <v>10</v>
      </c>
      <c r="J1" t="s">
        <v>83</v>
      </c>
      <c r="K1" t="s">
        <v>84</v>
      </c>
      <c r="L1" s="31" t="s">
        <v>85</v>
      </c>
      <c r="O1" t="s">
        <v>0</v>
      </c>
      <c r="P1" t="s">
        <v>1</v>
      </c>
      <c r="Q1" t="s">
        <v>2</v>
      </c>
      <c r="R1" t="s">
        <v>3</v>
      </c>
      <c r="S1" t="s">
        <v>11</v>
      </c>
      <c r="T1" t="s">
        <v>87</v>
      </c>
      <c r="U1" t="s">
        <v>5</v>
      </c>
      <c r="V1" t="s">
        <v>10</v>
      </c>
    </row>
    <row r="2" spans="1:22" x14ac:dyDescent="0.2">
      <c r="A2" s="1">
        <v>43101</v>
      </c>
      <c r="B2" s="2">
        <v>0.27028443159421667</v>
      </c>
      <c r="C2" s="2">
        <v>-3.3049977757416658E-2</v>
      </c>
      <c r="D2" s="2">
        <v>0.13797981814613203</v>
      </c>
      <c r="E2" s="2">
        <v>8.5182857578072257E-2</v>
      </c>
      <c r="F2" s="2">
        <v>0.40810573999999999</v>
      </c>
      <c r="G2" s="2">
        <v>8.1634363574465338E-2</v>
      </c>
      <c r="H2" s="2">
        <f>SUMPRODUCT(B2:G2,$O$5:$T$5)</f>
        <v>0.12163322651536466</v>
      </c>
      <c r="I2">
        <v>1.1999999999999999E-3</v>
      </c>
      <c r="J2" s="8">
        <f>H2-I2</f>
        <v>0.12043322651536466</v>
      </c>
      <c r="K2" s="8">
        <f>IF(J2&lt;0,J2,0)</f>
        <v>0</v>
      </c>
      <c r="L2" s="8">
        <f>K2^2</f>
        <v>0</v>
      </c>
      <c r="N2" s="29" t="s">
        <v>8</v>
      </c>
      <c r="O2" s="14">
        <f>AVERAGE(B2:B61)</f>
        <v>2.908196679859619E-2</v>
      </c>
      <c r="P2" s="14">
        <f t="shared" ref="P2:T2" si="0">AVERAGE(C2:C61)</f>
        <v>1.0457254703584719E-2</v>
      </c>
      <c r="Q2" s="14">
        <f t="shared" si="0"/>
        <v>5.0292457304431201E-2</v>
      </c>
      <c r="R2" s="14">
        <f t="shared" si="0"/>
        <v>9.2936236235036263E-3</v>
      </c>
      <c r="S2" s="14">
        <f t="shared" si="0"/>
        <v>1.6289515833333337E-2</v>
      </c>
      <c r="T2" s="14">
        <f t="shared" si="0"/>
        <v>9.3694041417962219E-3</v>
      </c>
      <c r="U2" s="5">
        <f>AVERAGE(H2:H61)</f>
        <v>1.6945079228926303E-2</v>
      </c>
      <c r="V2" s="14">
        <f>AVERAGE(I2:I61)</f>
        <v>9.7166666666666744E-4</v>
      </c>
    </row>
    <row r="3" spans="1:22" x14ac:dyDescent="0.2">
      <c r="A3" s="1">
        <v>43132</v>
      </c>
      <c r="B3" s="2">
        <v>-1.5459700140804805E-2</v>
      </c>
      <c r="C3" s="2">
        <v>-4.1144238536346744E-2</v>
      </c>
      <c r="D3" s="2">
        <v>-3.1751855271487467E-2</v>
      </c>
      <c r="E3" s="2">
        <v>-0.15562822277573901</v>
      </c>
      <c r="F3" s="2">
        <v>7.7987490000000007E-2</v>
      </c>
      <c r="G3" s="2">
        <v>3.7321215027803899E-3</v>
      </c>
      <c r="H3" s="2">
        <f>SUMPRODUCT(B3:G3,$O$5:$T$5)</f>
        <v>-3.6700100265835846E-2</v>
      </c>
      <c r="I3">
        <v>1.1000000000000001E-3</v>
      </c>
      <c r="J3" s="8">
        <f t="shared" ref="J3:J61" si="1">H3-I3</f>
        <v>-3.7800100265835843E-2</v>
      </c>
      <c r="K3" s="8">
        <f t="shared" ref="K3:K61" si="2">IF(J3&lt;0,J3,0)</f>
        <v>-3.7800100265835843E-2</v>
      </c>
      <c r="L3" s="8">
        <f t="shared" ref="L3:L61" si="3">K3^2</f>
        <v>1.4288475801072429E-3</v>
      </c>
      <c r="N3" s="29" t="s">
        <v>6</v>
      </c>
      <c r="O3" s="8">
        <f>_xlfn.STDEV.S(B2:B61)</f>
        <v>0.14307869276663909</v>
      </c>
      <c r="P3" s="8">
        <f t="shared" ref="P3:T3" si="4">_xlfn.STDEV.S(C2:C61)</f>
        <v>5.2410232635246003E-2</v>
      </c>
      <c r="Q3" s="8">
        <f t="shared" si="4"/>
        <v>0.2158052817515336</v>
      </c>
      <c r="R3" s="8">
        <f t="shared" si="4"/>
        <v>5.8048265040520894E-2</v>
      </c>
      <c r="S3" s="8">
        <f t="shared" si="4"/>
        <v>0.1298075969399595</v>
      </c>
      <c r="T3" s="8">
        <f t="shared" si="4"/>
        <v>8.0117215048919679E-2</v>
      </c>
      <c r="U3" s="8">
        <f>_xlfn.STDEV.S(H2:H61)</f>
        <v>6.275684323946408E-2</v>
      </c>
    </row>
    <row r="4" spans="1:22" x14ac:dyDescent="0.2">
      <c r="A4" s="1">
        <v>43160</v>
      </c>
      <c r="B4" s="2">
        <v>-4.2421900343899449E-2</v>
      </c>
      <c r="C4" s="2">
        <v>4.2909726561523483E-2</v>
      </c>
      <c r="D4" s="2">
        <v>-0.22424645507715199</v>
      </c>
      <c r="E4" s="2">
        <v>-1.1554398949128799E-2</v>
      </c>
      <c r="F4" s="2">
        <v>1.3624819999999999E-2</v>
      </c>
      <c r="G4" s="2">
        <v>-4.7878793846068253E-2</v>
      </c>
      <c r="H4" s="2">
        <f>SUMPRODUCT(B4:G4,$O$5:$T$5)</f>
        <v>-2.0985196345780398E-2</v>
      </c>
      <c r="I4">
        <v>1.1000000000000001E-3</v>
      </c>
      <c r="J4" s="8">
        <f t="shared" si="1"/>
        <v>-2.2085196345780399E-2</v>
      </c>
      <c r="K4" s="8">
        <f t="shared" si="2"/>
        <v>-2.2085196345780399E-2</v>
      </c>
      <c r="L4" s="8">
        <f t="shared" si="3"/>
        <v>4.8775589763167188E-4</v>
      </c>
      <c r="N4" s="29" t="s">
        <v>9</v>
      </c>
      <c r="O4" s="8">
        <f>(O2-$V$2)/O3</f>
        <v>0.19646740956584877</v>
      </c>
      <c r="P4" s="8">
        <f>(P2-$V$2)/P3</f>
        <v>0.18098732938153325</v>
      </c>
      <c r="Q4" s="8">
        <f>(Q2-$V$2)/Q3</f>
        <v>0.22854301913958619</v>
      </c>
      <c r="R4" s="8">
        <f>(R2-$V$2)/R3</f>
        <v>0.14336271637107109</v>
      </c>
      <c r="S4" s="8">
        <f>(S2-$V$2)/S3</f>
        <v>0.1180042580539543</v>
      </c>
      <c r="T4" s="8">
        <f>(T2-$V$2)/T3</f>
        <v>0.10481814014630794</v>
      </c>
      <c r="U4" s="8">
        <f>(U2-$V$2)/U3</f>
        <v>0.25452861772076674</v>
      </c>
    </row>
    <row r="5" spans="1:22" x14ac:dyDescent="0.2">
      <c r="A5" s="1">
        <v>43191</v>
      </c>
      <c r="B5" s="2">
        <v>-2.8887170538367462E-2</v>
      </c>
      <c r="C5" s="2">
        <v>4.3927593733235168E-2</v>
      </c>
      <c r="D5" s="2">
        <v>0.10434736194637809</v>
      </c>
      <c r="E5" s="2">
        <v>1.9540170000357501E-4</v>
      </c>
      <c r="F5" s="2">
        <v>5.7931219999999999E-2</v>
      </c>
      <c r="G5" s="2">
        <v>-1.0821146951479449E-2</v>
      </c>
      <c r="H5" s="2">
        <f>SUMPRODUCT(B5:G5,$O$5:$T$5)</f>
        <v>1.5330346671681927E-2</v>
      </c>
      <c r="I5">
        <v>1.4000000000000002E-3</v>
      </c>
      <c r="J5" s="8">
        <f t="shared" si="1"/>
        <v>1.3930346671681927E-2</v>
      </c>
      <c r="K5" s="8">
        <f t="shared" si="2"/>
        <v>0</v>
      </c>
      <c r="L5" s="8">
        <f t="shared" si="3"/>
        <v>0</v>
      </c>
      <c r="N5" s="29" t="s">
        <v>7</v>
      </c>
      <c r="O5" s="2">
        <v>0.21172795430215599</v>
      </c>
      <c r="P5" s="2">
        <v>0.27589777803444249</v>
      </c>
      <c r="Q5" s="2">
        <v>6.1833151582791013E-2</v>
      </c>
      <c r="R5" s="2">
        <v>0.17613141029201113</v>
      </c>
      <c r="S5" s="2">
        <v>8.450513158055728E-2</v>
      </c>
      <c r="T5" s="2">
        <v>0.18990457420804202</v>
      </c>
    </row>
    <row r="6" spans="1:22" x14ac:dyDescent="0.2">
      <c r="A6" s="1">
        <v>43221</v>
      </c>
      <c r="B6" s="2">
        <v>0.12134265809416596</v>
      </c>
      <c r="C6" s="2">
        <v>9.7235772351385065E-3</v>
      </c>
      <c r="D6" s="2">
        <v>-3.1201022878599764E-2</v>
      </c>
      <c r="E6" s="2">
        <v>-6.6922758027047391E-2</v>
      </c>
      <c r="F6" s="2">
        <v>0.12526408999999999</v>
      </c>
      <c r="G6" s="2">
        <v>-1.1282884298328386E-2</v>
      </c>
      <c r="H6" s="2">
        <f>SUMPRODUCT(B6:G6,$O$5:$T$5)</f>
        <v>2.3100675861715367E-2</v>
      </c>
      <c r="I6">
        <v>1.4000000000000002E-3</v>
      </c>
      <c r="J6" s="8">
        <f t="shared" si="1"/>
        <v>2.1700675861715368E-2</v>
      </c>
      <c r="K6" s="8">
        <f t="shared" si="2"/>
        <v>0</v>
      </c>
      <c r="L6" s="8">
        <f t="shared" si="3"/>
        <v>0</v>
      </c>
    </row>
    <row r="7" spans="1:22" x14ac:dyDescent="0.2">
      <c r="A7" s="1">
        <v>43252</v>
      </c>
      <c r="B7" s="2">
        <v>-6.0048000975791514E-2</v>
      </c>
      <c r="C7" s="2">
        <v>2.804538818762882E-2</v>
      </c>
      <c r="D7" s="2">
        <v>0.20447439679696564</v>
      </c>
      <c r="E7" s="2">
        <v>4.4215785813820012E-2</v>
      </c>
      <c r="F7" s="2">
        <v>0.1132821</v>
      </c>
      <c r="G7" s="2">
        <v>-2.6259199839368613E-2</v>
      </c>
      <c r="H7" s="2">
        <f>SUMPRODUCT(B7:G7,$O$5:$T$5)</f>
        <v>2.0041081564728801E-2</v>
      </c>
      <c r="I7">
        <v>1.4000000000000002E-3</v>
      </c>
      <c r="J7" s="8">
        <f t="shared" si="1"/>
        <v>1.8641081564728802E-2</v>
      </c>
      <c r="K7" s="8">
        <f t="shared" si="2"/>
        <v>0</v>
      </c>
      <c r="L7" s="8">
        <f t="shared" si="3"/>
        <v>0</v>
      </c>
    </row>
    <row r="8" spans="1:22" x14ac:dyDescent="0.2">
      <c r="A8" s="1">
        <v>43282</v>
      </c>
      <c r="B8" s="2">
        <v>3.3600877748008115E-2</v>
      </c>
      <c r="C8" s="2">
        <v>2.8332890263278208E-2</v>
      </c>
      <c r="D8" s="2">
        <v>-0.13066047719289223</v>
      </c>
      <c r="E8" s="2">
        <v>4.1798079524341544E-2</v>
      </c>
      <c r="F8" s="2">
        <v>-0.13790459999999999</v>
      </c>
      <c r="G8" s="2">
        <v>0.10316708753798189</v>
      </c>
      <c r="H8" s="2">
        <f>SUMPRODUCT(B8:G8,$O$5:$T$5)</f>
        <v>2.2152287641866865E-2</v>
      </c>
      <c r="I8">
        <v>1.6000000000000001E-3</v>
      </c>
      <c r="J8" s="8">
        <f t="shared" si="1"/>
        <v>2.0552287641866864E-2</v>
      </c>
      <c r="K8" s="8">
        <f t="shared" si="2"/>
        <v>0</v>
      </c>
      <c r="L8" s="8">
        <f t="shared" si="3"/>
        <v>0</v>
      </c>
      <c r="N8" t="s">
        <v>77</v>
      </c>
      <c r="O8" t="s">
        <v>76</v>
      </c>
    </row>
    <row r="9" spans="1:22" x14ac:dyDescent="0.2">
      <c r="A9" s="1">
        <v>43313</v>
      </c>
      <c r="B9" s="2">
        <v>0.14628750490317402</v>
      </c>
      <c r="C9" s="2">
        <v>1.8852783916107205E-2</v>
      </c>
      <c r="D9" s="2">
        <v>1.1806551207815928E-2</v>
      </c>
      <c r="E9" s="2">
        <v>7.430237263804193E-2</v>
      </c>
      <c r="F9" s="2">
        <v>8.9583579999999996E-2</v>
      </c>
      <c r="G9" s="2">
        <v>2.1978041523618955E-3</v>
      </c>
      <c r="H9" s="2">
        <f>SUMPRODUCT(B9:G9,$O$5:$T$5)</f>
        <v>5.7979258573721167E-2</v>
      </c>
      <c r="I9">
        <v>1.6000000000000001E-3</v>
      </c>
      <c r="J9" s="8">
        <f t="shared" si="1"/>
        <v>5.6379258573721169E-2</v>
      </c>
      <c r="K9" s="8">
        <f t="shared" si="2"/>
        <v>0</v>
      </c>
      <c r="L9" s="8">
        <f t="shared" si="3"/>
        <v>0</v>
      </c>
      <c r="N9" s="27" t="s">
        <v>78</v>
      </c>
      <c r="O9" s="30">
        <f>SKEW(H2:H61)</f>
        <v>-0.29957142883397725</v>
      </c>
    </row>
    <row r="10" spans="1:22" x14ac:dyDescent="0.2">
      <c r="A10" s="1">
        <v>43344</v>
      </c>
      <c r="B10" s="2">
        <v>1.7589933738552921E-3</v>
      </c>
      <c r="C10" s="2">
        <v>-1.5828793645712987E-4</v>
      </c>
      <c r="D10" s="2">
        <v>-0.12228998283796258</v>
      </c>
      <c r="E10" s="2">
        <v>-1.4652215872460468E-2</v>
      </c>
      <c r="F10" s="2">
        <v>1.7542459999999999E-2</v>
      </c>
      <c r="G10" s="2">
        <v>-1.5185859350679143E-2</v>
      </c>
      <c r="H10" s="2">
        <f>SUMPRODUCT(B10:G10,$O$5:$T$5)</f>
        <v>-1.1214969976104128E-2</v>
      </c>
      <c r="I10">
        <v>1.5E-3</v>
      </c>
      <c r="J10" s="8">
        <f t="shared" si="1"/>
        <v>-1.2714969976104128E-2</v>
      </c>
      <c r="K10" s="8">
        <f t="shared" si="2"/>
        <v>-1.2714969976104128E-2</v>
      </c>
      <c r="L10" s="8">
        <f t="shared" si="3"/>
        <v>1.6167046149322939E-4</v>
      </c>
      <c r="N10" s="27" t="s">
        <v>79</v>
      </c>
      <c r="O10" s="30">
        <f>KURT(H2:H61)</f>
        <v>-0.30178038391774775</v>
      </c>
    </row>
    <row r="11" spans="1:22" x14ac:dyDescent="0.2">
      <c r="A11" s="1">
        <v>43374</v>
      </c>
      <c r="B11" s="2">
        <v>-0.24976851411875817</v>
      </c>
      <c r="C11" s="2">
        <v>2.8661374795000659E-2</v>
      </c>
      <c r="D11" s="2">
        <v>0.27401148683784954</v>
      </c>
      <c r="E11" s="2">
        <v>6.7830738311689967E-2</v>
      </c>
      <c r="F11" s="2">
        <v>-0.193382</v>
      </c>
      <c r="G11" s="2">
        <v>-3.3853208812893165E-2</v>
      </c>
      <c r="H11" s="2">
        <f>SUMPRODUCT(B11:G11,$O$5:$T$5)</f>
        <v>-3.8855900081543521E-2</v>
      </c>
      <c r="I11">
        <v>1.9E-3</v>
      </c>
      <c r="J11" s="8">
        <f t="shared" si="1"/>
        <v>-4.075590008154352E-2</v>
      </c>
      <c r="K11" s="8">
        <f t="shared" si="2"/>
        <v>-4.075590008154352E-2</v>
      </c>
      <c r="L11" s="8">
        <f t="shared" si="3"/>
        <v>1.661043391456759E-3</v>
      </c>
      <c r="N11" s="27" t="s">
        <v>80</v>
      </c>
      <c r="O11" s="30">
        <f>U4</f>
        <v>0.25452861772076674</v>
      </c>
    </row>
    <row r="12" spans="1:22" x14ac:dyDescent="0.2">
      <c r="A12" s="1">
        <v>43405</v>
      </c>
      <c r="B12" s="2">
        <v>-0.22482591509719108</v>
      </c>
      <c r="C12" s="2">
        <v>6.255815545467143E-2</v>
      </c>
      <c r="D12" s="2">
        <v>3.9013383181546464E-2</v>
      </c>
      <c r="E12" s="2">
        <v>-2.6226520583197768E-2</v>
      </c>
      <c r="F12" s="2">
        <v>-5.1859000000000002E-2</v>
      </c>
      <c r="G12" s="2">
        <v>2.7046870052688025E-2</v>
      </c>
      <c r="H12" s="2">
        <f>SUMPRODUCT(B12:G12,$O$5:$T$5)</f>
        <v>-3.1795295888730556E-2</v>
      </c>
      <c r="I12">
        <v>1.8E-3</v>
      </c>
      <c r="J12" s="8">
        <f t="shared" si="1"/>
        <v>-3.3595295888730559E-2</v>
      </c>
      <c r="K12" s="8">
        <f t="shared" si="2"/>
        <v>-3.3595295888730559E-2</v>
      </c>
      <c r="L12" s="8">
        <f t="shared" si="3"/>
        <v>1.1286439058513563E-3</v>
      </c>
      <c r="N12" s="28" t="s">
        <v>81</v>
      </c>
      <c r="O12" s="30">
        <f>J63/L63</f>
        <v>0.42284285546177403</v>
      </c>
    </row>
    <row r="13" spans="1:22" x14ac:dyDescent="0.2">
      <c r="A13" s="1">
        <v>43435</v>
      </c>
      <c r="B13" s="2">
        <v>-0.18231894289656811</v>
      </c>
      <c r="C13" s="2">
        <v>-4.9402350173079264E-2</v>
      </c>
      <c r="D13" s="2">
        <v>-5.0445159482847612E-2</v>
      </c>
      <c r="E13" s="2">
        <v>-4.608293890568619E-2</v>
      </c>
      <c r="F13" s="2">
        <v>-6.45511E-2</v>
      </c>
      <c r="G13" s="2">
        <v>-0.12204334027194952</v>
      </c>
      <c r="H13" s="2">
        <f>SUMPRODUCT(B13:G13,$O$5:$T$5)</f>
        <v>-9.2099339433675542E-2</v>
      </c>
      <c r="I13">
        <v>2E-3</v>
      </c>
      <c r="J13" s="8">
        <f t="shared" si="1"/>
        <v>-9.4099339433675544E-2</v>
      </c>
      <c r="K13" s="8">
        <f t="shared" si="2"/>
        <v>-9.4099339433675544E-2</v>
      </c>
      <c r="L13" s="8">
        <f t="shared" si="3"/>
        <v>8.8546856818540846E-3</v>
      </c>
      <c r="N13" s="28" t="s">
        <v>82</v>
      </c>
      <c r="O13" s="30">
        <f>CORREL(B2:B61,C2:C61)</f>
        <v>0.12834183959254666</v>
      </c>
    </row>
    <row r="14" spans="1:22" x14ac:dyDescent="0.2">
      <c r="A14" s="1">
        <v>43466</v>
      </c>
      <c r="B14" s="2">
        <v>7.6778713926760597E-2</v>
      </c>
      <c r="C14" s="2">
        <v>7.0196574806333373E-2</v>
      </c>
      <c r="D14" s="2">
        <v>-7.7463914587257002E-2</v>
      </c>
      <c r="E14" s="2">
        <v>3.4384851156993891E-2</v>
      </c>
      <c r="F14" s="2">
        <v>0.26840018999999998</v>
      </c>
      <c r="G14" s="2">
        <v>6.0233383479601263E-2</v>
      </c>
      <c r="H14" s="2">
        <f>SUMPRODUCT(B14:G14,$O$5:$T$5)</f>
        <v>7.1009481817451328E-2</v>
      </c>
      <c r="I14">
        <v>2.0999999999999999E-3</v>
      </c>
      <c r="J14" s="8">
        <f>H14-I14</f>
        <v>6.8909481817451324E-2</v>
      </c>
      <c r="K14" s="8">
        <f t="shared" si="2"/>
        <v>0</v>
      </c>
      <c r="L14" s="8">
        <f t="shared" si="3"/>
        <v>0</v>
      </c>
    </row>
    <row r="15" spans="1:22" x14ac:dyDescent="0.2">
      <c r="A15" s="1">
        <v>43497</v>
      </c>
      <c r="B15" s="2">
        <v>7.311331347656895E-2</v>
      </c>
      <c r="C15" s="2">
        <v>2.7401275556912963E-2</v>
      </c>
      <c r="D15" s="2">
        <v>4.1886505765096761E-2</v>
      </c>
      <c r="E15" s="2">
        <v>3.2975053769074857E-2</v>
      </c>
      <c r="F15" s="2">
        <v>5.4786469999999997E-2</v>
      </c>
      <c r="G15" s="2">
        <v>1.6497751520995609E-2</v>
      </c>
      <c r="H15" s="2">
        <f>SUMPRODUCT(B15:G15,$O$5:$T$5)</f>
        <v>3.9200737055325702E-2</v>
      </c>
      <c r="I15">
        <v>1.8E-3</v>
      </c>
      <c r="J15" s="8">
        <f t="shared" si="1"/>
        <v>3.7400737055325699E-2</v>
      </c>
      <c r="K15" s="8">
        <f t="shared" si="2"/>
        <v>0</v>
      </c>
      <c r="L15" s="8">
        <f t="shared" si="3"/>
        <v>0</v>
      </c>
    </row>
    <row r="16" spans="1:22" x14ac:dyDescent="0.2">
      <c r="A16" s="1">
        <v>43525</v>
      </c>
      <c r="B16" s="2">
        <v>0.16520822173142349</v>
      </c>
      <c r="C16" s="2">
        <v>3.2425596443491592E-2</v>
      </c>
      <c r="D16" s="2">
        <v>-0.1251094179865796</v>
      </c>
      <c r="E16" s="2">
        <v>-1.4748829635381948E-2</v>
      </c>
      <c r="F16" s="2">
        <v>-4.3004999999999996E-3</v>
      </c>
      <c r="G16" s="2">
        <v>-2.999230926441359E-2</v>
      </c>
      <c r="H16" s="2">
        <f>SUMPRODUCT(B16:G16,$O$5:$T$5)</f>
        <v>2.7532616021920212E-2</v>
      </c>
      <c r="I16">
        <v>1.9E-3</v>
      </c>
      <c r="J16" s="8">
        <f t="shared" si="1"/>
        <v>2.5632616021920213E-2</v>
      </c>
      <c r="K16" s="8">
        <f t="shared" si="2"/>
        <v>0</v>
      </c>
      <c r="L16" s="8">
        <f t="shared" si="3"/>
        <v>0</v>
      </c>
    </row>
    <row r="17" spans="1:12" x14ac:dyDescent="0.2">
      <c r="A17" s="1">
        <v>43556</v>
      </c>
      <c r="B17" s="2">
        <v>8.0196099384776572E-3</v>
      </c>
      <c r="C17" s="2">
        <v>-4.0864572697336928E-3</v>
      </c>
      <c r="D17" s="2">
        <v>-0.14710923581628738</v>
      </c>
      <c r="E17" s="2">
        <v>6.011822877253041E-2</v>
      </c>
      <c r="F17" s="2">
        <v>3.9208020000000003E-2</v>
      </c>
      <c r="G17" s="2">
        <v>0.14639933802391578</v>
      </c>
      <c r="H17" s="2">
        <f>SUMPRODUCT(B17:G17,$O$5:$T$5)</f>
        <v>3.3178194707213456E-2</v>
      </c>
      <c r="I17">
        <v>2.0999999999999999E-3</v>
      </c>
      <c r="J17" s="8">
        <f t="shared" si="1"/>
        <v>3.1078194707213454E-2</v>
      </c>
      <c r="K17" s="8">
        <f t="shared" si="2"/>
        <v>0</v>
      </c>
      <c r="L17" s="8">
        <f t="shared" si="3"/>
        <v>0</v>
      </c>
    </row>
    <row r="18" spans="1:12" x14ac:dyDescent="0.2">
      <c r="A18" s="1">
        <v>43586</v>
      </c>
      <c r="B18" s="2">
        <v>-0.25160206077367631</v>
      </c>
      <c r="C18" s="2">
        <v>7.8329368643257104E-3</v>
      </c>
      <c r="D18" s="2">
        <v>-0.22426580032121587</v>
      </c>
      <c r="E18" s="2">
        <v>-1.3613238611488665E-2</v>
      </c>
      <c r="F18" s="2">
        <v>-7.3568300000000003E-2</v>
      </c>
      <c r="G18" s="2">
        <v>-7.9958969474089758E-2</v>
      </c>
      <c r="H18" s="2">
        <f>SUMPRODUCT(B18:G18,$O$5:$T$5)</f>
        <v>-8.8776352814595283E-2</v>
      </c>
      <c r="I18">
        <v>2.0999999999999999E-3</v>
      </c>
      <c r="J18" s="8">
        <f t="shared" si="1"/>
        <v>-9.0876352814595288E-2</v>
      </c>
      <c r="K18" s="8">
        <f t="shared" si="2"/>
        <v>-9.0876352814595288E-2</v>
      </c>
      <c r="L18" s="8">
        <f t="shared" si="3"/>
        <v>8.2585115008828001E-3</v>
      </c>
    </row>
    <row r="19" spans="1:12" x14ac:dyDescent="0.2">
      <c r="A19" s="1">
        <v>43617</v>
      </c>
      <c r="B19" s="2">
        <v>0.21377115204698074</v>
      </c>
      <c r="C19" s="2">
        <v>2.4134398692516282E-2</v>
      </c>
      <c r="D19" s="2">
        <v>0.20684810434219056</v>
      </c>
      <c r="E19" s="2">
        <v>9.5001501618448531E-2</v>
      </c>
      <c r="F19" s="2">
        <v>7.0030319999999993E-2</v>
      </c>
      <c r="G19" s="2">
        <v>5.511542731287538E-2</v>
      </c>
      <c r="H19" s="2">
        <f>SUMPRODUCT(B19:G19,$O$5:$T$5)</f>
        <v>9.7827367497879153E-2</v>
      </c>
      <c r="I19">
        <v>1.8E-3</v>
      </c>
      <c r="J19" s="8">
        <f t="shared" si="1"/>
        <v>9.6027367497879157E-2</v>
      </c>
      <c r="K19" s="8">
        <f t="shared" si="2"/>
        <v>0</v>
      </c>
      <c r="L19" s="8">
        <f t="shared" si="3"/>
        <v>0</v>
      </c>
    </row>
    <row r="20" spans="1:12" x14ac:dyDescent="0.2">
      <c r="A20" s="1">
        <v>43647</v>
      </c>
      <c r="B20" s="2">
        <v>2.7339826274350953E-2</v>
      </c>
      <c r="C20" s="2">
        <v>1.4066556858767664E-2</v>
      </c>
      <c r="D20" s="2">
        <v>8.1222524864014239E-2</v>
      </c>
      <c r="E20" s="2">
        <v>-9.9555018027345653E-4</v>
      </c>
      <c r="F20" s="2">
        <v>-0.120685</v>
      </c>
      <c r="G20" s="2">
        <v>3.7567008028360306E-2</v>
      </c>
      <c r="H20" s="2">
        <f>SUMPRODUCT(B20:G20,$O$5:$T$5)</f>
        <v>1.1452079163655687E-2</v>
      </c>
      <c r="I20">
        <v>1.9E-3</v>
      </c>
      <c r="J20" s="8">
        <f t="shared" si="1"/>
        <v>9.552079163655686E-3</v>
      </c>
      <c r="K20" s="8">
        <f t="shared" si="2"/>
        <v>0</v>
      </c>
      <c r="L20" s="8">
        <f t="shared" si="3"/>
        <v>0</v>
      </c>
    </row>
    <row r="21" spans="1:12" x14ac:dyDescent="0.2">
      <c r="A21" s="1">
        <v>43678</v>
      </c>
      <c r="B21" s="2">
        <v>-7.1719069357743413E-3</v>
      </c>
      <c r="C21" s="2">
        <v>1.9289139134692764E-2</v>
      </c>
      <c r="D21" s="2">
        <v>-6.6222326577734941E-2</v>
      </c>
      <c r="E21" s="2">
        <v>3.5151276664528913E-2</v>
      </c>
      <c r="F21" s="2">
        <v>-9.0529100000000001E-2</v>
      </c>
      <c r="G21" s="2">
        <v>-4.6226028263445143E-2</v>
      </c>
      <c r="H21" s="2">
        <f>SUMPRODUCT(B21:G21,$O$5:$T$5)</f>
        <v>-1.0528861503523935E-2</v>
      </c>
      <c r="I21">
        <v>1.6000000000000001E-3</v>
      </c>
      <c r="J21" s="8">
        <f t="shared" si="1"/>
        <v>-1.2128861503523936E-2</v>
      </c>
      <c r="K21" s="8">
        <f t="shared" si="2"/>
        <v>-1.2128861503523936E-2</v>
      </c>
      <c r="L21" s="8">
        <f t="shared" si="3"/>
        <v>1.471092813716649E-4</v>
      </c>
    </row>
    <row r="22" spans="1:12" x14ac:dyDescent="0.2">
      <c r="A22" s="1">
        <v>43709</v>
      </c>
      <c r="B22" s="2">
        <v>4.0190675954469235E-2</v>
      </c>
      <c r="C22" s="2">
        <v>3.7589124449646343E-2</v>
      </c>
      <c r="D22" s="2">
        <v>6.7638888621096516E-2</v>
      </c>
      <c r="E22" s="2">
        <v>4.3796500114904116E-2</v>
      </c>
      <c r="F22" s="2">
        <v>-8.8953199999999996E-2</v>
      </c>
      <c r="G22" s="2">
        <v>7.1272337785704076E-2</v>
      </c>
      <c r="H22" s="2">
        <f>SUMPRODUCT(B22:G22,$O$5:$T$5)</f>
        <v>3.67944515893645E-2</v>
      </c>
      <c r="I22">
        <v>1.8E-3</v>
      </c>
      <c r="J22" s="8">
        <f t="shared" si="1"/>
        <v>3.4994451589364498E-2</v>
      </c>
      <c r="K22" s="8">
        <f t="shared" si="2"/>
        <v>0</v>
      </c>
      <c r="L22" s="8">
        <f t="shared" si="3"/>
        <v>0</v>
      </c>
    </row>
    <row r="23" spans="1:12" x14ac:dyDescent="0.2">
      <c r="A23" s="1">
        <v>43739</v>
      </c>
      <c r="B23" s="2">
        <v>0.15482281278804963</v>
      </c>
      <c r="C23" s="2">
        <v>-2.3184995242837191E-2</v>
      </c>
      <c r="D23" s="2">
        <v>0.30742718225014426</v>
      </c>
      <c r="E23" s="2">
        <v>-1.1964899952557454E-2</v>
      </c>
      <c r="F23" s="2">
        <v>7.3948169999999994E-2</v>
      </c>
      <c r="G23" s="2">
        <v>6.1432677280940408E-2</v>
      </c>
      <c r="H23" s="2">
        <f>SUMPRODUCT(B23:G23,$O$5:$T$5)</f>
        <v>6.1200771875266714E-2</v>
      </c>
      <c r="I23">
        <v>1.6000000000000001E-3</v>
      </c>
      <c r="J23" s="8">
        <f t="shared" si="1"/>
        <v>5.9600771875266717E-2</v>
      </c>
      <c r="K23" s="8">
        <f t="shared" si="2"/>
        <v>0</v>
      </c>
      <c r="L23" s="8">
        <f t="shared" si="3"/>
        <v>0</v>
      </c>
    </row>
    <row r="24" spans="1:12" x14ac:dyDescent="0.2">
      <c r="A24" s="1">
        <v>43770</v>
      </c>
      <c r="B24" s="2">
        <v>7.8201235150270013E-2</v>
      </c>
      <c r="C24" s="2">
        <v>-4.3371998151784864E-2</v>
      </c>
      <c r="D24" s="2">
        <v>4.7694635975888494E-2</v>
      </c>
      <c r="E24" s="2">
        <v>1.5606115460731445E-2</v>
      </c>
      <c r="F24" s="2">
        <v>9.4812289999999994E-2</v>
      </c>
      <c r="G24" s="2">
        <v>6.3204236452999371E-2</v>
      </c>
      <c r="H24" s="2">
        <f>SUMPRODUCT(B24:G24,$O$5:$T$5)</f>
        <v>3.0303885058194084E-2</v>
      </c>
      <c r="I24">
        <v>1.1999999999999999E-3</v>
      </c>
      <c r="J24" s="8">
        <f t="shared" si="1"/>
        <v>2.9103885058194084E-2</v>
      </c>
      <c r="K24" s="8">
        <f t="shared" si="2"/>
        <v>0</v>
      </c>
      <c r="L24" s="8">
        <f t="shared" si="3"/>
        <v>0</v>
      </c>
    </row>
    <row r="25" spans="1:12" x14ac:dyDescent="0.2">
      <c r="A25" s="1">
        <v>43800</v>
      </c>
      <c r="B25" s="2">
        <v>8.6433482541960469E-2</v>
      </c>
      <c r="C25" s="2">
        <v>3.3230095965943514E-2</v>
      </c>
      <c r="D25" s="2">
        <v>0.26789716312056749</v>
      </c>
      <c r="E25" s="2">
        <v>-2.0989805394649535E-3</v>
      </c>
      <c r="F25" s="2">
        <v>2.8316290000000001E-2</v>
      </c>
      <c r="G25" s="2">
        <v>5.7984290859360688E-2</v>
      </c>
      <c r="H25" s="2">
        <f>SUMPRODUCT(B25:G25,$O$5:$T$5)</f>
        <v>5.7068077454663177E-2</v>
      </c>
      <c r="I25">
        <v>1.4000000000000002E-3</v>
      </c>
      <c r="J25" s="8">
        <f t="shared" si="1"/>
        <v>5.5668077454663178E-2</v>
      </c>
      <c r="K25" s="8">
        <f t="shared" si="2"/>
        <v>0</v>
      </c>
      <c r="L25" s="8">
        <f t="shared" si="3"/>
        <v>0</v>
      </c>
    </row>
    <row r="26" spans="1:12" x14ac:dyDescent="0.2">
      <c r="A26" s="1">
        <v>43831</v>
      </c>
      <c r="B26" s="2">
        <v>4.8023380028375104E-3</v>
      </c>
      <c r="C26" s="2">
        <v>7.5462620651208873E-2</v>
      </c>
      <c r="D26" s="2">
        <v>0.55515986315014121</v>
      </c>
      <c r="E26" s="2">
        <v>-3.2282758927101404E-2</v>
      </c>
      <c r="F26" s="2">
        <v>6.6507979999999994E-2</v>
      </c>
      <c r="G26" s="2">
        <v>-5.0502121516835127E-2</v>
      </c>
      <c r="H26" s="2">
        <f>SUMPRODUCT(B26:G26,$O$5:$T$5)</f>
        <v>4.6507716394229362E-2</v>
      </c>
      <c r="I26">
        <v>1.2999999999999999E-3</v>
      </c>
      <c r="J26" s="8">
        <f t="shared" si="1"/>
        <v>4.5207716394229359E-2</v>
      </c>
      <c r="K26" s="8">
        <f t="shared" si="2"/>
        <v>0</v>
      </c>
      <c r="L26" s="8">
        <f t="shared" si="3"/>
        <v>0</v>
      </c>
    </row>
    <row r="27" spans="1:12" x14ac:dyDescent="0.2">
      <c r="A27" s="1">
        <v>43862</v>
      </c>
      <c r="B27" s="2">
        <v>0.14228311687301726</v>
      </c>
      <c r="C27" s="2">
        <v>-3.7172753346953587E-2</v>
      </c>
      <c r="D27" s="2">
        <v>2.6776464841962302E-2</v>
      </c>
      <c r="E27" s="2">
        <v>-5.9481235114636558E-2</v>
      </c>
      <c r="F27" s="2">
        <v>6.9373219999999999E-2</v>
      </c>
      <c r="G27" s="2">
        <v>-0.1171396402568427</v>
      </c>
      <c r="H27" s="2">
        <f>SUMPRODUCT(B27:G27,$O$5:$T$5)</f>
        <v>-5.3343678234076437E-3</v>
      </c>
      <c r="I27">
        <v>1.1999999999999999E-3</v>
      </c>
      <c r="J27" s="8">
        <f t="shared" si="1"/>
        <v>-6.5343678234076434E-3</v>
      </c>
      <c r="K27" s="8">
        <f t="shared" si="2"/>
        <v>-6.5343678234076434E-3</v>
      </c>
      <c r="L27" s="8">
        <f t="shared" si="3"/>
        <v>4.2697962851585146E-5</v>
      </c>
    </row>
    <row r="28" spans="1:12" x14ac:dyDescent="0.2">
      <c r="A28" s="1">
        <v>43891</v>
      </c>
      <c r="B28" s="2">
        <v>-2.3372741699807732E-2</v>
      </c>
      <c r="C28" s="2">
        <v>-7.8101050772837341E-2</v>
      </c>
      <c r="D28" s="2">
        <v>-0.21555707478993227</v>
      </c>
      <c r="E28" s="2">
        <v>5.5163760454401696E-2</v>
      </c>
      <c r="F28" s="2">
        <v>1.7532450000000002E-2</v>
      </c>
      <c r="G28" s="2">
        <v>-0.22461453225849023</v>
      </c>
      <c r="H28" s="2">
        <f>SUMPRODUCT(B28:G28,$O$5:$T$5)</f>
        <v>-7.1282816626606016E-2</v>
      </c>
      <c r="I28">
        <v>1.2999999999999999E-3</v>
      </c>
      <c r="J28" s="8">
        <f t="shared" si="1"/>
        <v>-7.2582816626606012E-2</v>
      </c>
      <c r="K28" s="8">
        <f t="shared" si="2"/>
        <v>-7.2582816626606012E-2</v>
      </c>
      <c r="L28" s="8">
        <f t="shared" si="3"/>
        <v>5.2682652694515143E-3</v>
      </c>
    </row>
    <row r="29" spans="1:12" x14ac:dyDescent="0.2">
      <c r="A29" s="1">
        <v>43922</v>
      </c>
      <c r="B29" s="2">
        <v>0.10880088556672847</v>
      </c>
      <c r="C29" s="2">
        <v>4.9980509143650502E-3</v>
      </c>
      <c r="D29" s="2">
        <v>0.49213733793631026</v>
      </c>
      <c r="E29" s="2">
        <v>7.4527379732066593E-2</v>
      </c>
      <c r="F29" s="2">
        <v>0.1181092</v>
      </c>
      <c r="G29" s="2">
        <v>6.3645551892882485E-2</v>
      </c>
      <c r="H29" s="2">
        <f>SUMPRODUCT(B29:G29,$O$5:$T$5)</f>
        <v>9.0039570102155034E-2</v>
      </c>
      <c r="I29">
        <v>0</v>
      </c>
      <c r="J29" s="8">
        <f t="shared" si="1"/>
        <v>9.0039570102155034E-2</v>
      </c>
      <c r="K29" s="8">
        <f t="shared" si="2"/>
        <v>0</v>
      </c>
      <c r="L29" s="8">
        <f t="shared" si="3"/>
        <v>0</v>
      </c>
    </row>
    <row r="30" spans="1:12" x14ac:dyDescent="0.2">
      <c r="A30" s="1">
        <v>43952</v>
      </c>
      <c r="B30" s="2">
        <v>0.21465730260978547</v>
      </c>
      <c r="C30" s="2">
        <v>2.7216388821782407E-2</v>
      </c>
      <c r="D30" s="2">
        <v>6.793886703685649E-2</v>
      </c>
      <c r="E30" s="2">
        <v>2.064993485068993E-2</v>
      </c>
      <c r="F30" s="2">
        <v>-2.8580000000000001E-4</v>
      </c>
      <c r="G30" s="2">
        <v>2.6745909324308283E-2</v>
      </c>
      <c r="H30" s="2">
        <f>SUMPRODUCT(B30:G30,$O$5:$T$5)</f>
        <v>6.5850888126617074E-2</v>
      </c>
      <c r="I30">
        <v>1E-4</v>
      </c>
      <c r="J30" s="8">
        <f t="shared" si="1"/>
        <v>6.5750888126617071E-2</v>
      </c>
      <c r="K30" s="8">
        <f t="shared" si="2"/>
        <v>0</v>
      </c>
      <c r="L30" s="8">
        <f t="shared" si="3"/>
        <v>0</v>
      </c>
    </row>
    <row r="31" spans="1:12" x14ac:dyDescent="0.2">
      <c r="A31" s="1">
        <v>43983</v>
      </c>
      <c r="B31" s="2">
        <v>7.0108690879898225E-2</v>
      </c>
      <c r="C31" s="2">
        <v>-5.8477263975165547E-2</v>
      </c>
      <c r="D31" s="2">
        <v>0.29318562770812867</v>
      </c>
      <c r="E31" s="2">
        <v>-3.0252374908241272E-2</v>
      </c>
      <c r="F31" s="2">
        <v>8.4125500000000006E-2</v>
      </c>
      <c r="G31" s="2">
        <v>-3.3398531368283788E-2</v>
      </c>
      <c r="H31" s="2">
        <f>SUMPRODUCT(B31:G31,$O$5:$T$5)</f>
        <v>1.2276922973334915E-2</v>
      </c>
      <c r="I31">
        <v>1E-4</v>
      </c>
      <c r="J31" s="8">
        <f t="shared" si="1"/>
        <v>1.2176922973334916E-2</v>
      </c>
      <c r="K31" s="8">
        <f t="shared" si="2"/>
        <v>0</v>
      </c>
      <c r="L31" s="8">
        <f t="shared" si="3"/>
        <v>0</v>
      </c>
    </row>
    <row r="32" spans="1:12" x14ac:dyDescent="0.2">
      <c r="A32" s="1">
        <v>44013</v>
      </c>
      <c r="B32" s="2">
        <v>0.11811672608756242</v>
      </c>
      <c r="C32" s="2">
        <v>0.1477781195817397</v>
      </c>
      <c r="D32" s="2">
        <v>0.32501089254102827</v>
      </c>
      <c r="E32" s="2">
        <v>8.0313798587349161E-2</v>
      </c>
      <c r="F32" s="2">
        <v>7.4367080000000002E-2</v>
      </c>
      <c r="G32" s="2">
        <v>2.7429319370814238E-2</v>
      </c>
      <c r="H32" s="2">
        <f>SUMPRODUCT(B32:G32,$O$5:$T$5)</f>
        <v>0.11151585111033645</v>
      </c>
      <c r="I32">
        <v>1E-4</v>
      </c>
      <c r="J32" s="8">
        <f t="shared" si="1"/>
        <v>0.11141585111033644</v>
      </c>
      <c r="K32" s="8">
        <f t="shared" si="2"/>
        <v>0</v>
      </c>
      <c r="L32" s="8">
        <f t="shared" si="3"/>
        <v>0</v>
      </c>
    </row>
    <row r="33" spans="1:12" x14ac:dyDescent="0.2">
      <c r="A33" s="1">
        <v>44044</v>
      </c>
      <c r="B33" s="2">
        <v>0.25999195748375509</v>
      </c>
      <c r="C33" s="2">
        <v>-1.4082636125746893E-2</v>
      </c>
      <c r="D33" s="2">
        <v>0.74145211750024775</v>
      </c>
      <c r="E33" s="2">
        <v>7.3029503729943532E-2</v>
      </c>
      <c r="F33" s="2">
        <v>8.3210590000000001E-2</v>
      </c>
      <c r="G33" s="2">
        <v>4.6836840678508157E-2</v>
      </c>
      <c r="H33" s="2">
        <f>SUMPRODUCT(B33:G33,$O$5:$T$5)</f>
        <v>0.12579756007789006</v>
      </c>
      <c r="I33">
        <v>1E-4</v>
      </c>
      <c r="J33" s="8">
        <f t="shared" si="1"/>
        <v>0.12569756007789007</v>
      </c>
      <c r="K33" s="8">
        <f t="shared" si="2"/>
        <v>0</v>
      </c>
      <c r="L33" s="8">
        <f t="shared" si="3"/>
        <v>0</v>
      </c>
    </row>
    <row r="34" spans="1:12" x14ac:dyDescent="0.2">
      <c r="A34" s="1">
        <v>44075</v>
      </c>
      <c r="B34" s="2">
        <v>1.1664155499145047E-2</v>
      </c>
      <c r="C34" s="2">
        <v>-3.7892909440103085E-4</v>
      </c>
      <c r="D34" s="2">
        <v>-0.13908741559655821</v>
      </c>
      <c r="E34" s="2">
        <v>1.1776637245296281E-2</v>
      </c>
      <c r="F34" s="2">
        <v>-5.5763300000000002E-2</v>
      </c>
      <c r="G34" s="2">
        <v>-3.9125712371808584E-2</v>
      </c>
      <c r="H34" s="2">
        <f>SUMPRODUCT(B34:G34,$O$5:$T$5)</f>
        <v>-1.6303332190431521E-2</v>
      </c>
      <c r="I34">
        <v>1E-4</v>
      </c>
      <c r="J34" s="8">
        <f t="shared" si="1"/>
        <v>-1.6403332190431521E-2</v>
      </c>
      <c r="K34" s="8">
        <f t="shared" si="2"/>
        <v>-1.6403332190431521E-2</v>
      </c>
      <c r="L34" s="8">
        <f t="shared" si="3"/>
        <v>2.6906930694964694E-4</v>
      </c>
    </row>
    <row r="35" spans="1:12" x14ac:dyDescent="0.2">
      <c r="A35" s="1">
        <v>44105</v>
      </c>
      <c r="B35" s="2">
        <v>-7.337133677021436E-2</v>
      </c>
      <c r="C35" s="2">
        <v>3.2267792882155991E-2</v>
      </c>
      <c r="D35" s="2">
        <v>-9.5498911682655438E-2</v>
      </c>
      <c r="E35" s="2">
        <v>-8.2909672291420211E-3</v>
      </c>
      <c r="F35" s="2">
        <v>-4.8577099999999998E-2</v>
      </c>
      <c r="G35" s="2">
        <v>1.8385925891949925E-2</v>
      </c>
      <c r="H35" s="2">
        <f>SUMPRODUCT(B35:G35,$O$5:$T$5)</f>
        <v>-1.4610891912698966E-2</v>
      </c>
      <c r="I35">
        <v>1E-4</v>
      </c>
      <c r="J35" s="8">
        <f t="shared" si="1"/>
        <v>-1.4710891912698965E-2</v>
      </c>
      <c r="K35" s="8">
        <f t="shared" si="2"/>
        <v>-1.4710891912698965E-2</v>
      </c>
      <c r="L35" s="8">
        <f t="shared" si="3"/>
        <v>2.1641034086711182E-4</v>
      </c>
    </row>
    <row r="36" spans="1:12" x14ac:dyDescent="0.2">
      <c r="A36" s="1">
        <v>44136</v>
      </c>
      <c r="B36" s="2">
        <v>6.9211737978441212E-2</v>
      </c>
      <c r="C36" s="2">
        <v>-4.1173696282001369E-2</v>
      </c>
      <c r="D36" s="2">
        <v>0.46273580739585207</v>
      </c>
      <c r="E36" s="2">
        <v>0.10118918625613206</v>
      </c>
      <c r="F36" s="2">
        <v>3.1445790000000001E-2</v>
      </c>
      <c r="G36" s="2">
        <v>0.21352331028501828</v>
      </c>
      <c r="H36" s="2">
        <f>SUMPRODUCT(B36:G36,$O$5:$T$5)</f>
        <v>9.2935719726062072E-2</v>
      </c>
      <c r="I36">
        <v>1E-4</v>
      </c>
      <c r="J36" s="8">
        <f t="shared" si="1"/>
        <v>9.2835719726062069E-2</v>
      </c>
      <c r="K36" s="8">
        <f t="shared" si="2"/>
        <v>0</v>
      </c>
      <c r="L36" s="8">
        <f t="shared" si="3"/>
        <v>0</v>
      </c>
    </row>
    <row r="37" spans="1:12" x14ac:dyDescent="0.2">
      <c r="A37" s="1">
        <v>44166</v>
      </c>
      <c r="B37" s="2">
        <v>-2.5855118488276246E-2</v>
      </c>
      <c r="C37" s="2">
        <v>3.5999889925576647E-3</v>
      </c>
      <c r="D37" s="2">
        <v>0.24325228186975084</v>
      </c>
      <c r="E37" s="2">
        <v>-5.6548156903685247E-2</v>
      </c>
      <c r="F37" s="2">
        <v>0.10195632</v>
      </c>
      <c r="G37" s="2">
        <v>7.7960635811347226E-2</v>
      </c>
      <c r="H37" s="2">
        <f>SUMPRODUCT(B37:G37,$O$5:$T$5)</f>
        <v>2.4021039796896161E-2</v>
      </c>
      <c r="I37">
        <v>1E-4</v>
      </c>
      <c r="J37" s="8">
        <f t="shared" si="1"/>
        <v>2.3921039796896162E-2</v>
      </c>
      <c r="K37" s="8">
        <f t="shared" si="2"/>
        <v>0</v>
      </c>
      <c r="L37" s="8">
        <f t="shared" si="3"/>
        <v>0</v>
      </c>
    </row>
    <row r="38" spans="1:12" x14ac:dyDescent="0.2">
      <c r="A38" s="1">
        <v>44197</v>
      </c>
      <c r="B38" s="2">
        <v>-4.7041452172329632E-3</v>
      </c>
      <c r="C38" s="2">
        <v>-6.2233135395112167E-2</v>
      </c>
      <c r="D38" s="2">
        <v>0.12450585683406372</v>
      </c>
      <c r="E38" s="2">
        <v>-2.1827827447980796E-2</v>
      </c>
      <c r="F38" s="2">
        <v>-1.54235E-2</v>
      </c>
      <c r="G38" s="2">
        <v>1.2591542933172061E-2</v>
      </c>
      <c r="H38" s="2">
        <f>SUMPRODUCT(B38:G38,$O$5:$T$5)</f>
        <v>-1.3224132630257061E-2</v>
      </c>
      <c r="I38">
        <v>1E-4</v>
      </c>
      <c r="J38" s="8">
        <f t="shared" si="1"/>
        <v>-1.3324132630257061E-2</v>
      </c>
      <c r="K38" s="8">
        <f t="shared" si="2"/>
        <v>-1.3324132630257061E-2</v>
      </c>
      <c r="L38" s="8">
        <f t="shared" si="3"/>
        <v>1.7753251034868095E-4</v>
      </c>
    </row>
    <row r="39" spans="1:12" x14ac:dyDescent="0.2">
      <c r="A39" s="1">
        <v>44228</v>
      </c>
      <c r="B39" s="2">
        <v>5.5793765702027785E-2</v>
      </c>
      <c r="C39" s="2">
        <v>-3.3691018014726494E-2</v>
      </c>
      <c r="D39" s="2">
        <v>-0.14874045031414884</v>
      </c>
      <c r="E39" s="2">
        <v>-7.5236550784487946E-2</v>
      </c>
      <c r="F39" s="2">
        <v>1.213389E-2</v>
      </c>
      <c r="G39" s="2">
        <v>0.15201589550423533</v>
      </c>
      <c r="H39" s="2">
        <f>SUMPRODUCT(B39:G39,$O$5:$T$5)</f>
        <v>9.9631021385970173E-3</v>
      </c>
      <c r="I39">
        <v>0</v>
      </c>
      <c r="J39" s="8">
        <f t="shared" si="1"/>
        <v>9.9631021385970173E-3</v>
      </c>
      <c r="K39" s="8">
        <f t="shared" si="2"/>
        <v>0</v>
      </c>
      <c r="L39" s="8">
        <f t="shared" si="3"/>
        <v>0</v>
      </c>
    </row>
    <row r="40" spans="1:12" x14ac:dyDescent="0.2">
      <c r="A40" s="1">
        <v>44256</v>
      </c>
      <c r="B40" s="2">
        <v>-2.670537543952628E-2</v>
      </c>
      <c r="C40" s="2">
        <v>0.15782005422259512</v>
      </c>
      <c r="D40" s="2">
        <v>-1.120656968274596E-2</v>
      </c>
      <c r="E40" s="2">
        <v>4.548948863155159E-2</v>
      </c>
      <c r="F40" s="2">
        <v>-3.19013E-2</v>
      </c>
      <c r="G40" s="2">
        <v>3.4381918852062633E-2</v>
      </c>
      <c r="H40" s="2">
        <f>SUMPRODUCT(B40:G40,$O$5:$T$5)</f>
        <v>4.9040578148794103E-2</v>
      </c>
      <c r="I40">
        <v>0</v>
      </c>
      <c r="J40" s="8">
        <f t="shared" si="1"/>
        <v>4.9040578148794103E-2</v>
      </c>
      <c r="K40" s="8">
        <f t="shared" si="2"/>
        <v>0</v>
      </c>
      <c r="L40" s="8">
        <f t="shared" si="3"/>
        <v>0</v>
      </c>
    </row>
    <row r="41" spans="1:12" x14ac:dyDescent="0.2">
      <c r="A41" s="1">
        <v>44287</v>
      </c>
      <c r="B41" s="2">
        <v>0.1248428177705664</v>
      </c>
      <c r="C41" s="2">
        <v>5.0560970938905159E-2</v>
      </c>
      <c r="D41" s="2">
        <v>6.21472480158691E-2</v>
      </c>
      <c r="E41" s="2">
        <v>3.4338108973444609E-2</v>
      </c>
      <c r="F41" s="2">
        <v>-1.5699899999999999E-2</v>
      </c>
      <c r="G41" s="2">
        <v>1.0379107187090477E-2</v>
      </c>
      <c r="H41" s="2">
        <f>SUMPRODUCT(B41:G41,$O$5:$T$5)</f>
        <v>5.0917471536181376E-2</v>
      </c>
      <c r="I41">
        <v>0</v>
      </c>
      <c r="J41" s="8">
        <f t="shared" si="1"/>
        <v>5.0917471536181376E-2</v>
      </c>
      <c r="K41" s="8">
        <f t="shared" si="2"/>
        <v>0</v>
      </c>
      <c r="L41" s="8">
        <f t="shared" si="3"/>
        <v>0</v>
      </c>
    </row>
    <row r="42" spans="1:12" x14ac:dyDescent="0.2">
      <c r="A42" s="1">
        <v>44317</v>
      </c>
      <c r="B42" s="2">
        <v>8.2281277603193495E-2</v>
      </c>
      <c r="C42" s="2">
        <v>-7.5436132322704375E-3</v>
      </c>
      <c r="D42" s="2">
        <v>-0.11871335620286456</v>
      </c>
      <c r="E42" s="2">
        <v>1.5152690185698557E-2</v>
      </c>
      <c r="F42" s="2">
        <v>-2.07607E-2</v>
      </c>
      <c r="G42" s="2">
        <v>7.4100009374039683E-2</v>
      </c>
      <c r="H42" s="2">
        <f>SUMPRODUCT(B42:G42,$O$5:$T$5)</f>
        <v>2.2985969242073197E-2</v>
      </c>
      <c r="I42">
        <v>0</v>
      </c>
      <c r="J42" s="8">
        <f t="shared" si="1"/>
        <v>2.2985969242073197E-2</v>
      </c>
      <c r="K42" s="8">
        <f t="shared" si="2"/>
        <v>0</v>
      </c>
      <c r="L42" s="8">
        <f t="shared" si="3"/>
        <v>0</v>
      </c>
    </row>
    <row r="43" spans="1:12" x14ac:dyDescent="0.2">
      <c r="A43" s="1">
        <v>44348</v>
      </c>
      <c r="B43" s="2">
        <v>0.23133964426969544</v>
      </c>
      <c r="C43" s="2">
        <v>-4.9406118315086706E-2</v>
      </c>
      <c r="D43" s="2">
        <v>8.7137348805097145E-2</v>
      </c>
      <c r="E43" s="2">
        <v>-3.2120777389154451E-3</v>
      </c>
      <c r="F43" s="2">
        <v>5.0516150000000003E-2</v>
      </c>
      <c r="G43" s="2">
        <v>-5.2971425899450475E-2</v>
      </c>
      <c r="H43" s="2">
        <f>SUMPRODUCT(B43:G43,$O$5:$T$5)</f>
        <v>3.4381618302902428E-2</v>
      </c>
      <c r="I43">
        <v>0</v>
      </c>
      <c r="J43" s="8">
        <f t="shared" si="1"/>
        <v>3.4381618302902428E-2</v>
      </c>
      <c r="K43" s="8">
        <f t="shared" si="2"/>
        <v>0</v>
      </c>
      <c r="L43" s="8">
        <f t="shared" si="3"/>
        <v>0</v>
      </c>
    </row>
    <row r="44" spans="1:12" x14ac:dyDescent="0.2">
      <c r="A44" s="1">
        <v>44378</v>
      </c>
      <c r="B44" s="2">
        <v>-2.4948315895649397E-2</v>
      </c>
      <c r="C44" s="2">
        <v>5.5214079431345736E-2</v>
      </c>
      <c r="D44" s="2">
        <v>1.1034279861804561E-2</v>
      </c>
      <c r="E44" s="2">
        <v>1.0849628514173537E-2</v>
      </c>
      <c r="F44" s="2">
        <v>-2.0143500000000002E-2</v>
      </c>
      <c r="G44" s="2">
        <v>-2.4173795286916017E-2</v>
      </c>
      <c r="H44" s="2">
        <f>SUMPRODUCT(B44:G44,$O$5:$T$5)</f>
        <v>6.2514871951562809E-3</v>
      </c>
      <c r="I44">
        <v>0</v>
      </c>
      <c r="J44" s="8">
        <f t="shared" si="1"/>
        <v>6.2514871951562809E-3</v>
      </c>
      <c r="K44" s="8">
        <f t="shared" si="2"/>
        <v>0</v>
      </c>
      <c r="L44" s="8">
        <f t="shared" si="3"/>
        <v>0</v>
      </c>
    </row>
    <row r="45" spans="1:12" x14ac:dyDescent="0.2">
      <c r="A45" s="1">
        <v>44409</v>
      </c>
      <c r="B45" s="2">
        <v>0.14800744526212228</v>
      </c>
      <c r="C45" s="2">
        <v>4.5281154539822135E-2</v>
      </c>
      <c r="D45" s="2">
        <v>7.0605380007582597E-2</v>
      </c>
      <c r="E45" s="2">
        <v>3.893375174393323E-2</v>
      </c>
      <c r="F45" s="2">
        <v>9.9735290000000004E-2</v>
      </c>
      <c r="G45" s="2">
        <v>5.9900828013932102E-2</v>
      </c>
      <c r="H45" s="2">
        <f>SUMPRODUCT(B45:G45,$O$5:$T$5)</f>
        <v>7.4857078341765998E-2</v>
      </c>
      <c r="I45">
        <v>0</v>
      </c>
      <c r="J45" s="8">
        <f t="shared" si="1"/>
        <v>7.4857078341765998E-2</v>
      </c>
      <c r="K45" s="8">
        <f t="shared" si="2"/>
        <v>0</v>
      </c>
      <c r="L45" s="8">
        <f t="shared" si="3"/>
        <v>0</v>
      </c>
    </row>
    <row r="46" spans="1:12" x14ac:dyDescent="0.2">
      <c r="A46" s="1">
        <v>44440</v>
      </c>
      <c r="B46" s="2">
        <v>-7.439564780428494E-2</v>
      </c>
      <c r="C46" s="2">
        <v>-7.6607340307183067E-2</v>
      </c>
      <c r="D46" s="2">
        <v>5.4042332938298673E-2</v>
      </c>
      <c r="E46" s="2">
        <v>-5.5415995678285979E-2</v>
      </c>
      <c r="F46" s="2">
        <v>7.2295760000000001E-2</v>
      </c>
      <c r="G46" s="2">
        <v>2.3382256174685295E-2</v>
      </c>
      <c r="H46" s="2">
        <f>SUMPRODUCT(B46:G46,$O$5:$T$5)</f>
        <v>-3.2756562883162789E-2</v>
      </c>
      <c r="I46">
        <v>0</v>
      </c>
      <c r="J46" s="8">
        <f t="shared" si="1"/>
        <v>-3.2756562883162789E-2</v>
      </c>
      <c r="K46" s="8">
        <f t="shared" si="2"/>
        <v>-3.2756562883162789E-2</v>
      </c>
      <c r="L46" s="8">
        <f t="shared" si="3"/>
        <v>1.072992411918598E-3</v>
      </c>
    </row>
    <row r="47" spans="1:12" x14ac:dyDescent="0.2">
      <c r="A47" s="1">
        <v>44470</v>
      </c>
      <c r="B47" s="2">
        <v>0.23416690117334688</v>
      </c>
      <c r="C47" s="2">
        <v>4.7153748452441004E-2</v>
      </c>
      <c r="D47" s="2">
        <v>0.43652959857415585</v>
      </c>
      <c r="E47" s="2">
        <v>7.2033391348832063E-2</v>
      </c>
      <c r="F47" s="2">
        <v>0.13102527999999999</v>
      </c>
      <c r="G47" s="2">
        <v>3.7876462124522746E-2</v>
      </c>
      <c r="H47" s="2">
        <f>SUMPRODUCT(B47:G47,$O$5:$T$5)</f>
        <v>0.12053385895917208</v>
      </c>
      <c r="I47">
        <v>0</v>
      </c>
      <c r="J47" s="8">
        <f t="shared" si="1"/>
        <v>0.12053385895917208</v>
      </c>
      <c r="K47" s="8">
        <f t="shared" si="2"/>
        <v>0</v>
      </c>
      <c r="L47" s="8">
        <f t="shared" si="3"/>
        <v>0</v>
      </c>
    </row>
    <row r="48" spans="1:12" x14ac:dyDescent="0.2">
      <c r="A48" s="1">
        <v>44501</v>
      </c>
      <c r="B48" s="2">
        <v>0.27805388674921799</v>
      </c>
      <c r="C48" s="2">
        <v>-3.2032225730979073E-2</v>
      </c>
      <c r="D48" s="2">
        <v>2.7612187716705601E-2</v>
      </c>
      <c r="E48" s="2">
        <v>-5.8827544919158418E-2</v>
      </c>
      <c r="F48" s="2">
        <v>-7.0127900000000007E-2</v>
      </c>
      <c r="G48" s="2">
        <v>-5.9467316393001179E-2</v>
      </c>
      <c r="H48" s="2">
        <f>SUMPRODUCT(B48:G48,$O$5:$T$5)</f>
        <v>2.4160848044616028E-2</v>
      </c>
      <c r="I48">
        <v>0</v>
      </c>
      <c r="J48" s="8">
        <f t="shared" si="1"/>
        <v>2.4160848044616028E-2</v>
      </c>
      <c r="K48" s="8">
        <f t="shared" si="2"/>
        <v>0</v>
      </c>
      <c r="L48" s="8">
        <f t="shared" si="3"/>
        <v>0</v>
      </c>
    </row>
    <row r="49" spans="1:12" x14ac:dyDescent="0.2">
      <c r="A49" s="1">
        <v>44531</v>
      </c>
      <c r="B49" s="2">
        <v>-9.9920665677215526E-2</v>
      </c>
      <c r="C49" s="2">
        <v>9.0942415416703129E-2</v>
      </c>
      <c r="D49" s="2">
        <v>-7.6854519053299222E-2</v>
      </c>
      <c r="E49" s="2">
        <v>2.887010382858413E-2</v>
      </c>
      <c r="F49" s="2">
        <v>-6.1473800000000002E-2</v>
      </c>
      <c r="G49" s="2">
        <v>-3.0221542814729595E-3</v>
      </c>
      <c r="H49" s="2">
        <f>SUMPRODUCT(B49:G49,$O$5:$T$5)</f>
        <v>-1.5011852974037112E-3</v>
      </c>
      <c r="I49">
        <v>1E-4</v>
      </c>
      <c r="J49" s="8">
        <f t="shared" si="1"/>
        <v>-1.6011852974037112E-3</v>
      </c>
      <c r="K49" s="8">
        <f t="shared" si="2"/>
        <v>-1.6011852974037112E-3</v>
      </c>
      <c r="L49" s="8">
        <f t="shared" si="3"/>
        <v>2.5637943566218113E-6</v>
      </c>
    </row>
    <row r="50" spans="1:12" x14ac:dyDescent="0.2">
      <c r="A50" s="1">
        <v>44562</v>
      </c>
      <c r="B50" s="2">
        <v>-0.16735229036046576</v>
      </c>
      <c r="C50" s="2">
        <v>3.3882676617195536E-3</v>
      </c>
      <c r="D50" s="2">
        <v>-0.11360931943424415</v>
      </c>
      <c r="E50" s="2">
        <v>-2.983695338126658E-2</v>
      </c>
      <c r="F50" s="2">
        <v>-0.2909833</v>
      </c>
      <c r="G50" s="2">
        <v>-6.1572457362051337E-2</v>
      </c>
      <c r="H50" s="2">
        <f>SUMPRODUCT(B50:G50,$O$5:$T$5)</f>
        <v>-8.3060862866730228E-2</v>
      </c>
      <c r="I50">
        <v>0</v>
      </c>
      <c r="J50" s="8">
        <f t="shared" si="1"/>
        <v>-8.3060862866730228E-2</v>
      </c>
      <c r="K50" s="8">
        <f t="shared" si="2"/>
        <v>-8.3060862866730228E-2</v>
      </c>
      <c r="L50" s="8">
        <f t="shared" si="3"/>
        <v>6.8991069401657642E-3</v>
      </c>
    </row>
    <row r="51" spans="1:12" x14ac:dyDescent="0.2">
      <c r="A51" s="1">
        <v>44593</v>
      </c>
      <c r="B51" s="2">
        <v>-4.1247238753376412E-3</v>
      </c>
      <c r="C51" s="2">
        <v>-3.1440286069885776E-2</v>
      </c>
      <c r="D51" s="2">
        <v>-7.0768158172180184E-2</v>
      </c>
      <c r="E51" s="2">
        <v>-3.3259266560518905E-2</v>
      </c>
      <c r="F51" s="2">
        <v>-7.6368500000000006E-2</v>
      </c>
      <c r="G51" s="2">
        <v>-4.0040654771416662E-2</v>
      </c>
      <c r="H51" s="2">
        <f>SUMPRODUCT(B51:G51,$O$5:$T$5)</f>
        <v>-3.3838877828199568E-2</v>
      </c>
      <c r="I51">
        <v>0</v>
      </c>
      <c r="J51" s="8">
        <f t="shared" si="1"/>
        <v>-3.3838877828199568E-2</v>
      </c>
      <c r="K51" s="8">
        <f t="shared" si="2"/>
        <v>-3.3838877828199568E-2</v>
      </c>
      <c r="L51" s="8">
        <f t="shared" si="3"/>
        <v>1.1450696526718162E-3</v>
      </c>
    </row>
    <row r="52" spans="1:12" x14ac:dyDescent="0.2">
      <c r="A52" s="1">
        <v>44621</v>
      </c>
      <c r="B52" s="2">
        <v>0.1189664009740406</v>
      </c>
      <c r="C52" s="2">
        <v>9.0866831312737845E-2</v>
      </c>
      <c r="D52" s="2">
        <v>0.23800880889422166</v>
      </c>
      <c r="E52" s="2">
        <v>0.10180533745743305</v>
      </c>
      <c r="F52" s="2">
        <v>-5.0517100000000002E-2</v>
      </c>
      <c r="G52" s="2">
        <v>-3.8645739491654389E-2</v>
      </c>
      <c r="H52" s="2">
        <f>SUMPRODUCT(B52:G52,$O$5:$T$5)</f>
        <v>7.1298465099480512E-2</v>
      </c>
      <c r="I52">
        <v>1E-4</v>
      </c>
      <c r="J52" s="8">
        <f t="shared" si="1"/>
        <v>7.119846509948051E-2</v>
      </c>
      <c r="K52" s="8">
        <f t="shared" si="2"/>
        <v>0</v>
      </c>
      <c r="L52" s="8">
        <f t="shared" si="3"/>
        <v>0</v>
      </c>
    </row>
    <row r="53" spans="1:12" x14ac:dyDescent="0.2">
      <c r="A53" s="1">
        <v>44652</v>
      </c>
      <c r="B53" s="2">
        <v>-0.32015833047269654</v>
      </c>
      <c r="C53" s="2">
        <v>-2.6025177939944977E-3</v>
      </c>
      <c r="D53" s="2">
        <v>-0.19194511051408317</v>
      </c>
      <c r="E53" s="2">
        <v>3.1303449740313023E-2</v>
      </c>
      <c r="F53" s="2">
        <v>-0.49181770000000002</v>
      </c>
      <c r="G53" s="2">
        <v>-0.1244133123921379</v>
      </c>
      <c r="H53" s="2">
        <f>SUMPRODUCT(B53:G53,$O$5:$T$5)</f>
        <v>-0.14004732417245042</v>
      </c>
      <c r="I53">
        <v>1E-4</v>
      </c>
      <c r="J53" s="8">
        <f t="shared" si="1"/>
        <v>-0.1401473241724504</v>
      </c>
      <c r="K53" s="8">
        <f t="shared" si="2"/>
        <v>-0.1401473241724504</v>
      </c>
      <c r="L53" s="8">
        <f t="shared" si="3"/>
        <v>1.9641272472697903E-2</v>
      </c>
    </row>
    <row r="54" spans="1:12" x14ac:dyDescent="0.2">
      <c r="A54" s="1">
        <v>44682</v>
      </c>
      <c r="B54" s="2">
        <v>6.7397597025062135E-3</v>
      </c>
      <c r="C54" s="2">
        <v>2.4650237252601192E-2</v>
      </c>
      <c r="D54" s="2">
        <v>-0.12919748592303823</v>
      </c>
      <c r="E54" s="2">
        <v>-0.15922603016181741</v>
      </c>
      <c r="F54" s="2">
        <v>3.719269E-2</v>
      </c>
      <c r="G54" s="2">
        <v>0.11603662232781126</v>
      </c>
      <c r="H54" s="2">
        <f>SUMPRODUCT(B54:G54,$O$5:$T$5)</f>
        <v>-2.6265932404924211E-3</v>
      </c>
      <c r="I54">
        <v>2.9999999999999997E-4</v>
      </c>
      <c r="J54" s="8">
        <f t="shared" si="1"/>
        <v>-2.926593240492421E-3</v>
      </c>
      <c r="K54" s="8">
        <f t="shared" si="2"/>
        <v>-2.926593240492421E-3</v>
      </c>
      <c r="L54" s="8">
        <f t="shared" si="3"/>
        <v>8.5649479952959293E-6</v>
      </c>
    </row>
    <row r="55" spans="1:12" x14ac:dyDescent="0.2">
      <c r="A55" s="1">
        <v>44713</v>
      </c>
      <c r="B55" s="2">
        <v>-0.18814274273961978</v>
      </c>
      <c r="C55" s="2">
        <v>-5.0740604414009176E-2</v>
      </c>
      <c r="D55" s="2">
        <v>-0.11188773832396563</v>
      </c>
      <c r="E55" s="2">
        <v>-5.1372725510051537E-2</v>
      </c>
      <c r="F55" s="2">
        <v>-0.1143132</v>
      </c>
      <c r="G55" s="2">
        <v>-0.14837780328968317</v>
      </c>
      <c r="H55" s="2">
        <f>SUMPRODUCT(B55:G55,$O$5:$T$5)</f>
        <v>-0.1076386956927239</v>
      </c>
      <c r="I55">
        <v>5.9999999999999995E-4</v>
      </c>
      <c r="J55" s="8">
        <f t="shared" si="1"/>
        <v>-0.1082386956927239</v>
      </c>
      <c r="K55" s="8">
        <f t="shared" si="2"/>
        <v>-0.1082386956927239</v>
      </c>
      <c r="L55" s="8">
        <f t="shared" si="3"/>
        <v>1.1715615245262087E-2</v>
      </c>
    </row>
    <row r="56" spans="1:12" x14ac:dyDescent="0.2">
      <c r="A56" s="1">
        <v>44743</v>
      </c>
      <c r="B56" s="2">
        <v>0.19841947414769301</v>
      </c>
      <c r="C56" s="2">
        <v>3.7113405742727527E-2</v>
      </c>
      <c r="D56" s="2">
        <v>0.32376526265962424</v>
      </c>
      <c r="E56" s="2">
        <v>8.6116144447473036E-2</v>
      </c>
      <c r="F56" s="2">
        <v>0.28609825</v>
      </c>
      <c r="G56" s="2">
        <v>2.4420607028321589E-2</v>
      </c>
      <c r="H56" s="2">
        <f>SUMPRODUCT(B56:G56,$O$5:$T$5)</f>
        <v>0.11625199530926097</v>
      </c>
      <c r="I56">
        <v>8.0000000000000004E-4</v>
      </c>
      <c r="J56" s="8">
        <f t="shared" si="1"/>
        <v>0.11545199530926098</v>
      </c>
      <c r="K56" s="8">
        <f t="shared" si="2"/>
        <v>0</v>
      </c>
      <c r="L56" s="8">
        <f t="shared" si="3"/>
        <v>0</v>
      </c>
    </row>
    <row r="57" spans="1:12" x14ac:dyDescent="0.2">
      <c r="A57" s="1">
        <v>44774</v>
      </c>
      <c r="B57" s="2">
        <v>-0.16896990254683755</v>
      </c>
      <c r="C57" s="2">
        <v>-5.3693029397659364E-3</v>
      </c>
      <c r="D57" s="2">
        <v>-7.2488673851361402E-2</v>
      </c>
      <c r="E57" s="2">
        <v>3.7864775662727911E-3</v>
      </c>
      <c r="F57" s="2">
        <v>-5.9582000000000003E-3</v>
      </c>
      <c r="G57" s="2">
        <v>-5.4089746624219719E-3</v>
      </c>
      <c r="H57" s="2">
        <f>SUMPRODUCT(B57:G57,$O$5:$T$5)</f>
        <v>-4.2603003585204448E-2</v>
      </c>
      <c r="I57">
        <v>1.9E-3</v>
      </c>
      <c r="J57" s="8">
        <f t="shared" si="1"/>
        <v>-4.4503003585204447E-2</v>
      </c>
      <c r="K57" s="8">
        <f t="shared" si="2"/>
        <v>-4.4503003585204447E-2</v>
      </c>
      <c r="L57" s="8">
        <f t="shared" si="3"/>
        <v>1.9805173281047198E-3</v>
      </c>
    </row>
    <row r="58" spans="1:12" x14ac:dyDescent="0.2">
      <c r="A58" s="1">
        <v>44805</v>
      </c>
      <c r="B58" s="2">
        <v>-0.19577314464668086</v>
      </c>
      <c r="C58" s="2">
        <v>-0.13031744577568616</v>
      </c>
      <c r="D58" s="2">
        <v>-3.7589294887120997E-2</v>
      </c>
      <c r="E58" s="2">
        <v>-1.7239814005626828E-2</v>
      </c>
      <c r="F58" s="2">
        <v>5.3140109999999997E-2</v>
      </c>
      <c r="G58" s="2">
        <v>-8.1157194154964335E-2</v>
      </c>
      <c r="H58" s="2">
        <f>SUMPRODUCT(B58:G58,$O$5:$T$5)</f>
        <v>-9.3687188886768788E-2</v>
      </c>
      <c r="I58">
        <v>1.9E-3</v>
      </c>
      <c r="J58" s="8">
        <f t="shared" si="1"/>
        <v>-9.5587188886768787E-2</v>
      </c>
      <c r="K58" s="8">
        <f t="shared" si="2"/>
        <v>-9.5587188886768787E-2</v>
      </c>
      <c r="L58" s="8">
        <f t="shared" si="3"/>
        <v>9.136910679274815E-3</v>
      </c>
    </row>
    <row r="59" spans="1:12" x14ac:dyDescent="0.2">
      <c r="A59" s="1">
        <v>44835</v>
      </c>
      <c r="B59" s="2">
        <v>0.11220123701035535</v>
      </c>
      <c r="C59" s="2">
        <v>1.8508406779834487E-2</v>
      </c>
      <c r="D59" s="2">
        <v>-0.14216779264844481</v>
      </c>
      <c r="E59" s="2">
        <v>9.7378565433055356E-2</v>
      </c>
      <c r="F59" s="2">
        <v>0.23972138000000001</v>
      </c>
      <c r="G59" s="2">
        <v>0.2045932685060238</v>
      </c>
      <c r="H59" s="2">
        <f>SUMPRODUCT(B59:G59,$O$5:$T$5)</f>
        <v>9.6334192377843519E-2</v>
      </c>
      <c r="I59">
        <v>2.3E-3</v>
      </c>
      <c r="J59" s="8">
        <f t="shared" si="1"/>
        <v>9.4034192377843523E-2</v>
      </c>
      <c r="K59" s="8">
        <f t="shared" si="2"/>
        <v>0</v>
      </c>
      <c r="L59" s="8">
        <f t="shared" si="3"/>
        <v>0</v>
      </c>
    </row>
    <row r="60" spans="1:12" x14ac:dyDescent="0.2">
      <c r="A60" s="1">
        <v>44866</v>
      </c>
      <c r="B60" s="2">
        <v>0.25383407759189697</v>
      </c>
      <c r="C60" s="2">
        <v>9.5682119834942972E-2</v>
      </c>
      <c r="D60" s="2">
        <v>-0.14432625916447142</v>
      </c>
      <c r="E60" s="2">
        <v>7.0891614346352619E-2</v>
      </c>
      <c r="F60" s="2">
        <v>4.6765769999999998E-2</v>
      </c>
      <c r="G60" s="2">
        <v>0.10753319983020813</v>
      </c>
      <c r="H60" s="2">
        <f>SUMPRODUCT(B60:G60,$O$5:$T$5)</f>
        <v>0.10807734086749968</v>
      </c>
      <c r="I60">
        <v>2.8999999999999998E-3</v>
      </c>
      <c r="J60" s="8">
        <f t="shared" si="1"/>
        <v>0.10517734086749968</v>
      </c>
      <c r="K60" s="8">
        <f t="shared" si="2"/>
        <v>0</v>
      </c>
      <c r="L60" s="8">
        <f t="shared" si="3"/>
        <v>0</v>
      </c>
    </row>
    <row r="61" spans="1:12" x14ac:dyDescent="0.2">
      <c r="A61" s="1">
        <v>44896</v>
      </c>
      <c r="B61" s="2">
        <v>-0.13622050711011713</v>
      </c>
      <c r="C61" s="2">
        <v>-4.4783174808552947E-3</v>
      </c>
      <c r="D61" s="2">
        <v>-0.36733435080638438</v>
      </c>
      <c r="E61" s="2">
        <v>-6.9741465482618406E-2</v>
      </c>
      <c r="F61" s="2">
        <v>-3.4857399999999997E-2</v>
      </c>
      <c r="G61" s="2">
        <v>-2.9526554038044783E-2</v>
      </c>
      <c r="H61" s="2">
        <f>SUMPRODUCT(B61:G61,$O$5:$T$5)</f>
        <v>-7.3627207258972413E-2</v>
      </c>
      <c r="I61">
        <v>3.3E-3</v>
      </c>
      <c r="J61" s="8">
        <f t="shared" si="1"/>
        <v>-7.692720725897241E-2</v>
      </c>
      <c r="K61" s="8">
        <f t="shared" si="2"/>
        <v>-7.692720725897241E-2</v>
      </c>
      <c r="L61" s="8">
        <f t="shared" si="3"/>
        <v>5.9177952166648978E-3</v>
      </c>
    </row>
    <row r="62" spans="1:12" x14ac:dyDescent="0.2">
      <c r="J62" s="8">
        <f t="shared" ref="J62:K62" si="5">SUM(J2:J61)</f>
        <v>0.95840475373557821</v>
      </c>
      <c r="K62" s="8">
        <f t="shared" si="5"/>
        <v>-1.0871990592052991</v>
      </c>
      <c r="L62" s="8">
        <f>SUM(L2:L61)</f>
        <v>8.5622651780229875E-2</v>
      </c>
    </row>
    <row r="63" spans="1:12" x14ac:dyDescent="0.2">
      <c r="I63" s="17" t="s">
        <v>8</v>
      </c>
      <c r="J63" s="32">
        <f>AVERAGE(J2:J61)</f>
        <v>1.5973412562259637E-2</v>
      </c>
      <c r="K63" s="17"/>
      <c r="L63" s="32">
        <f>SQRT(AVERAGE(L2:L61))</f>
        <v>3.7776238514933759E-2</v>
      </c>
    </row>
  </sheetData>
  <pageMargins left="0.7" right="0.7" top="0.75" bottom="0.75" header="0.3" footer="0.3"/>
  <pageSetup orientation="portrait" horizontalDpi="0" verticalDpi="0"/>
  <ignoredErrors>
    <ignoredError sqref="H2:H61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FA69D-9F0A-4249-917F-BDA204A8B569}">
  <dimension ref="A1:H61"/>
  <sheetViews>
    <sheetView workbookViewId="0">
      <selection activeCell="I29" sqref="I29"/>
    </sheetView>
  </sheetViews>
  <sheetFormatPr baseColWidth="10" defaultRowHeight="16" x14ac:dyDescent="0.2"/>
  <cols>
    <col min="2" max="2" width="10.83203125" style="17"/>
  </cols>
  <sheetData>
    <row r="1" spans="1:8" x14ac:dyDescent="0.2">
      <c r="A1" s="15" t="s">
        <v>13</v>
      </c>
      <c r="B1" s="16" t="s">
        <v>5</v>
      </c>
      <c r="C1" s="15" t="s">
        <v>14</v>
      </c>
      <c r="D1" s="15" t="s">
        <v>15</v>
      </c>
      <c r="E1" s="15" t="s">
        <v>16</v>
      </c>
      <c r="F1" s="15" t="s">
        <v>17</v>
      </c>
      <c r="G1" s="15" t="s">
        <v>18</v>
      </c>
      <c r="H1" s="15"/>
    </row>
    <row r="2" spans="1:8" x14ac:dyDescent="0.2">
      <c r="A2" s="15">
        <v>201801</v>
      </c>
      <c r="B2" s="16">
        <v>0.12163322651536466</v>
      </c>
      <c r="C2" s="15">
        <v>5.57E-2</v>
      </c>
      <c r="D2" s="15">
        <v>-3.2000000000000001E-2</v>
      </c>
      <c r="E2" s="15">
        <v>-1.3299999999999999E-2</v>
      </c>
      <c r="F2" s="15">
        <v>-7.3000000000000001E-3</v>
      </c>
      <c r="G2" s="15">
        <v>-1.01E-2</v>
      </c>
      <c r="H2" s="15"/>
    </row>
    <row r="3" spans="1:8" x14ac:dyDescent="0.2">
      <c r="A3" s="15">
        <v>201802</v>
      </c>
      <c r="B3" s="16">
        <v>-3.6700100265835846E-2</v>
      </c>
      <c r="C3" s="15">
        <v>-3.6499999999999998E-2</v>
      </c>
      <c r="D3" s="15">
        <v>3.0999999999999999E-3</v>
      </c>
      <c r="E3" s="15">
        <v>-1.0699999999999999E-2</v>
      </c>
      <c r="F3" s="15">
        <v>5.4000000000000003E-3</v>
      </c>
      <c r="G3" s="15">
        <v>-2.3900000000000001E-2</v>
      </c>
      <c r="H3" s="15"/>
    </row>
    <row r="4" spans="1:8" x14ac:dyDescent="0.2">
      <c r="A4" s="15">
        <v>201803</v>
      </c>
      <c r="B4" s="16">
        <v>-2.0985196345780398E-2</v>
      </c>
      <c r="C4" s="15">
        <v>-2.35E-2</v>
      </c>
      <c r="D4" s="15">
        <v>3.5799999999999998E-2</v>
      </c>
      <c r="E4" s="15">
        <v>-2.3E-3</v>
      </c>
      <c r="F4" s="15">
        <v>-4.4999999999999997E-3</v>
      </c>
      <c r="G4" s="15">
        <v>0</v>
      </c>
      <c r="H4" s="15"/>
    </row>
    <row r="5" spans="1:8" x14ac:dyDescent="0.2">
      <c r="A5" s="15">
        <v>201804</v>
      </c>
      <c r="B5" s="16">
        <v>1.5330346671681927E-2</v>
      </c>
      <c r="C5" s="15">
        <v>2.8E-3</v>
      </c>
      <c r="D5" s="15">
        <v>9.2999999999999992E-3</v>
      </c>
      <c r="E5" s="15">
        <v>5.4000000000000003E-3</v>
      </c>
      <c r="F5" s="15">
        <v>-2.4299999999999999E-2</v>
      </c>
      <c r="G5" s="15">
        <v>1.2699999999999999E-2</v>
      </c>
      <c r="H5" s="15"/>
    </row>
    <row r="6" spans="1:8" x14ac:dyDescent="0.2">
      <c r="A6" s="15">
        <v>201805</v>
      </c>
      <c r="B6" s="16">
        <v>2.3100675861715367E-2</v>
      </c>
      <c r="C6" s="15">
        <v>2.6499999999999999E-2</v>
      </c>
      <c r="D6" s="15">
        <v>4.7399999999999998E-2</v>
      </c>
      <c r="E6" s="15">
        <v>-3.1800000000000002E-2</v>
      </c>
      <c r="F6" s="15">
        <v>-2.0500000000000001E-2</v>
      </c>
      <c r="G6" s="15">
        <v>-1.47E-2</v>
      </c>
      <c r="H6" s="15"/>
    </row>
    <row r="7" spans="1:8" x14ac:dyDescent="0.2">
      <c r="A7" s="15">
        <v>201806</v>
      </c>
      <c r="B7" s="16">
        <v>2.0041081564728801E-2</v>
      </c>
      <c r="C7" s="15">
        <v>4.7999999999999996E-3</v>
      </c>
      <c r="D7" s="15">
        <v>8.0999999999999996E-3</v>
      </c>
      <c r="E7" s="15">
        <v>-2.3300000000000001E-2</v>
      </c>
      <c r="F7" s="15">
        <v>7.7999999999999996E-3</v>
      </c>
      <c r="G7" s="15">
        <v>2.3999999999999998E-3</v>
      </c>
      <c r="H7" s="15"/>
    </row>
    <row r="8" spans="1:8" x14ac:dyDescent="0.2">
      <c r="A8" s="15">
        <v>201807</v>
      </c>
      <c r="B8" s="16">
        <v>2.2152287641866865E-2</v>
      </c>
      <c r="C8" s="15">
        <v>3.1899999999999998E-2</v>
      </c>
      <c r="D8" s="15">
        <v>-1.9300000000000001E-2</v>
      </c>
      <c r="E8" s="15">
        <v>4.7000000000000002E-3</v>
      </c>
      <c r="F8" s="15">
        <v>1.5599999999999999E-2</v>
      </c>
      <c r="G8" s="15">
        <v>3.5000000000000001E-3</v>
      </c>
      <c r="H8" s="15"/>
    </row>
    <row r="9" spans="1:8" x14ac:dyDescent="0.2">
      <c r="A9" s="15">
        <v>201808</v>
      </c>
      <c r="B9" s="16">
        <v>5.7979258573721167E-2</v>
      </c>
      <c r="C9" s="15">
        <v>3.44E-2</v>
      </c>
      <c r="D9" s="15">
        <v>6.3E-3</v>
      </c>
      <c r="E9" s="15">
        <v>-3.9800000000000002E-2</v>
      </c>
      <c r="F9" s="15">
        <v>-3.0000000000000001E-3</v>
      </c>
      <c r="G9" s="15">
        <v>-2.6599999999999999E-2</v>
      </c>
      <c r="H9" s="15"/>
    </row>
    <row r="10" spans="1:8" x14ac:dyDescent="0.2">
      <c r="A10" s="15">
        <v>201809</v>
      </c>
      <c r="B10" s="16">
        <v>-1.1214969976104128E-2</v>
      </c>
      <c r="C10" s="15">
        <v>5.9999999999999995E-4</v>
      </c>
      <c r="D10" s="15">
        <v>-2.4899999999999999E-2</v>
      </c>
      <c r="E10" s="15">
        <v>-1.6899999999999998E-2</v>
      </c>
      <c r="F10" s="15">
        <v>6.4000000000000003E-3</v>
      </c>
      <c r="G10" s="15">
        <v>1.2999999999999999E-2</v>
      </c>
      <c r="H10" s="15"/>
    </row>
    <row r="11" spans="1:8" x14ac:dyDescent="0.2">
      <c r="A11" s="15">
        <v>201810</v>
      </c>
      <c r="B11" s="16">
        <v>-3.8855900081543521E-2</v>
      </c>
      <c r="C11" s="15">
        <v>-7.6799999999999993E-2</v>
      </c>
      <c r="D11" s="15">
        <v>-4.4600000000000001E-2</v>
      </c>
      <c r="E11" s="15">
        <v>3.44E-2</v>
      </c>
      <c r="F11" s="15">
        <v>9.4000000000000004E-3</v>
      </c>
      <c r="G11" s="15">
        <v>3.5999999999999997E-2</v>
      </c>
      <c r="H11" s="15"/>
    </row>
    <row r="12" spans="1:8" x14ac:dyDescent="0.2">
      <c r="A12" s="15">
        <v>201811</v>
      </c>
      <c r="B12" s="16">
        <v>-3.1795295888730556E-2</v>
      </c>
      <c r="C12" s="15">
        <v>1.6899999999999998E-2</v>
      </c>
      <c r="D12" s="15">
        <v>-7.7000000000000002E-3</v>
      </c>
      <c r="E12" s="15">
        <v>2.8E-3</v>
      </c>
      <c r="F12" s="15">
        <v>-5.5999999999999999E-3</v>
      </c>
      <c r="G12" s="15">
        <v>3.5999999999999999E-3</v>
      </c>
      <c r="H12" s="15"/>
    </row>
    <row r="13" spans="1:8" x14ac:dyDescent="0.2">
      <c r="A13" s="15">
        <v>201812</v>
      </c>
      <c r="B13" s="16">
        <v>-9.2099339433675542E-2</v>
      </c>
      <c r="C13" s="15">
        <v>-9.5699999999999993E-2</v>
      </c>
      <c r="D13" s="15">
        <v>-2.87E-2</v>
      </c>
      <c r="E13" s="15">
        <v>-1.8499999999999999E-2</v>
      </c>
      <c r="F13" s="15">
        <v>-2.9999999999999997E-4</v>
      </c>
      <c r="G13" s="15">
        <v>2.2000000000000001E-3</v>
      </c>
      <c r="H13" s="15"/>
    </row>
    <row r="14" spans="1:8" x14ac:dyDescent="0.2">
      <c r="A14" s="15">
        <v>201901</v>
      </c>
      <c r="B14" s="16">
        <v>7.1009481817451328E-2</v>
      </c>
      <c r="C14" s="15">
        <v>8.4000000000000005E-2</v>
      </c>
      <c r="D14" s="15">
        <v>3.0200000000000001E-2</v>
      </c>
      <c r="E14" s="15">
        <v>-4.5999999999999999E-3</v>
      </c>
      <c r="F14" s="15">
        <v>-7.7999999999999996E-3</v>
      </c>
      <c r="G14" s="15">
        <v>-1.5100000000000001E-2</v>
      </c>
      <c r="H14" s="15"/>
    </row>
    <row r="15" spans="1:8" x14ac:dyDescent="0.2">
      <c r="A15" s="15">
        <v>201902</v>
      </c>
      <c r="B15" s="16">
        <v>3.9200737055325702E-2</v>
      </c>
      <c r="C15" s="15">
        <v>3.4000000000000002E-2</v>
      </c>
      <c r="D15" s="15">
        <v>1.7399999999999999E-2</v>
      </c>
      <c r="E15" s="15">
        <v>-2.6700000000000002E-2</v>
      </c>
      <c r="F15" s="15">
        <v>1.1999999999999999E-3</v>
      </c>
      <c r="G15" s="15">
        <v>-1.6E-2</v>
      </c>
      <c r="H15" s="15"/>
    </row>
    <row r="16" spans="1:8" x14ac:dyDescent="0.2">
      <c r="A16" s="15">
        <v>201903</v>
      </c>
      <c r="B16" s="16">
        <v>2.7532616021920212E-2</v>
      </c>
      <c r="C16" s="15">
        <v>1.0999999999999999E-2</v>
      </c>
      <c r="D16" s="15">
        <v>-3.5000000000000003E-2</v>
      </c>
      <c r="E16" s="15">
        <v>-4.1000000000000002E-2</v>
      </c>
      <c r="F16" s="15">
        <v>8.9999999999999993E-3</v>
      </c>
      <c r="G16" s="15">
        <v>-9.5999999999999992E-3</v>
      </c>
      <c r="H16" s="15"/>
    </row>
    <row r="17" spans="1:8" x14ac:dyDescent="0.2">
      <c r="A17" s="15">
        <v>201904</v>
      </c>
      <c r="B17" s="16">
        <v>3.3178194707213456E-2</v>
      </c>
      <c r="C17" s="15">
        <v>3.9699999999999999E-2</v>
      </c>
      <c r="D17" s="15">
        <v>-1.17E-2</v>
      </c>
      <c r="E17" s="15">
        <v>2.1399999999999999E-2</v>
      </c>
      <c r="F17" s="15">
        <v>1.6199999999999999E-2</v>
      </c>
      <c r="G17" s="15">
        <v>-2.1999999999999999E-2</v>
      </c>
      <c r="H17" s="15"/>
    </row>
    <row r="18" spans="1:8" x14ac:dyDescent="0.2">
      <c r="A18" s="15">
        <v>201905</v>
      </c>
      <c r="B18" s="16">
        <v>-8.8776352814595283E-2</v>
      </c>
      <c r="C18" s="15">
        <v>-6.9400000000000003E-2</v>
      </c>
      <c r="D18" s="15">
        <v>-1.5800000000000002E-2</v>
      </c>
      <c r="E18" s="15">
        <v>-2.35E-2</v>
      </c>
      <c r="F18" s="15">
        <v>-4.7000000000000002E-3</v>
      </c>
      <c r="G18" s="15">
        <v>1.7600000000000001E-2</v>
      </c>
      <c r="H18" s="15"/>
    </row>
    <row r="19" spans="1:8" x14ac:dyDescent="0.2">
      <c r="A19" s="15">
        <v>201906</v>
      </c>
      <c r="B19" s="16">
        <v>9.7827367497879153E-2</v>
      </c>
      <c r="C19" s="15">
        <v>6.93E-2</v>
      </c>
      <c r="D19" s="15">
        <v>3.5999999999999999E-3</v>
      </c>
      <c r="E19" s="15">
        <v>-7.1999999999999998E-3</v>
      </c>
      <c r="F19" s="15">
        <v>9.1000000000000004E-3</v>
      </c>
      <c r="G19" s="15">
        <v>-4.3E-3</v>
      </c>
      <c r="H19" s="15"/>
    </row>
    <row r="20" spans="1:8" x14ac:dyDescent="0.2">
      <c r="A20" s="15">
        <v>201907</v>
      </c>
      <c r="B20" s="16">
        <v>1.1452079163655687E-2</v>
      </c>
      <c r="C20" s="15">
        <v>1.1900000000000001E-2</v>
      </c>
      <c r="D20" s="15">
        <v>-1.78E-2</v>
      </c>
      <c r="E20" s="15">
        <v>4.7000000000000002E-3</v>
      </c>
      <c r="F20" s="15">
        <v>-6.9999999999999999E-4</v>
      </c>
      <c r="G20" s="15">
        <v>3.7000000000000002E-3</v>
      </c>
      <c r="H20" s="15"/>
    </row>
    <row r="21" spans="1:8" x14ac:dyDescent="0.2">
      <c r="A21" s="15">
        <v>201908</v>
      </c>
      <c r="B21" s="16">
        <v>-1.0528861503523935E-2</v>
      </c>
      <c r="C21" s="15">
        <v>-2.58E-2</v>
      </c>
      <c r="D21" s="15">
        <v>-3.2300000000000002E-2</v>
      </c>
      <c r="E21" s="15">
        <v>-4.7699999999999999E-2</v>
      </c>
      <c r="F21" s="15">
        <v>5.4999999999999997E-3</v>
      </c>
      <c r="G21" s="15">
        <v>-6.8999999999999999E-3</v>
      </c>
      <c r="H21" s="15"/>
    </row>
    <row r="22" spans="1:8" x14ac:dyDescent="0.2">
      <c r="A22" s="15">
        <v>201909</v>
      </c>
      <c r="B22" s="16">
        <v>3.67944515893645E-2</v>
      </c>
      <c r="C22" s="15">
        <v>1.43E-2</v>
      </c>
      <c r="D22" s="15">
        <v>2.7000000000000001E-3</v>
      </c>
      <c r="E22" s="15">
        <v>6.7400000000000002E-2</v>
      </c>
      <c r="F22" s="15">
        <v>1.84E-2</v>
      </c>
      <c r="G22" s="15">
        <v>3.3599999999999998E-2</v>
      </c>
      <c r="H22" s="15"/>
    </row>
    <row r="23" spans="1:8" x14ac:dyDescent="0.2">
      <c r="A23" s="15">
        <v>201910</v>
      </c>
      <c r="B23" s="16">
        <v>6.1200771875266714E-2</v>
      </c>
      <c r="C23" s="15">
        <v>2.06E-2</v>
      </c>
      <c r="D23" s="15">
        <v>2.7000000000000001E-3</v>
      </c>
      <c r="E23" s="15">
        <v>-1.9199999999999998E-2</v>
      </c>
      <c r="F23" s="15">
        <v>4.4000000000000003E-3</v>
      </c>
      <c r="G23" s="15">
        <v>-9.5999999999999992E-3</v>
      </c>
      <c r="H23" s="15"/>
    </row>
    <row r="24" spans="1:8" x14ac:dyDescent="0.2">
      <c r="A24" s="15">
        <v>201911</v>
      </c>
      <c r="B24" s="16">
        <v>3.0303885058194084E-2</v>
      </c>
      <c r="C24" s="15">
        <v>3.8699999999999998E-2</v>
      </c>
      <c r="D24" s="15">
        <v>4.4999999999999997E-3</v>
      </c>
      <c r="E24" s="15">
        <v>-0.02</v>
      </c>
      <c r="F24" s="15">
        <v>-1.6E-2</v>
      </c>
      <c r="G24" s="15">
        <v>-1.2500000000000001E-2</v>
      </c>
      <c r="H24" s="15"/>
    </row>
    <row r="25" spans="1:8" x14ac:dyDescent="0.2">
      <c r="A25" s="15">
        <v>201912</v>
      </c>
      <c r="B25" s="16">
        <v>5.7068077454663177E-2</v>
      </c>
      <c r="C25" s="15">
        <v>2.7699999999999999E-2</v>
      </c>
      <c r="D25" s="15">
        <v>9.7000000000000003E-3</v>
      </c>
      <c r="E25" s="15">
        <v>1.77E-2</v>
      </c>
      <c r="F25" s="15">
        <v>0</v>
      </c>
      <c r="G25" s="15">
        <v>1.23E-2</v>
      </c>
      <c r="H25" s="15"/>
    </row>
    <row r="26" spans="1:8" x14ac:dyDescent="0.2">
      <c r="A26" s="15">
        <v>202001</v>
      </c>
      <c r="B26" s="16">
        <v>4.6507716394229362E-2</v>
      </c>
      <c r="C26" s="15">
        <v>-1.1000000000000001E-3</v>
      </c>
      <c r="D26" s="15">
        <v>-4.3799999999999999E-2</v>
      </c>
      <c r="E26" s="15">
        <v>-6.2300000000000001E-2</v>
      </c>
      <c r="F26" s="15">
        <v>-1.17E-2</v>
      </c>
      <c r="G26" s="15">
        <v>-2.3199999999999998E-2</v>
      </c>
      <c r="H26" s="15"/>
    </row>
    <row r="27" spans="1:8" x14ac:dyDescent="0.2">
      <c r="A27" s="15">
        <v>202002</v>
      </c>
      <c r="B27" s="16">
        <v>-5.3343678234076437E-3</v>
      </c>
      <c r="C27" s="15">
        <v>-8.1299999999999997E-2</v>
      </c>
      <c r="D27" s="15">
        <v>4.0000000000000002E-4</v>
      </c>
      <c r="E27" s="15">
        <v>-3.7900000000000003E-2</v>
      </c>
      <c r="F27" s="15">
        <v>-1.47E-2</v>
      </c>
      <c r="G27" s="15">
        <v>-2.5100000000000001E-2</v>
      </c>
      <c r="H27" s="15"/>
    </row>
    <row r="28" spans="1:8" x14ac:dyDescent="0.2">
      <c r="A28" s="15">
        <v>202003</v>
      </c>
      <c r="B28" s="16">
        <v>-7.1282816626606016E-2</v>
      </c>
      <c r="C28" s="15">
        <v>-0.13389999999999999</v>
      </c>
      <c r="D28" s="15">
        <v>-8.3000000000000004E-2</v>
      </c>
      <c r="E28" s="15">
        <v>-0.13950000000000001</v>
      </c>
      <c r="F28" s="15">
        <v>-1.52E-2</v>
      </c>
      <c r="G28" s="15">
        <v>1.26E-2</v>
      </c>
      <c r="H28" s="15"/>
    </row>
    <row r="29" spans="1:8" x14ac:dyDescent="0.2">
      <c r="A29" s="15">
        <v>202004</v>
      </c>
      <c r="B29" s="16">
        <v>9.0039570102155034E-2</v>
      </c>
      <c r="C29" s="15">
        <v>0.13650000000000001</v>
      </c>
      <c r="D29" s="15">
        <v>2.58E-2</v>
      </c>
      <c r="E29" s="15">
        <v>-1.26E-2</v>
      </c>
      <c r="F29" s="15">
        <v>2.7099999999999999E-2</v>
      </c>
      <c r="G29" s="15">
        <v>-1.01E-2</v>
      </c>
      <c r="H29" s="15"/>
    </row>
    <row r="30" spans="1:8" x14ac:dyDescent="0.2">
      <c r="A30" s="15">
        <v>202005</v>
      </c>
      <c r="B30" s="16">
        <v>6.5850888126617074E-2</v>
      </c>
      <c r="C30" s="15">
        <v>5.5800000000000002E-2</v>
      </c>
      <c r="D30" s="15">
        <v>1.9699999999999999E-2</v>
      </c>
      <c r="E30" s="15">
        <v>-4.8899999999999999E-2</v>
      </c>
      <c r="F30" s="15">
        <v>9.5999999999999992E-3</v>
      </c>
      <c r="G30" s="15">
        <v>-3.2500000000000001E-2</v>
      </c>
      <c r="H30" s="15"/>
    </row>
    <row r="31" spans="1:8" x14ac:dyDescent="0.2">
      <c r="A31" s="15">
        <v>202006</v>
      </c>
      <c r="B31" s="16">
        <v>1.2276922973334915E-2</v>
      </c>
      <c r="C31" s="15">
        <v>2.46E-2</v>
      </c>
      <c r="D31" s="15">
        <v>1.9699999999999999E-2</v>
      </c>
      <c r="E31" s="15">
        <v>-2.1700000000000001E-2</v>
      </c>
      <c r="F31" s="15">
        <v>8.9999999999999998E-4</v>
      </c>
      <c r="G31" s="15">
        <v>5.3E-3</v>
      </c>
      <c r="H31" s="15"/>
    </row>
    <row r="32" spans="1:8" x14ac:dyDescent="0.2">
      <c r="A32" s="15">
        <v>202007</v>
      </c>
      <c r="B32" s="16">
        <v>0.11151585111033645</v>
      </c>
      <c r="C32" s="15">
        <v>5.7700000000000001E-2</v>
      </c>
      <c r="D32" s="15">
        <v>-3.2000000000000001E-2</v>
      </c>
      <c r="E32" s="15">
        <v>-1.37E-2</v>
      </c>
      <c r="F32" s="15">
        <v>4.0000000000000001E-3</v>
      </c>
      <c r="G32" s="15">
        <v>9.5999999999999992E-3</v>
      </c>
      <c r="H32" s="15"/>
    </row>
    <row r="33" spans="1:8" x14ac:dyDescent="0.2">
      <c r="A33" s="15">
        <v>202008</v>
      </c>
      <c r="B33" s="16">
        <v>0.12579756007789006</v>
      </c>
      <c r="C33" s="15">
        <v>7.6300000000000007E-2</v>
      </c>
      <c r="D33" s="15">
        <v>-8.8999999999999999E-3</v>
      </c>
      <c r="E33" s="15">
        <v>-2.9600000000000001E-2</v>
      </c>
      <c r="F33" s="15">
        <v>4.2599999999999999E-2</v>
      </c>
      <c r="G33" s="15">
        <v>-1.2E-2</v>
      </c>
      <c r="H33" s="15"/>
    </row>
    <row r="34" spans="1:8" x14ac:dyDescent="0.2">
      <c r="A34" s="15">
        <v>202009</v>
      </c>
      <c r="B34" s="16">
        <v>-1.6303332190431521E-2</v>
      </c>
      <c r="C34" s="15">
        <v>-3.6299999999999999E-2</v>
      </c>
      <c r="D34" s="15">
        <v>1E-4</v>
      </c>
      <c r="E34" s="15">
        <v>-2.6800000000000001E-2</v>
      </c>
      <c r="F34" s="15">
        <v>-1.3899999999999999E-2</v>
      </c>
      <c r="G34" s="15">
        <v>-1.89E-2</v>
      </c>
      <c r="H34" s="15"/>
    </row>
    <row r="35" spans="1:8" x14ac:dyDescent="0.2">
      <c r="A35" s="15">
        <v>202010</v>
      </c>
      <c r="B35" s="16">
        <v>-1.4610891912698966E-2</v>
      </c>
      <c r="C35" s="15">
        <v>-2.1000000000000001E-2</v>
      </c>
      <c r="D35" s="15">
        <v>4.6399999999999997E-2</v>
      </c>
      <c r="E35" s="15">
        <v>4.2200000000000001E-2</v>
      </c>
      <c r="F35" s="15">
        <v>-7.4999999999999997E-3</v>
      </c>
      <c r="G35" s="15">
        <v>-7.6E-3</v>
      </c>
      <c r="H35" s="15"/>
    </row>
    <row r="36" spans="1:8" x14ac:dyDescent="0.2">
      <c r="A36" s="15">
        <v>202011</v>
      </c>
      <c r="B36" s="16">
        <v>9.2935719726062072E-2</v>
      </c>
      <c r="C36" s="15">
        <v>0.12470000000000001</v>
      </c>
      <c r="D36" s="15">
        <v>7.1199999999999999E-2</v>
      </c>
      <c r="E36" s="15">
        <v>2.1299999999999999E-2</v>
      </c>
      <c r="F36" s="15">
        <v>-2.1999999999999999E-2</v>
      </c>
      <c r="G36" s="15">
        <v>1.37E-2</v>
      </c>
      <c r="H36" s="15"/>
    </row>
    <row r="37" spans="1:8" x14ac:dyDescent="0.2">
      <c r="A37" s="15">
        <v>202012</v>
      </c>
      <c r="B37" s="16">
        <v>2.4021039796896161E-2</v>
      </c>
      <c r="C37" s="15">
        <v>4.6300000000000001E-2</v>
      </c>
      <c r="D37" s="15">
        <v>4.7899999999999998E-2</v>
      </c>
      <c r="E37" s="15">
        <v>-1.4999999999999999E-2</v>
      </c>
      <c r="F37" s="15">
        <v>-1.9900000000000001E-2</v>
      </c>
      <c r="G37" s="15">
        <v>-1.1000000000000001E-3</v>
      </c>
      <c r="H37" s="15"/>
    </row>
    <row r="38" spans="1:8" x14ac:dyDescent="0.2">
      <c r="A38" s="15">
        <v>202101</v>
      </c>
      <c r="B38" s="16">
        <v>-1.3224132630257061E-2</v>
      </c>
      <c r="C38" s="15">
        <v>-2.9999999999999997E-4</v>
      </c>
      <c r="D38" s="15">
        <v>6.9199999999999998E-2</v>
      </c>
      <c r="E38" s="15">
        <v>2.9700000000000001E-2</v>
      </c>
      <c r="F38" s="15">
        <v>-3.8100000000000002E-2</v>
      </c>
      <c r="G38" s="15">
        <v>4.9000000000000002E-2</v>
      </c>
      <c r="H38" s="15"/>
    </row>
    <row r="39" spans="1:8" x14ac:dyDescent="0.2">
      <c r="A39" s="15">
        <v>202102</v>
      </c>
      <c r="B39" s="16">
        <v>9.9631021385970173E-3</v>
      </c>
      <c r="C39" s="15">
        <v>2.7799999999999998E-2</v>
      </c>
      <c r="D39" s="15">
        <v>4.53E-2</v>
      </c>
      <c r="E39" s="15">
        <v>7.17E-2</v>
      </c>
      <c r="F39" s="15">
        <v>3.0999999999999999E-3</v>
      </c>
      <c r="G39" s="15">
        <v>-1.9400000000000001E-2</v>
      </c>
      <c r="H39" s="15"/>
    </row>
    <row r="40" spans="1:8" x14ac:dyDescent="0.2">
      <c r="A40" s="15">
        <v>202103</v>
      </c>
      <c r="B40" s="16">
        <v>4.9040578148794103E-2</v>
      </c>
      <c r="C40" s="15">
        <v>3.0800000000000001E-2</v>
      </c>
      <c r="D40" s="15">
        <v>-8.6E-3</v>
      </c>
      <c r="E40" s="15">
        <v>7.3899999999999993E-2</v>
      </c>
      <c r="F40" s="15">
        <v>6.4699999999999994E-2</v>
      </c>
      <c r="G40" s="15">
        <v>3.4099999999999998E-2</v>
      </c>
      <c r="H40" s="15"/>
    </row>
    <row r="41" spans="1:8" x14ac:dyDescent="0.2">
      <c r="A41" s="15">
        <v>202104</v>
      </c>
      <c r="B41" s="16">
        <v>5.0917471536181376E-2</v>
      </c>
      <c r="C41" s="15">
        <v>4.9299999999999997E-2</v>
      </c>
      <c r="D41" s="15">
        <v>-3.15E-2</v>
      </c>
      <c r="E41" s="15">
        <v>-9.4999999999999998E-3</v>
      </c>
      <c r="F41" s="15">
        <v>2.4899999999999999E-2</v>
      </c>
      <c r="G41" s="15">
        <v>-2.69E-2</v>
      </c>
      <c r="H41" s="15"/>
    </row>
    <row r="42" spans="1:8" x14ac:dyDescent="0.2">
      <c r="A42" s="15">
        <v>202105</v>
      </c>
      <c r="B42" s="16">
        <v>2.2985969242073197E-2</v>
      </c>
      <c r="C42" s="15">
        <v>2.8999999999999998E-3</v>
      </c>
      <c r="D42" s="15">
        <v>1.23E-2</v>
      </c>
      <c r="E42" s="15">
        <v>7.0900000000000005E-2</v>
      </c>
      <c r="F42" s="15">
        <v>2.53E-2</v>
      </c>
      <c r="G42" s="15">
        <v>3.0099999999999998E-2</v>
      </c>
      <c r="H42" s="15"/>
    </row>
    <row r="43" spans="1:8" x14ac:dyDescent="0.2">
      <c r="A43" s="15">
        <v>202106</v>
      </c>
      <c r="B43" s="16">
        <v>3.4381618302902428E-2</v>
      </c>
      <c r="C43" s="15">
        <v>2.75E-2</v>
      </c>
      <c r="D43" s="15">
        <v>-3.3999999999999998E-3</v>
      </c>
      <c r="E43" s="15">
        <v>-7.8299999999999995E-2</v>
      </c>
      <c r="F43" s="15">
        <v>-2.18E-2</v>
      </c>
      <c r="G43" s="15">
        <v>-9.4999999999999998E-3</v>
      </c>
      <c r="H43" s="15"/>
    </row>
    <row r="44" spans="1:8" x14ac:dyDescent="0.2">
      <c r="A44" s="15">
        <v>202107</v>
      </c>
      <c r="B44" s="16">
        <v>6.2514871951562809E-3</v>
      </c>
      <c r="C44" s="15">
        <v>1.2699999999999999E-2</v>
      </c>
      <c r="D44" s="15">
        <v>-4.6300000000000001E-2</v>
      </c>
      <c r="E44" s="15">
        <v>-1.78E-2</v>
      </c>
      <c r="F44" s="15">
        <v>5.5E-2</v>
      </c>
      <c r="G44" s="15">
        <v>-5.1999999999999998E-3</v>
      </c>
      <c r="H44" s="15"/>
    </row>
    <row r="45" spans="1:8" x14ac:dyDescent="0.2">
      <c r="A45" s="15">
        <v>202108</v>
      </c>
      <c r="B45" s="16">
        <v>7.4857078341765998E-2</v>
      </c>
      <c r="C45" s="15">
        <v>2.9100000000000001E-2</v>
      </c>
      <c r="D45" s="15">
        <v>-6.7999999999999996E-3</v>
      </c>
      <c r="E45" s="15">
        <v>-1.5E-3</v>
      </c>
      <c r="F45" s="15">
        <v>-3.0000000000000001E-3</v>
      </c>
      <c r="G45" s="15">
        <v>-1.7899999999999999E-2</v>
      </c>
      <c r="H45" s="15"/>
    </row>
    <row r="46" spans="1:8" x14ac:dyDescent="0.2">
      <c r="A46" s="15">
        <v>202109</v>
      </c>
      <c r="B46" s="16">
        <v>-3.2756562883162789E-2</v>
      </c>
      <c r="C46" s="15">
        <v>-4.3700000000000003E-2</v>
      </c>
      <c r="D46" s="15">
        <v>1.1299999999999999E-2</v>
      </c>
      <c r="E46" s="15">
        <v>5.0900000000000001E-2</v>
      </c>
      <c r="F46" s="15">
        <v>-1.9E-2</v>
      </c>
      <c r="G46" s="15">
        <v>2.1100000000000001E-2</v>
      </c>
      <c r="H46" s="15"/>
    </row>
    <row r="47" spans="1:8" x14ac:dyDescent="0.2">
      <c r="A47" s="15">
        <v>202110</v>
      </c>
      <c r="B47" s="16">
        <v>0.12053385895917208</v>
      </c>
      <c r="C47" s="15">
        <v>6.6500000000000004E-2</v>
      </c>
      <c r="D47" s="15">
        <v>-2.7E-2</v>
      </c>
      <c r="E47" s="15">
        <v>-4.8999999999999998E-3</v>
      </c>
      <c r="F47" s="15">
        <v>1.6899999999999998E-2</v>
      </c>
      <c r="G47" s="15">
        <v>-1.4500000000000001E-2</v>
      </c>
      <c r="H47" s="15"/>
    </row>
    <row r="48" spans="1:8" x14ac:dyDescent="0.2">
      <c r="A48" s="15">
        <v>202111</v>
      </c>
      <c r="B48" s="16">
        <v>2.4160848044616028E-2</v>
      </c>
      <c r="C48" s="15">
        <v>-1.55E-2</v>
      </c>
      <c r="D48" s="15">
        <v>-1.77E-2</v>
      </c>
      <c r="E48" s="15">
        <v>-4.4999999999999997E-3</v>
      </c>
      <c r="F48" s="15">
        <v>7.22E-2</v>
      </c>
      <c r="G48" s="15">
        <v>1.72E-2</v>
      </c>
      <c r="H48" s="15"/>
    </row>
    <row r="49" spans="1:8" x14ac:dyDescent="0.2">
      <c r="A49" s="15">
        <v>202112</v>
      </c>
      <c r="B49" s="16">
        <v>-1.5011852974037112E-3</v>
      </c>
      <c r="C49" s="15">
        <v>3.1E-2</v>
      </c>
      <c r="D49" s="15">
        <v>-7.7000000000000002E-3</v>
      </c>
      <c r="E49" s="15">
        <v>3.2599999999999997E-2</v>
      </c>
      <c r="F49" s="15">
        <v>4.9200000000000001E-2</v>
      </c>
      <c r="G49" s="15">
        <v>4.3999999999999997E-2</v>
      </c>
      <c r="H49" s="15"/>
    </row>
    <row r="50" spans="1:8" x14ac:dyDescent="0.2">
      <c r="A50" s="15">
        <v>202201</v>
      </c>
      <c r="B50" s="16">
        <v>-8.3060862866730228E-2</v>
      </c>
      <c r="C50" s="15">
        <v>-6.25E-2</v>
      </c>
      <c r="D50" s="15">
        <v>-4.0399999999999998E-2</v>
      </c>
      <c r="E50" s="15">
        <v>0.1275</v>
      </c>
      <c r="F50" s="15">
        <v>8.6999999999999994E-3</v>
      </c>
      <c r="G50" s="15">
        <v>7.7399999999999997E-2</v>
      </c>
      <c r="H50" s="15"/>
    </row>
    <row r="51" spans="1:8" x14ac:dyDescent="0.2">
      <c r="A51" s="15">
        <v>202202</v>
      </c>
      <c r="B51" s="16">
        <v>-3.3838877828199568E-2</v>
      </c>
      <c r="C51" s="15">
        <v>-2.29E-2</v>
      </c>
      <c r="D51" s="15">
        <v>2.9399999999999999E-2</v>
      </c>
      <c r="E51" s="15">
        <v>3.0800000000000001E-2</v>
      </c>
      <c r="F51" s="15">
        <v>-2.0799999999999999E-2</v>
      </c>
      <c r="G51" s="15">
        <v>3.1199999999999999E-2</v>
      </c>
      <c r="H51" s="15"/>
    </row>
    <row r="52" spans="1:8" x14ac:dyDescent="0.2">
      <c r="A52" s="15">
        <v>202203</v>
      </c>
      <c r="B52" s="16">
        <v>7.1298465099480512E-2</v>
      </c>
      <c r="C52" s="15">
        <v>3.0499999999999999E-2</v>
      </c>
      <c r="D52" s="15">
        <v>-2.1600000000000001E-2</v>
      </c>
      <c r="E52" s="15">
        <v>-1.7999999999999999E-2</v>
      </c>
      <c r="F52" s="15">
        <v>-1.5599999999999999E-2</v>
      </c>
      <c r="G52" s="15">
        <v>3.1399999999999997E-2</v>
      </c>
      <c r="H52" s="15"/>
    </row>
    <row r="53" spans="1:8" x14ac:dyDescent="0.2">
      <c r="A53" s="15">
        <v>202204</v>
      </c>
      <c r="B53" s="16">
        <v>-0.14004732417245042</v>
      </c>
      <c r="C53" s="15">
        <v>-9.4600000000000004E-2</v>
      </c>
      <c r="D53" s="15">
        <v>-4.1000000000000003E-3</v>
      </c>
      <c r="E53" s="15">
        <v>6.1699999999999998E-2</v>
      </c>
      <c r="F53" s="15">
        <v>3.6299999999999999E-2</v>
      </c>
      <c r="G53" s="15">
        <v>5.8900000000000001E-2</v>
      </c>
      <c r="H53" s="15"/>
    </row>
    <row r="54" spans="1:8" x14ac:dyDescent="0.2">
      <c r="A54" s="15">
        <v>202205</v>
      </c>
      <c r="B54" s="16">
        <v>-2.6265932404924211E-3</v>
      </c>
      <c r="C54" s="15">
        <v>-3.3999999999999998E-3</v>
      </c>
      <c r="D54" s="15">
        <v>-5.0000000000000001E-4</v>
      </c>
      <c r="E54" s="15">
        <v>8.3900000000000002E-2</v>
      </c>
      <c r="F54" s="15">
        <v>1.44E-2</v>
      </c>
      <c r="G54" s="15">
        <v>3.9699999999999999E-2</v>
      </c>
      <c r="H54" s="15"/>
    </row>
    <row r="55" spans="1:8" x14ac:dyDescent="0.2">
      <c r="A55" s="15">
        <v>202206</v>
      </c>
      <c r="B55" s="16">
        <v>-0.1076386956927239</v>
      </c>
      <c r="C55" s="15">
        <v>-8.43E-2</v>
      </c>
      <c r="D55" s="15">
        <v>1.3100000000000001E-2</v>
      </c>
      <c r="E55" s="15">
        <v>-5.9799999999999999E-2</v>
      </c>
      <c r="F55" s="15">
        <v>1.8599999999999998E-2</v>
      </c>
      <c r="G55" s="15">
        <v>-4.7E-2</v>
      </c>
      <c r="H55" s="15"/>
    </row>
    <row r="56" spans="1:8" x14ac:dyDescent="0.2">
      <c r="A56" s="15">
        <v>202207</v>
      </c>
      <c r="B56" s="16">
        <v>0.11625199530926097</v>
      </c>
      <c r="C56" s="15">
        <v>9.5699999999999993E-2</v>
      </c>
      <c r="D56" s="15">
        <v>1.8599999999999998E-2</v>
      </c>
      <c r="E56" s="15">
        <v>-4.1000000000000002E-2</v>
      </c>
      <c r="F56" s="15">
        <v>6.7999999999999996E-3</v>
      </c>
      <c r="G56" s="15">
        <v>-6.9199999999999998E-2</v>
      </c>
      <c r="H56" s="15"/>
    </row>
    <row r="57" spans="1:8" x14ac:dyDescent="0.2">
      <c r="A57" s="15">
        <v>202208</v>
      </c>
      <c r="B57" s="16">
        <v>-4.2603003585204448E-2</v>
      </c>
      <c r="C57" s="15">
        <v>-3.7699999999999997E-2</v>
      </c>
      <c r="D57" s="15">
        <v>1.49E-2</v>
      </c>
      <c r="E57" s="15">
        <v>3.0000000000000001E-3</v>
      </c>
      <c r="F57" s="15">
        <v>-4.7800000000000002E-2</v>
      </c>
      <c r="G57" s="15">
        <v>1.2999999999999999E-2</v>
      </c>
      <c r="H57" s="15"/>
    </row>
    <row r="58" spans="1:8" x14ac:dyDescent="0.2">
      <c r="A58" s="15">
        <v>202209</v>
      </c>
      <c r="B58" s="16">
        <v>-9.3687188886768788E-2</v>
      </c>
      <c r="C58" s="15">
        <v>-9.35E-2</v>
      </c>
      <c r="D58" s="15">
        <v>-9.7000000000000003E-3</v>
      </c>
      <c r="E58" s="15">
        <v>5.9999999999999995E-4</v>
      </c>
      <c r="F58" s="15">
        <v>-1.5100000000000001E-2</v>
      </c>
      <c r="G58" s="15">
        <v>-8.3999999999999995E-3</v>
      </c>
      <c r="H58" s="15"/>
    </row>
    <row r="59" spans="1:8" x14ac:dyDescent="0.2">
      <c r="A59" s="15">
        <v>202210</v>
      </c>
      <c r="B59" s="16">
        <v>9.6334192377843519E-2</v>
      </c>
      <c r="C59" s="15">
        <v>7.8299999999999995E-2</v>
      </c>
      <c r="D59" s="15">
        <v>1.8599999999999998E-2</v>
      </c>
      <c r="E59" s="15">
        <v>8.0500000000000002E-2</v>
      </c>
      <c r="F59" s="15">
        <v>3.0700000000000002E-2</v>
      </c>
      <c r="G59" s="15">
        <v>6.5199999999999994E-2</v>
      </c>
      <c r="H59" s="15"/>
    </row>
    <row r="60" spans="1:8" x14ac:dyDescent="0.2">
      <c r="A60" s="15">
        <v>202211</v>
      </c>
      <c r="B60" s="16">
        <v>0.10807734086749968</v>
      </c>
      <c r="C60" s="15">
        <v>4.5999999999999999E-2</v>
      </c>
      <c r="D60" s="15">
        <v>-2.6700000000000002E-2</v>
      </c>
      <c r="E60" s="15">
        <v>1.38E-2</v>
      </c>
      <c r="F60" s="15">
        <v>6.0100000000000001E-2</v>
      </c>
      <c r="G60" s="15">
        <v>3.1099999999999999E-2</v>
      </c>
      <c r="H60" s="15"/>
    </row>
    <row r="61" spans="1:8" x14ac:dyDescent="0.2">
      <c r="A61" s="15">
        <v>202212</v>
      </c>
      <c r="B61" s="16">
        <v>-7.3627207258972413E-2</v>
      </c>
      <c r="C61" s="15">
        <v>-6.4100000000000004E-2</v>
      </c>
      <c r="D61" s="15">
        <v>-1.6000000000000001E-3</v>
      </c>
      <c r="E61" s="15">
        <v>1.32E-2</v>
      </c>
      <c r="F61" s="15">
        <v>8.9999999999999998E-4</v>
      </c>
      <c r="G61" s="15">
        <v>4.19E-2</v>
      </c>
      <c r="H61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953E-9CF7-E74E-9AD7-9E559E160868}">
  <dimension ref="A1:I86"/>
  <sheetViews>
    <sheetView workbookViewId="0">
      <selection activeCell="E21" sqref="E21"/>
    </sheetView>
  </sheetViews>
  <sheetFormatPr baseColWidth="10" defaultRowHeight="16" x14ac:dyDescent="0.2"/>
  <sheetData>
    <row r="1" spans="1:9" x14ac:dyDescent="0.2">
      <c r="A1" t="s">
        <v>19</v>
      </c>
    </row>
    <row r="2" spans="1:9" ht="17" thickBot="1" x14ac:dyDescent="0.25"/>
    <row r="3" spans="1:9" x14ac:dyDescent="0.2">
      <c r="A3" s="36" t="s">
        <v>20</v>
      </c>
      <c r="B3" s="36"/>
    </row>
    <row r="4" spans="1:9" x14ac:dyDescent="0.2">
      <c r="A4" s="33" t="s">
        <v>21</v>
      </c>
      <c r="B4" s="33">
        <v>0.915396141392263</v>
      </c>
    </row>
    <row r="5" spans="1:9" x14ac:dyDescent="0.2">
      <c r="A5" s="33" t="s">
        <v>22</v>
      </c>
      <c r="B5" s="33">
        <v>0.83795009567584389</v>
      </c>
    </row>
    <row r="6" spans="1:9" x14ac:dyDescent="0.2">
      <c r="A6" s="33" t="s">
        <v>23</v>
      </c>
      <c r="B6" s="33">
        <v>0.82926885080133561</v>
      </c>
    </row>
    <row r="7" spans="1:9" x14ac:dyDescent="0.2">
      <c r="A7" s="33" t="s">
        <v>24</v>
      </c>
      <c r="B7" s="33">
        <v>2.5930892909928973E-2</v>
      </c>
    </row>
    <row r="8" spans="1:9" ht="17" thickBot="1" x14ac:dyDescent="0.25">
      <c r="A8" s="34" t="s">
        <v>25</v>
      </c>
      <c r="B8" s="34">
        <v>60</v>
      </c>
    </row>
    <row r="10" spans="1:9" ht="17" thickBot="1" x14ac:dyDescent="0.25">
      <c r="A10" t="s">
        <v>26</v>
      </c>
    </row>
    <row r="11" spans="1:9" x14ac:dyDescent="0.2">
      <c r="A11" s="35"/>
      <c r="B11" s="35" t="s">
        <v>31</v>
      </c>
      <c r="C11" s="35" t="s">
        <v>32</v>
      </c>
      <c r="D11" s="35" t="s">
        <v>33</v>
      </c>
      <c r="E11" s="35" t="s">
        <v>34</v>
      </c>
      <c r="F11" s="35" t="s">
        <v>35</v>
      </c>
    </row>
    <row r="12" spans="1:9" x14ac:dyDescent="0.2">
      <c r="A12" s="33" t="s">
        <v>27</v>
      </c>
      <c r="B12" s="33">
        <v>3</v>
      </c>
      <c r="C12" s="33">
        <v>0.19471183343162984</v>
      </c>
      <c r="D12" s="33">
        <v>6.4903944477209943E-2</v>
      </c>
      <c r="E12" s="33">
        <v>96.524186080317094</v>
      </c>
      <c r="F12" s="33">
        <v>4.1209573880200219E-22</v>
      </c>
    </row>
    <row r="13" spans="1:9" x14ac:dyDescent="0.2">
      <c r="A13" s="33" t="s">
        <v>28</v>
      </c>
      <c r="B13" s="33">
        <v>56</v>
      </c>
      <c r="C13" s="33">
        <v>3.7655027597947463E-2</v>
      </c>
      <c r="D13" s="33">
        <v>6.7241120710620473E-4</v>
      </c>
      <c r="E13" s="33"/>
      <c r="F13" s="33"/>
    </row>
    <row r="14" spans="1:9" ht="17" thickBot="1" x14ac:dyDescent="0.25">
      <c r="A14" s="34" t="s">
        <v>29</v>
      </c>
      <c r="B14" s="34">
        <v>59</v>
      </c>
      <c r="C14" s="34">
        <v>0.23236686102957732</v>
      </c>
      <c r="D14" s="34"/>
      <c r="E14" s="34"/>
      <c r="F14" s="34"/>
    </row>
    <row r="15" spans="1:9" ht="17" thickBot="1" x14ac:dyDescent="0.25"/>
    <row r="16" spans="1:9" x14ac:dyDescent="0.2">
      <c r="A16" s="35"/>
      <c r="B16" s="35" t="s">
        <v>36</v>
      </c>
      <c r="C16" s="35" t="s">
        <v>24</v>
      </c>
      <c r="D16" s="35" t="s">
        <v>37</v>
      </c>
      <c r="E16" s="35" t="s">
        <v>38</v>
      </c>
      <c r="F16" s="35" t="s">
        <v>39</v>
      </c>
      <c r="G16" s="35" t="s">
        <v>40</v>
      </c>
      <c r="H16" s="35" t="s">
        <v>41</v>
      </c>
      <c r="I16" s="35" t="s">
        <v>42</v>
      </c>
    </row>
    <row r="17" spans="1:9" x14ac:dyDescent="0.2">
      <c r="A17" s="33" t="s">
        <v>30</v>
      </c>
      <c r="B17" s="33">
        <v>8.4985006674760197E-3</v>
      </c>
      <c r="C17" s="33">
        <v>3.387971832353313E-3</v>
      </c>
      <c r="D17" s="33">
        <v>2.5084330944903073</v>
      </c>
      <c r="E17" s="33">
        <v>1.5049738221104701E-2</v>
      </c>
      <c r="F17" s="33">
        <v>1.7115775385962229E-3</v>
      </c>
      <c r="G17" s="33">
        <v>1.5285423796355814E-2</v>
      </c>
      <c r="H17" s="33">
        <v>1.7115775385962229E-3</v>
      </c>
      <c r="I17" s="33">
        <v>1.5285423796355814E-2</v>
      </c>
    </row>
    <row r="18" spans="1:9" x14ac:dyDescent="0.2">
      <c r="A18" s="33" t="s">
        <v>14</v>
      </c>
      <c r="B18" s="33">
        <v>1.0734861230099999</v>
      </c>
      <c r="C18" s="33">
        <v>6.4062244490661974E-2</v>
      </c>
      <c r="D18" s="33">
        <v>16.756923388259946</v>
      </c>
      <c r="E18" s="33">
        <v>1.7658752793066433E-23</v>
      </c>
      <c r="F18" s="33">
        <v>0.9451540263055187</v>
      </c>
      <c r="G18" s="33">
        <v>1.2018182197144824</v>
      </c>
      <c r="H18" s="33">
        <v>0.9451540263055187</v>
      </c>
      <c r="I18" s="33">
        <v>1.2018182197144824</v>
      </c>
    </row>
    <row r="19" spans="1:9" x14ac:dyDescent="0.2">
      <c r="A19" s="33" t="s">
        <v>15</v>
      </c>
      <c r="B19" s="33">
        <v>-0.42909949382329798</v>
      </c>
      <c r="C19" s="33">
        <v>0.12710425378874107</v>
      </c>
      <c r="D19" s="33">
        <v>-3.3759648558772888</v>
      </c>
      <c r="E19" s="33">
        <v>1.34241849070733E-3</v>
      </c>
      <c r="F19" s="33">
        <v>-0.68371991055167769</v>
      </c>
      <c r="G19" s="33">
        <v>-0.1744790770949175</v>
      </c>
      <c r="H19" s="33">
        <v>-0.68371991055167769</v>
      </c>
      <c r="I19" s="33">
        <v>-0.1744790770949175</v>
      </c>
    </row>
    <row r="20" spans="1:9" ht="17" thickBot="1" x14ac:dyDescent="0.25">
      <c r="A20" s="34" t="s">
        <v>16</v>
      </c>
      <c r="B20" s="34">
        <v>-0.118712367796777</v>
      </c>
      <c r="C20" s="34">
        <v>7.877698441162384E-2</v>
      </c>
      <c r="D20" s="34">
        <v>-1.506942271063376</v>
      </c>
      <c r="E20" s="34">
        <v>0.13744623689601901</v>
      </c>
      <c r="F20" s="34">
        <v>-0.27652163067818558</v>
      </c>
      <c r="G20" s="34">
        <v>3.9096895084632419E-2</v>
      </c>
      <c r="H20" s="34">
        <v>-0.27652163067818558</v>
      </c>
      <c r="I20" s="34">
        <v>3.9096895084632419E-2</v>
      </c>
    </row>
    <row r="24" spans="1:9" x14ac:dyDescent="0.2">
      <c r="A24" t="s">
        <v>43</v>
      </c>
    </row>
    <row r="25" spans="1:9" ht="17" thickBot="1" x14ac:dyDescent="0.25"/>
    <row r="26" spans="1:9" x14ac:dyDescent="0.2">
      <c r="A26" s="35" t="s">
        <v>44</v>
      </c>
      <c r="B26" s="35" t="s">
        <v>46</v>
      </c>
      <c r="C26" s="35" t="s">
        <v>45</v>
      </c>
    </row>
    <row r="27" spans="1:9" x14ac:dyDescent="0.2">
      <c r="A27" s="33">
        <v>1</v>
      </c>
      <c r="B27" s="33">
        <v>8.3601736013175706E-2</v>
      </c>
      <c r="C27" s="33">
        <v>3.8031490502188958E-2</v>
      </c>
    </row>
    <row r="28" spans="1:9" x14ac:dyDescent="0.2">
      <c r="A28" s="33">
        <v>2</v>
      </c>
      <c r="B28" s="33">
        <v>-3.074372891781571E-2</v>
      </c>
      <c r="C28" s="33">
        <v>-5.9563713480201355E-3</v>
      </c>
    </row>
    <row r="29" spans="1:9" x14ac:dyDescent="0.2">
      <c r="A29" s="33">
        <v>3</v>
      </c>
      <c r="B29" s="33">
        <v>-3.181714665620046E-2</v>
      </c>
      <c r="C29" s="33">
        <v>1.0831950310420061E-2</v>
      </c>
    </row>
    <row r="30" spans="1:9" x14ac:dyDescent="0.2">
      <c r="A30" s="33">
        <v>4</v>
      </c>
      <c r="B30" s="33">
        <v>6.8725897332447584E-3</v>
      </c>
      <c r="C30" s="33">
        <v>8.4577569384371686E-3</v>
      </c>
    </row>
    <row r="31" spans="1:9" x14ac:dyDescent="0.2">
      <c r="A31" s="33">
        <v>5</v>
      </c>
      <c r="B31" s="33">
        <v>2.0381620215954226E-2</v>
      </c>
      <c r="C31" s="33">
        <v>2.7190556457611405E-3</v>
      </c>
    </row>
    <row r="32" spans="1:9" x14ac:dyDescent="0.2">
      <c r="A32" s="33">
        <v>6</v>
      </c>
      <c r="B32" s="33">
        <v>1.2941526327620207E-2</v>
      </c>
      <c r="C32" s="33">
        <v>7.0995552371085936E-3</v>
      </c>
    </row>
    <row r="33" spans="1:3" x14ac:dyDescent="0.2">
      <c r="A33" s="33">
        <v>7</v>
      </c>
      <c r="B33" s="33">
        <v>5.0466380093639837E-2</v>
      </c>
      <c r="C33" s="33">
        <v>-2.8314092451772972E-2</v>
      </c>
    </row>
    <row r="34" spans="1:3" x14ac:dyDescent="0.2">
      <c r="A34" s="33">
        <v>8</v>
      </c>
      <c r="B34" s="33">
        <v>4.7447848726244975E-2</v>
      </c>
      <c r="C34" s="33">
        <v>1.0531409847476192E-2</v>
      </c>
    </row>
    <row r="35" spans="1:3" x14ac:dyDescent="0.2">
      <c r="A35" s="33">
        <v>9</v>
      </c>
      <c r="B35" s="33">
        <v>2.1833408753247654E-2</v>
      </c>
      <c r="C35" s="33">
        <v>-3.3048378729351784E-2</v>
      </c>
    </row>
    <row r="36" spans="1:3" x14ac:dyDescent="0.2">
      <c r="A36" s="33">
        <v>10</v>
      </c>
      <c r="B36" s="33">
        <v>-5.8891101607382056E-2</v>
      </c>
      <c r="C36" s="33">
        <v>2.0035201525838535E-2</v>
      </c>
    </row>
    <row r="37" spans="1:3" x14ac:dyDescent="0.2">
      <c r="A37" s="33">
        <v>11</v>
      </c>
      <c r="B37" s="33">
        <v>2.9612087618953443E-2</v>
      </c>
      <c r="C37" s="33">
        <v>-6.1407383507684002E-2</v>
      </c>
    </row>
    <row r="38" spans="1:3" x14ac:dyDescent="0.2">
      <c r="A38" s="33">
        <v>12</v>
      </c>
      <c r="B38" s="33">
        <v>-7.9722787027612027E-2</v>
      </c>
      <c r="C38" s="33">
        <v>-1.2376552406063515E-2</v>
      </c>
    </row>
    <row r="39" spans="1:3" x14ac:dyDescent="0.2">
      <c r="A39" s="33">
        <v>13</v>
      </c>
      <c r="B39" s="33">
        <v>8.6258607178717667E-2</v>
      </c>
      <c r="C39" s="33">
        <v>-1.5249125361266339E-2</v>
      </c>
    </row>
    <row r="40" spans="1:3" x14ac:dyDescent="0.2">
      <c r="A40" s="33">
        <v>14</v>
      </c>
      <c r="B40" s="33">
        <v>4.0700317877464594E-2</v>
      </c>
      <c r="C40" s="33">
        <v>-1.499580822138892E-3</v>
      </c>
    </row>
    <row r="41" spans="1:3" x14ac:dyDescent="0.2">
      <c r="A41" s="33">
        <v>15</v>
      </c>
      <c r="B41" s="33">
        <v>4.0192537384069277E-2</v>
      </c>
      <c r="C41" s="33">
        <v>-1.2659921362149065E-2</v>
      </c>
    </row>
    <row r="42" spans="1:3" x14ac:dyDescent="0.2">
      <c r="A42" s="33">
        <v>16</v>
      </c>
      <c r="B42" s="33">
        <v>5.3595919157854603E-2</v>
      </c>
      <c r="C42" s="33">
        <v>-2.0417724450641148E-2</v>
      </c>
    </row>
    <row r="43" spans="1:3" x14ac:dyDescent="0.2">
      <c r="A43" s="33">
        <v>17</v>
      </c>
      <c r="B43" s="33">
        <v>-5.6431923623785657E-2</v>
      </c>
      <c r="C43" s="33">
        <v>-3.2344429190809626E-2</v>
      </c>
    </row>
    <row r="44" spans="1:3" x14ac:dyDescent="0.2">
      <c r="A44" s="33">
        <v>18</v>
      </c>
      <c r="B44" s="33">
        <v>8.2201059862441986E-2</v>
      </c>
      <c r="C44" s="33">
        <v>1.5626307635437167E-2</v>
      </c>
    </row>
    <row r="45" spans="1:3" x14ac:dyDescent="0.2">
      <c r="A45" s="33">
        <v>19</v>
      </c>
      <c r="B45" s="33">
        <v>2.8353008392704871E-2</v>
      </c>
      <c r="C45" s="33">
        <v>-1.6900929229049184E-2</v>
      </c>
    </row>
    <row r="46" spans="1:3" x14ac:dyDescent="0.2">
      <c r="A46" s="33">
        <v>20</v>
      </c>
      <c r="B46" s="33">
        <v>3.2505228821676137E-4</v>
      </c>
      <c r="C46" s="33">
        <v>-1.0853913791740697E-2</v>
      </c>
    </row>
    <row r="47" spans="1:3" x14ac:dyDescent="0.2">
      <c r="A47" s="33">
        <v>21</v>
      </c>
      <c r="B47" s="33">
        <v>1.4689570003693381E-2</v>
      </c>
      <c r="C47" s="33">
        <v>2.2104881585671119E-2</v>
      </c>
    </row>
    <row r="48" spans="1:3" x14ac:dyDescent="0.2">
      <c r="A48" s="33">
        <v>22</v>
      </c>
      <c r="B48" s="33">
        <v>3.1733023629857242E-2</v>
      </c>
      <c r="C48" s="33">
        <v>2.9467748245409472E-2</v>
      </c>
    </row>
    <row r="49" spans="1:3" x14ac:dyDescent="0.2">
      <c r="A49" s="33">
        <v>23</v>
      </c>
      <c r="B49" s="33">
        <v>5.0485713261693731E-2</v>
      </c>
      <c r="C49" s="33">
        <v>-2.0181828203499647E-2</v>
      </c>
    </row>
    <row r="50" spans="1:3" x14ac:dyDescent="0.2">
      <c r="A50" s="33">
        <v>24</v>
      </c>
      <c r="B50" s="33">
        <v>3.1970592274764099E-2</v>
      </c>
      <c r="C50" s="33">
        <v>2.5097485179899078E-2</v>
      </c>
    </row>
    <row r="51" spans="1:3" x14ac:dyDescent="0.2">
      <c r="A51" s="33">
        <v>25</v>
      </c>
      <c r="B51" s="33">
        <v>3.3508004275364635E-2</v>
      </c>
      <c r="C51" s="33">
        <v>1.2999712118864727E-2</v>
      </c>
    </row>
    <row r="52" spans="1:3" x14ac:dyDescent="0.2">
      <c r="A52" s="33">
        <v>26</v>
      </c>
      <c r="B52" s="33">
        <v>-7.4448362191268519E-2</v>
      </c>
      <c r="C52" s="33">
        <v>6.9113994367860879E-2</v>
      </c>
    </row>
    <row r="53" spans="1:3" x14ac:dyDescent="0.2">
      <c r="A53" s="33">
        <v>27</v>
      </c>
      <c r="B53" s="33">
        <v>-8.3065657908579033E-2</v>
      </c>
      <c r="C53" s="33">
        <v>1.1782841281973017E-2</v>
      </c>
    </row>
    <row r="54" spans="1:3" x14ac:dyDescent="0.2">
      <c r="A54" s="33">
        <v>28</v>
      </c>
      <c r="B54" s="33">
        <v>0.1454543653519394</v>
      </c>
      <c r="C54" s="33">
        <v>-5.5414795249784363E-2</v>
      </c>
    </row>
    <row r="55" spans="1:3" x14ac:dyDescent="0.2">
      <c r="A55" s="33">
        <v>29</v>
      </c>
      <c r="B55" s="33">
        <v>6.5750801088377456E-2</v>
      </c>
      <c r="C55" s="33">
        <v>1.0008703823961851E-4</v>
      </c>
    </row>
    <row r="56" spans="1:3" x14ac:dyDescent="0.2">
      <c r="A56" s="33">
        <v>30</v>
      </c>
      <c r="B56" s="33">
        <v>2.9029057646393124E-2</v>
      </c>
      <c r="C56" s="33">
        <v>-1.6752134673058208E-2</v>
      </c>
    </row>
    <row r="57" spans="1:3" x14ac:dyDescent="0.2">
      <c r="A57" s="33">
        <v>31</v>
      </c>
      <c r="B57" s="33">
        <v>8.5796193206314417E-2</v>
      </c>
      <c r="C57" s="33">
        <v>2.5719657904022031E-2</v>
      </c>
    </row>
    <row r="58" spans="1:3" x14ac:dyDescent="0.2">
      <c r="A58" s="33">
        <v>32</v>
      </c>
      <c r="B58" s="33">
        <v>9.7738363434951001E-2</v>
      </c>
      <c r="C58" s="33">
        <v>2.8059196642939058E-2</v>
      </c>
    </row>
    <row r="59" spans="1:3" x14ac:dyDescent="0.2">
      <c r="A59" s="33">
        <v>33</v>
      </c>
      <c r="B59" s="33">
        <v>-2.7330464090215719E-2</v>
      </c>
      <c r="C59" s="33">
        <v>1.1027131899784198E-2</v>
      </c>
    </row>
    <row r="60" spans="1:3" x14ac:dyDescent="0.2">
      <c r="A60" s="33">
        <v>34</v>
      </c>
      <c r="B60" s="33">
        <v>-3.8964586350158974E-2</v>
      </c>
      <c r="C60" s="33">
        <v>2.4353694437460008E-2</v>
      </c>
    </row>
    <row r="61" spans="1:3" x14ac:dyDescent="0.2">
      <c r="A61" s="33">
        <v>35</v>
      </c>
      <c r="B61" s="33">
        <v>0.10928176281253296</v>
      </c>
      <c r="C61" s="33">
        <v>-1.6346043086470891E-2</v>
      </c>
    </row>
    <row r="62" spans="1:3" x14ac:dyDescent="0.2">
      <c r="A62" s="33">
        <v>36</v>
      </c>
      <c r="B62" s="33">
        <v>3.9427727925654743E-2</v>
      </c>
      <c r="C62" s="33">
        <v>-1.5406688128758582E-2</v>
      </c>
    </row>
    <row r="63" spans="1:3" x14ac:dyDescent="0.2">
      <c r="A63" s="33">
        <v>37</v>
      </c>
      <c r="B63" s="33">
        <v>-2.5042987465563438E-2</v>
      </c>
      <c r="C63" s="33">
        <v>1.1818854835306376E-2</v>
      </c>
    </row>
    <row r="64" spans="1:3" x14ac:dyDescent="0.2">
      <c r="A64" s="33">
        <v>38</v>
      </c>
      <c r="B64" s="33">
        <v>1.0391531045929775E-2</v>
      </c>
      <c r="C64" s="33">
        <v>-4.2842890733275733E-4</v>
      </c>
    </row>
    <row r="65" spans="1:3" x14ac:dyDescent="0.2">
      <c r="A65" s="33">
        <v>39</v>
      </c>
      <c r="B65" s="33">
        <v>3.6479284922882604E-2</v>
      </c>
      <c r="C65" s="33">
        <v>1.2561293225911499E-2</v>
      </c>
    </row>
    <row r="66" spans="1:3" x14ac:dyDescent="0.2">
      <c r="A66" s="33">
        <v>40</v>
      </c>
      <c r="B66" s="33">
        <v>7.6065768081372304E-2</v>
      </c>
      <c r="C66" s="33">
        <v>-2.5148296545190928E-2</v>
      </c>
    </row>
    <row r="67" spans="1:3" x14ac:dyDescent="0.2">
      <c r="A67" s="33">
        <v>41</v>
      </c>
      <c r="B67" s="33">
        <v>-2.0830202266130006E-3</v>
      </c>
      <c r="C67" s="33">
        <v>2.5068989468686197E-2</v>
      </c>
    </row>
    <row r="68" spans="1:3" x14ac:dyDescent="0.2">
      <c r="A68" s="33">
        <v>42</v>
      </c>
      <c r="B68" s="33">
        <v>4.8773485727737854E-2</v>
      </c>
      <c r="C68" s="33">
        <v>-1.4391867424835426E-2</v>
      </c>
    </row>
    <row r="69" spans="1:3" x14ac:dyDescent="0.2">
      <c r="A69" s="33">
        <v>43</v>
      </c>
      <c r="B69" s="33">
        <v>4.4112161140504327E-2</v>
      </c>
      <c r="C69" s="33">
        <v>-3.7860673945348047E-2</v>
      </c>
    </row>
    <row r="70" spans="1:3" x14ac:dyDescent="0.2">
      <c r="A70" s="33">
        <v>44</v>
      </c>
      <c r="B70" s="33">
        <v>4.2832891956760627E-2</v>
      </c>
      <c r="C70" s="33">
        <v>3.2024186385005371E-2</v>
      </c>
    </row>
    <row r="71" spans="1:3" x14ac:dyDescent="0.2">
      <c r="A71" s="33">
        <v>45</v>
      </c>
      <c r="B71" s="33">
        <v>-4.9304126709120204E-2</v>
      </c>
      <c r="C71" s="33">
        <v>1.6547563825957415E-2</v>
      </c>
    </row>
    <row r="72" spans="1:3" x14ac:dyDescent="0.2">
      <c r="A72" s="33">
        <v>46</v>
      </c>
      <c r="B72" s="33">
        <v>9.2052704783074285E-2</v>
      </c>
      <c r="C72" s="33">
        <v>2.8481154176097798E-2</v>
      </c>
    </row>
    <row r="73" spans="1:3" x14ac:dyDescent="0.2">
      <c r="A73" s="33">
        <v>47</v>
      </c>
      <c r="B73" s="33">
        <v>-1.1267543421128326E-5</v>
      </c>
      <c r="C73" s="33">
        <v>2.4172115588037158E-2</v>
      </c>
    </row>
    <row r="74" spans="1:3" x14ac:dyDescent="0.2">
      <c r="A74" s="33">
        <v>48</v>
      </c>
      <c r="B74" s="33">
        <v>4.1210613393050509E-2</v>
      </c>
      <c r="C74" s="33">
        <v>-4.2711798690454217E-2</v>
      </c>
    </row>
    <row r="75" spans="1:3" x14ac:dyDescent="0.2">
      <c r="A75" s="33">
        <v>49</v>
      </c>
      <c r="B75" s="33">
        <v>-5.6394589364276812E-2</v>
      </c>
      <c r="C75" s="33">
        <v>-2.6666273502453416E-2</v>
      </c>
    </row>
    <row r="76" spans="1:3" x14ac:dyDescent="0.2">
      <c r="A76" s="33">
        <v>50</v>
      </c>
      <c r="B76" s="33">
        <v>-3.2356197595998663E-2</v>
      </c>
      <c r="C76" s="33">
        <v>-1.4826802322009044E-3</v>
      </c>
    </row>
    <row r="77" spans="1:3" x14ac:dyDescent="0.2">
      <c r="A77" s="33">
        <v>51</v>
      </c>
      <c r="B77" s="33">
        <v>5.2645199106206235E-2</v>
      </c>
      <c r="C77" s="33">
        <v>1.8653265993274278E-2</v>
      </c>
    </row>
    <row r="78" spans="1:3" x14ac:dyDescent="0.2">
      <c r="A78" s="33">
        <v>52</v>
      </c>
      <c r="B78" s="33">
        <v>-9.8618531737655626E-2</v>
      </c>
      <c r="C78" s="33">
        <v>-4.1428792434794789E-2</v>
      </c>
    </row>
    <row r="79" spans="1:3" x14ac:dyDescent="0.2">
      <c r="A79" s="33">
        <v>53</v>
      </c>
      <c r="B79" s="33">
        <v>-4.896770061995891E-3</v>
      </c>
      <c r="C79" s="33">
        <v>2.2701768215034699E-3</v>
      </c>
    </row>
    <row r="80" spans="1:3" x14ac:dyDescent="0.2">
      <c r="A80" s="33">
        <v>54</v>
      </c>
      <c r="B80" s="33">
        <v>-8.0518583277104996E-2</v>
      </c>
      <c r="C80" s="33">
        <v>-2.7120112415618902E-2</v>
      </c>
    </row>
    <row r="81" spans="1:3" x14ac:dyDescent="0.2">
      <c r="A81" s="33">
        <v>55</v>
      </c>
      <c r="B81" s="33">
        <v>0.10811707913408755</v>
      </c>
      <c r="C81" s="33">
        <v>8.1349161751734234E-3</v>
      </c>
    </row>
    <row r="82" spans="1:3" x14ac:dyDescent="0.2">
      <c r="A82" s="33">
        <v>56</v>
      </c>
      <c r="B82" s="33">
        <v>-3.8721645731358466E-2</v>
      </c>
      <c r="C82" s="33">
        <v>-3.881357853845982E-3</v>
      </c>
    </row>
    <row r="83" spans="1:3" x14ac:dyDescent="0.2">
      <c r="A83" s="33">
        <v>57</v>
      </c>
      <c r="B83" s="33">
        <v>-8.7781414164551111E-2</v>
      </c>
      <c r="C83" s="33">
        <v>-5.9057747222176771E-3</v>
      </c>
    </row>
    <row r="84" spans="1:3" x14ac:dyDescent="0.2">
      <c r="A84" s="33">
        <v>58</v>
      </c>
      <c r="B84" s="33">
        <v>7.5014867906405186E-2</v>
      </c>
      <c r="C84" s="33">
        <v>2.1319324471438333E-2</v>
      </c>
    </row>
    <row r="85" spans="1:3" x14ac:dyDescent="0.2">
      <c r="A85" s="33">
        <v>59</v>
      </c>
      <c r="B85" s="33">
        <v>6.7697588135422579E-2</v>
      </c>
      <c r="C85" s="33">
        <v>4.0379752732077098E-2</v>
      </c>
    </row>
    <row r="86" spans="1:3" ht="17" thickBot="1" x14ac:dyDescent="0.25">
      <c r="A86" s="34">
        <v>60</v>
      </c>
      <c r="B86" s="34">
        <v>-6.1192403882265191E-2</v>
      </c>
      <c r="C86" s="34">
        <v>-1.2434803376707222E-2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608A-37DB-684B-A3AC-A5ED63C128BD}">
  <dimension ref="A1:I88"/>
  <sheetViews>
    <sheetView workbookViewId="0">
      <selection activeCell="B18" sqref="B18"/>
    </sheetView>
  </sheetViews>
  <sheetFormatPr baseColWidth="10" defaultRowHeight="16" x14ac:dyDescent="0.2"/>
  <sheetData>
    <row r="1" spans="1:9" x14ac:dyDescent="0.2">
      <c r="A1" t="s">
        <v>19</v>
      </c>
    </row>
    <row r="2" spans="1:9" ht="17" thickBot="1" x14ac:dyDescent="0.25"/>
    <row r="3" spans="1:9" x14ac:dyDescent="0.2">
      <c r="A3" s="36" t="s">
        <v>20</v>
      </c>
      <c r="B3" s="36"/>
    </row>
    <row r="4" spans="1:9" x14ac:dyDescent="0.2">
      <c r="A4" s="33" t="s">
        <v>21</v>
      </c>
      <c r="B4" s="33">
        <v>0.91615659555316209</v>
      </c>
    </row>
    <row r="5" spans="1:9" x14ac:dyDescent="0.2">
      <c r="A5" s="33" t="s">
        <v>22</v>
      </c>
      <c r="B5" s="33">
        <v>0.83934290757556018</v>
      </c>
    </row>
    <row r="6" spans="1:9" x14ac:dyDescent="0.2">
      <c r="A6" s="33" t="s">
        <v>23</v>
      </c>
      <c r="B6" s="33">
        <v>0.82446725086959349</v>
      </c>
    </row>
    <row r="7" spans="1:9" x14ac:dyDescent="0.2">
      <c r="A7" s="33" t="s">
        <v>24</v>
      </c>
      <c r="B7" s="33">
        <v>2.6293001557521171E-2</v>
      </c>
    </row>
    <row r="8" spans="1:9" ht="17" thickBot="1" x14ac:dyDescent="0.25">
      <c r="A8" s="34" t="s">
        <v>25</v>
      </c>
      <c r="B8" s="34">
        <v>60</v>
      </c>
    </row>
    <row r="10" spans="1:9" ht="17" thickBot="1" x14ac:dyDescent="0.25">
      <c r="A10" t="s">
        <v>26</v>
      </c>
    </row>
    <row r="11" spans="1:9" x14ac:dyDescent="0.2">
      <c r="A11" s="35"/>
      <c r="B11" s="35" t="s">
        <v>31</v>
      </c>
      <c r="C11" s="35" t="s">
        <v>32</v>
      </c>
      <c r="D11" s="35" t="s">
        <v>33</v>
      </c>
      <c r="E11" s="35" t="s">
        <v>34</v>
      </c>
      <c r="F11" s="35" t="s">
        <v>35</v>
      </c>
    </row>
    <row r="12" spans="1:9" x14ac:dyDescent="0.2">
      <c r="A12" s="33" t="s">
        <v>27</v>
      </c>
      <c r="B12" s="33">
        <v>5</v>
      </c>
      <c r="C12" s="33">
        <v>0.19503547676077154</v>
      </c>
      <c r="D12" s="33">
        <v>3.9007095352154311E-2</v>
      </c>
      <c r="E12" s="33">
        <v>56.423922934366857</v>
      </c>
      <c r="F12" s="33">
        <v>3.1805378024803907E-20</v>
      </c>
    </row>
    <row r="13" spans="1:9" x14ac:dyDescent="0.2">
      <c r="A13" s="33" t="s">
        <v>28</v>
      </c>
      <c r="B13" s="33">
        <v>54</v>
      </c>
      <c r="C13" s="33">
        <v>3.7331384268805785E-2</v>
      </c>
      <c r="D13" s="33">
        <v>6.913219309038108E-4</v>
      </c>
      <c r="E13" s="33"/>
      <c r="F13" s="33"/>
    </row>
    <row r="14" spans="1:9" ht="17" thickBot="1" x14ac:dyDescent="0.25">
      <c r="A14" s="34" t="s">
        <v>29</v>
      </c>
      <c r="B14" s="34">
        <v>59</v>
      </c>
      <c r="C14" s="34">
        <v>0.23236686102957732</v>
      </c>
      <c r="D14" s="34"/>
      <c r="E14" s="34"/>
      <c r="F14" s="34"/>
    </row>
    <row r="15" spans="1:9" ht="17" thickBot="1" x14ac:dyDescent="0.25"/>
    <row r="16" spans="1:9" x14ac:dyDescent="0.2">
      <c r="A16" s="35"/>
      <c r="B16" s="35" t="s">
        <v>36</v>
      </c>
      <c r="C16" s="35" t="s">
        <v>24</v>
      </c>
      <c r="D16" s="35" t="s">
        <v>37</v>
      </c>
      <c r="E16" s="35" t="s">
        <v>38</v>
      </c>
      <c r="F16" s="35" t="s">
        <v>39</v>
      </c>
      <c r="G16" s="35" t="s">
        <v>40</v>
      </c>
      <c r="H16" s="35" t="s">
        <v>41</v>
      </c>
      <c r="I16" s="35" t="s">
        <v>42</v>
      </c>
    </row>
    <row r="17" spans="1:9" x14ac:dyDescent="0.2">
      <c r="A17" s="33" t="s">
        <v>30</v>
      </c>
      <c r="B17" s="33">
        <v>9.2502954466162895E-3</v>
      </c>
      <c r="C17" s="33">
        <v>3.6125056615733779E-3</v>
      </c>
      <c r="D17" s="33">
        <v>2.560631404681994</v>
      </c>
      <c r="E17" s="33">
        <v>1.3276997046467899E-2</v>
      </c>
      <c r="F17" s="33">
        <v>2.0076576672657326E-3</v>
      </c>
      <c r="G17" s="33">
        <v>1.6492933225966858E-2</v>
      </c>
      <c r="H17" s="33">
        <v>2.0076576672657326E-3</v>
      </c>
      <c r="I17" s="33">
        <v>1.6492933225966858E-2</v>
      </c>
    </row>
    <row r="18" spans="1:9" x14ac:dyDescent="0.2">
      <c r="A18" s="33" t="s">
        <v>14</v>
      </c>
      <c r="B18" s="33">
        <v>1.0779059446356321</v>
      </c>
      <c r="C18" s="33">
        <v>7.1587421435737431E-2</v>
      </c>
      <c r="D18" s="33">
        <v>15.057197521819475</v>
      </c>
      <c r="E18" s="33">
        <v>5.6179822711569647E-21</v>
      </c>
      <c r="F18" s="33">
        <v>0.9343818061043323</v>
      </c>
      <c r="G18" s="33">
        <v>1.2214300831669318</v>
      </c>
      <c r="H18" s="33">
        <v>0.9343818061043323</v>
      </c>
      <c r="I18" s="33">
        <v>1.2214300831669318</v>
      </c>
    </row>
    <row r="19" spans="1:9" x14ac:dyDescent="0.2">
      <c r="A19" s="33" t="s">
        <v>15</v>
      </c>
      <c r="B19" s="33">
        <v>-0.48381011490240999</v>
      </c>
      <c r="C19" s="33">
        <v>0.15426201380915255</v>
      </c>
      <c r="D19" s="33">
        <v>-3.1362880786773766</v>
      </c>
      <c r="E19" s="33">
        <v>2.7684153917390702E-3</v>
      </c>
      <c r="F19" s="33">
        <v>-0.79308683134256008</v>
      </c>
      <c r="G19" s="33">
        <v>-0.1745333984622599</v>
      </c>
      <c r="H19" s="33">
        <v>-0.79308683134256008</v>
      </c>
      <c r="I19" s="33">
        <v>-0.1745333984622599</v>
      </c>
    </row>
    <row r="20" spans="1:9" x14ac:dyDescent="0.2">
      <c r="A20" s="33" t="s">
        <v>16</v>
      </c>
      <c r="B20" s="33">
        <v>-6.2628064366275521E-2</v>
      </c>
      <c r="C20" s="33">
        <v>0.11900875359269179</v>
      </c>
      <c r="D20" s="33">
        <v>-0.52624754461861234</v>
      </c>
      <c r="E20" s="33">
        <v>0.60087106203778506</v>
      </c>
      <c r="F20" s="33">
        <v>-0.3012262495573394</v>
      </c>
      <c r="G20" s="33">
        <v>0.17597012082478836</v>
      </c>
      <c r="H20" s="33">
        <v>-0.3012262495573394</v>
      </c>
      <c r="I20" s="33">
        <v>0.17597012082478836</v>
      </c>
    </row>
    <row r="21" spans="1:9" x14ac:dyDescent="0.2">
      <c r="A21" s="33" t="s">
        <v>17</v>
      </c>
      <c r="B21" s="33">
        <v>-8.9320963734439041E-2</v>
      </c>
      <c r="C21" s="33">
        <v>0.17396765617129328</v>
      </c>
      <c r="D21" s="33">
        <v>-0.51343431129802197</v>
      </c>
      <c r="E21" s="33">
        <v>0.60974196457631713</v>
      </c>
      <c r="F21" s="33">
        <v>-0.43810511440688626</v>
      </c>
      <c r="G21" s="33">
        <v>0.25946318693800818</v>
      </c>
      <c r="H21" s="33">
        <v>-0.43810511440688626</v>
      </c>
      <c r="I21" s="33">
        <v>0.25946318693800818</v>
      </c>
    </row>
    <row r="22" spans="1:9" ht="17" thickBot="1" x14ac:dyDescent="0.25">
      <c r="A22" s="34" t="s">
        <v>18</v>
      </c>
      <c r="B22" s="34">
        <v>-8.727655064927127E-2</v>
      </c>
      <c r="C22" s="34">
        <v>0.17996453348626576</v>
      </c>
      <c r="D22" s="34">
        <v>-0.48496528153938678</v>
      </c>
      <c r="E22" s="34">
        <v>0.62966257969768158</v>
      </c>
      <c r="F22" s="34">
        <v>-0.44808371644431161</v>
      </c>
      <c r="G22" s="34">
        <v>0.2735306151457691</v>
      </c>
      <c r="H22" s="34">
        <v>-0.44808371644431161</v>
      </c>
      <c r="I22" s="34">
        <v>0.2735306151457691</v>
      </c>
    </row>
    <row r="26" spans="1:9" x14ac:dyDescent="0.2">
      <c r="A26" t="s">
        <v>43</v>
      </c>
    </row>
    <row r="27" spans="1:9" ht="17" thickBot="1" x14ac:dyDescent="0.25"/>
    <row r="28" spans="1:9" x14ac:dyDescent="0.2">
      <c r="A28" s="35" t="s">
        <v>44</v>
      </c>
      <c r="B28" s="35" t="s">
        <v>46</v>
      </c>
      <c r="C28" s="35" t="s">
        <v>45</v>
      </c>
    </row>
    <row r="29" spans="1:9" x14ac:dyDescent="0.2">
      <c r="A29" s="33">
        <v>1</v>
      </c>
      <c r="B29" s="33">
        <v>8.7138069692588638E-2</v>
      </c>
      <c r="C29" s="33">
        <v>3.4495156822776027E-2</v>
      </c>
    </row>
    <row r="30" spans="1:9" x14ac:dyDescent="0.2">
      <c r="A30" s="33">
        <v>2</v>
      </c>
      <c r="B30" s="33">
        <v>-2.9319386243710974E-2</v>
      </c>
      <c r="C30" s="33">
        <v>-7.3807140221248714E-3</v>
      </c>
    </row>
    <row r="31" spans="1:9" x14ac:dyDescent="0.2">
      <c r="A31" s="33">
        <v>3</v>
      </c>
      <c r="B31" s="33">
        <v>-3.2854907480979925E-2</v>
      </c>
      <c r="C31" s="33">
        <v>1.1869711135199527E-2</v>
      </c>
    </row>
    <row r="32" spans="1:9" x14ac:dyDescent="0.2">
      <c r="A32" s="33">
        <v>4</v>
      </c>
      <c r="B32" s="33">
        <v>8.4928937009268856E-3</v>
      </c>
      <c r="C32" s="33">
        <v>6.8374529707550414E-3</v>
      </c>
    </row>
    <row r="33" spans="1:3" x14ac:dyDescent="0.2">
      <c r="A33" s="33">
        <v>5</v>
      </c>
      <c r="B33" s="33">
        <v>1.9987821031034161E-2</v>
      </c>
      <c r="C33" s="33">
        <v>3.1128548306812061E-3</v>
      </c>
    </row>
    <row r="34" spans="1:3" x14ac:dyDescent="0.2">
      <c r="A34" s="33">
        <v>6</v>
      </c>
      <c r="B34" s="33">
        <v>1.1058448711205152E-2</v>
      </c>
      <c r="C34" s="33">
        <v>8.9826328535236484E-3</v>
      </c>
    </row>
    <row r="35" spans="1:3" x14ac:dyDescent="0.2">
      <c r="A35" s="33">
        <v>7</v>
      </c>
      <c r="B35" s="33">
        <v>5.097980343405828E-2</v>
      </c>
      <c r="C35" s="33">
        <v>-2.8827515792191415E-2</v>
      </c>
    </row>
    <row r="36" spans="1:3" x14ac:dyDescent="0.2">
      <c r="A36" s="33">
        <v>8</v>
      </c>
      <c r="B36" s="33">
        <v>4.8364372318448555E-2</v>
      </c>
      <c r="C36" s="33">
        <v>9.6148862552726116E-3</v>
      </c>
    </row>
    <row r="37" spans="1:3" x14ac:dyDescent="0.2">
      <c r="A37" s="33">
        <v>9</v>
      </c>
      <c r="B37" s="33">
        <v>2.1296075835916802E-2</v>
      </c>
      <c r="C37" s="33">
        <v>-3.2511045812020932E-2</v>
      </c>
    </row>
    <row r="38" spans="1:3" x14ac:dyDescent="0.2">
      <c r="A38" s="33">
        <v>10</v>
      </c>
      <c r="B38" s="33">
        <v>-5.809092827343014E-2</v>
      </c>
      <c r="C38" s="33">
        <v>1.9235028191886619E-2</v>
      </c>
    </row>
    <row r="39" spans="1:3" x14ac:dyDescent="0.2">
      <c r="A39" s="33">
        <v>11</v>
      </c>
      <c r="B39" s="33">
        <v>3.1202887030056942E-2</v>
      </c>
      <c r="C39" s="33">
        <v>-6.2998182918787504E-2</v>
      </c>
    </row>
    <row r="40" spans="1:3" x14ac:dyDescent="0.2">
      <c r="A40" s="33">
        <v>12</v>
      </c>
      <c r="B40" s="33">
        <v>-7.9026546088846489E-2</v>
      </c>
      <c r="C40" s="33">
        <v>-1.3072793344829053E-2</v>
      </c>
    </row>
    <row r="41" spans="1:3" x14ac:dyDescent="0.2">
      <c r="A41" s="33">
        <v>13</v>
      </c>
      <c r="B41" s="33">
        <v>8.7485997853974096E-2</v>
      </c>
      <c r="C41" s="33">
        <v>-1.6476516036522768E-2</v>
      </c>
    </row>
    <row r="42" spans="1:3" x14ac:dyDescent="0.2">
      <c r="A42" s="33">
        <v>14</v>
      </c>
      <c r="B42" s="33">
        <v>4.0442210537412433E-2</v>
      </c>
      <c r="C42" s="33">
        <v>-1.2414734820867315E-3</v>
      </c>
    </row>
    <row r="43" spans="1:3" x14ac:dyDescent="0.2">
      <c r="A43" s="33">
        <v>15</v>
      </c>
      <c r="B43" s="33">
        <v>4.0642331710832945E-2</v>
      </c>
      <c r="C43" s="33">
        <v>-1.3109715688912733E-2</v>
      </c>
    </row>
    <row r="44" spans="1:3" x14ac:dyDescent="0.2">
      <c r="A44" s="33">
        <v>16</v>
      </c>
      <c r="B44" s="33">
        <v>5.6836583717356837E-2</v>
      </c>
      <c r="C44" s="33">
        <v>-2.3658389010143381E-2</v>
      </c>
    </row>
    <row r="45" spans="1:3" x14ac:dyDescent="0.2">
      <c r="A45" s="33">
        <v>17</v>
      </c>
      <c r="B45" s="33">
        <v>-5.7556676544906336E-2</v>
      </c>
      <c r="C45" s="33">
        <v>-3.1219676269688947E-2</v>
      </c>
    </row>
    <row r="46" spans="1:3" x14ac:dyDescent="0.2">
      <c r="A46" s="33">
        <v>18</v>
      </c>
      <c r="B46" s="33">
        <v>8.2220851457462579E-2</v>
      </c>
      <c r="C46" s="33">
        <v>1.5606516040416574E-2</v>
      </c>
    </row>
    <row r="47" spans="1:3" x14ac:dyDescent="0.2">
      <c r="A47" s="33">
        <v>19</v>
      </c>
      <c r="B47" s="33">
        <v>3.0134445767733522E-2</v>
      </c>
      <c r="C47" s="33">
        <v>-1.8682366604077835E-2</v>
      </c>
    </row>
    <row r="48" spans="1:3" x14ac:dyDescent="0.2">
      <c r="A48" s="33">
        <v>20</v>
      </c>
      <c r="B48" s="33">
        <v>1.65690355576729E-4</v>
      </c>
      <c r="C48" s="33">
        <v>-1.0694551859100664E-2</v>
      </c>
    </row>
    <row r="49" spans="1:3" x14ac:dyDescent="0.2">
      <c r="A49" s="33">
        <v>21</v>
      </c>
      <c r="B49" s="33">
        <v>1.4560933771853165E-2</v>
      </c>
      <c r="C49" s="33">
        <v>2.2233517817511338E-2</v>
      </c>
    </row>
    <row r="50" spans="1:3" x14ac:dyDescent="0.2">
      <c r="A50" s="33">
        <v>22</v>
      </c>
      <c r="B50" s="33">
        <v>3.1796172077507776E-2</v>
      </c>
      <c r="C50" s="33">
        <v>2.9404599797758939E-2</v>
      </c>
    </row>
    <row r="51" spans="1:3" x14ac:dyDescent="0.2">
      <c r="A51" s="33">
        <v>23</v>
      </c>
      <c r="B51" s="33">
        <v>5.2560763577146827E-2</v>
      </c>
      <c r="C51" s="33">
        <v>-2.2256878518952743E-2</v>
      </c>
    </row>
    <row r="52" spans="1:3" x14ac:dyDescent="0.2">
      <c r="A52" s="33">
        <v>24</v>
      </c>
      <c r="B52" s="33">
        <v>3.2233313686200811E-2</v>
      </c>
      <c r="C52" s="33">
        <v>2.4834763768462366E-2</v>
      </c>
    </row>
    <row r="53" spans="1:3" x14ac:dyDescent="0.2">
      <c r="A53" s="33">
        <v>25</v>
      </c>
      <c r="B53" s="33">
        <v>3.6227081601017647E-2</v>
      </c>
      <c r="C53" s="33">
        <v>1.0280634793211715E-2</v>
      </c>
    </row>
    <row r="54" spans="1:3" x14ac:dyDescent="0.2">
      <c r="A54" s="33">
        <v>26</v>
      </c>
      <c r="B54" s="33">
        <v>-7.2699718670546726E-2</v>
      </c>
      <c r="C54" s="33">
        <v>6.7365350847139085E-2</v>
      </c>
    </row>
    <row r="55" spans="1:3" x14ac:dyDescent="0.2">
      <c r="A55" s="33">
        <v>27</v>
      </c>
      <c r="B55" s="33">
        <v>-8.593046191351672E-2</v>
      </c>
      <c r="C55" s="33">
        <v>1.4647645286910704E-2</v>
      </c>
    </row>
    <row r="56" spans="1:3" x14ac:dyDescent="0.2">
      <c r="A56" s="33">
        <v>28</v>
      </c>
      <c r="B56" s="33">
        <v>0.1431521645802673</v>
      </c>
      <c r="C56" s="33">
        <v>-5.3112594478112271E-2</v>
      </c>
    </row>
    <row r="57" spans="1:3" x14ac:dyDescent="0.2">
      <c r="A57" s="33">
        <v>29</v>
      </c>
      <c r="B57" s="33">
        <v>6.4907906885468658E-2</v>
      </c>
      <c r="C57" s="33">
        <v>9.4298124114841619E-4</v>
      </c>
    </row>
    <row r="58" spans="1:3" x14ac:dyDescent="0.2">
      <c r="A58" s="33">
        <v>30</v>
      </c>
      <c r="B58" s="33">
        <v>2.7051796832021417E-2</v>
      </c>
      <c r="C58" s="33">
        <v>-1.4774873858686501E-2</v>
      </c>
    </row>
    <row r="59" spans="1:3" x14ac:dyDescent="0.2">
      <c r="A59" s="33">
        <v>31</v>
      </c>
      <c r="B59" s="33">
        <v>8.6590257869616591E-2</v>
      </c>
      <c r="C59" s="33">
        <v>2.4925593240719857E-2</v>
      </c>
    </row>
    <row r="60" spans="1:3" x14ac:dyDescent="0.2">
      <c r="A60" s="33">
        <v>32</v>
      </c>
      <c r="B60" s="33">
        <v>9.4896465302892377E-2</v>
      </c>
      <c r="C60" s="33">
        <v>3.0901094774997681E-2</v>
      </c>
    </row>
    <row r="61" spans="1:3" x14ac:dyDescent="0.2">
      <c r="A61" s="33">
        <v>33</v>
      </c>
      <c r="B61" s="33">
        <v>-2.5356551026951269E-2</v>
      </c>
      <c r="C61" s="33">
        <v>9.0532188365197476E-3</v>
      </c>
    </row>
    <row r="62" spans="1:3" x14ac:dyDescent="0.2">
      <c r="A62" s="33">
        <v>34</v>
      </c>
      <c r="B62" s="33">
        <v>-3.7144214025517881E-2</v>
      </c>
      <c r="C62" s="33">
        <v>2.2533322112818915E-2</v>
      </c>
    </row>
    <row r="63" spans="1:3" x14ac:dyDescent="0.2">
      <c r="A63" s="33">
        <v>35</v>
      </c>
      <c r="B63" s="33">
        <v>0.10865328124888901</v>
      </c>
      <c r="C63" s="33">
        <v>-1.5717561522826939E-2</v>
      </c>
    </row>
    <row r="64" spans="1:3" x14ac:dyDescent="0.2">
      <c r="A64" s="33">
        <v>36</v>
      </c>
      <c r="B64" s="33">
        <v>3.8795748528944289E-2</v>
      </c>
      <c r="C64" s="33">
        <v>-1.4774708732048128E-2</v>
      </c>
    </row>
    <row r="65" spans="1:3" x14ac:dyDescent="0.2">
      <c r="A65" s="33">
        <v>37</v>
      </c>
      <c r="B65" s="33">
        <v>-2.7286212063231719E-2</v>
      </c>
      <c r="C65" s="33">
        <v>1.4062079432974658E-2</v>
      </c>
    </row>
    <row r="66" spans="1:3" x14ac:dyDescent="0.2">
      <c r="A66" s="33">
        <v>38</v>
      </c>
      <c r="B66" s="33">
        <v>1.4225320382364836E-2</v>
      </c>
      <c r="C66" s="33">
        <v>-4.2622182437678183E-3</v>
      </c>
    </row>
    <row r="67" spans="1:3" x14ac:dyDescent="0.2">
      <c r="A67" s="33">
        <v>39</v>
      </c>
      <c r="B67" s="33">
        <v>3.3227154842128369E-2</v>
      </c>
      <c r="C67" s="33">
        <v>1.5813423306665735E-2</v>
      </c>
    </row>
    <row r="68" spans="1:3" x14ac:dyDescent="0.2">
      <c r="A68" s="33">
        <v>40</v>
      </c>
      <c r="B68" s="33">
        <v>7.8349690963536334E-2</v>
      </c>
      <c r="C68" s="33">
        <v>-2.7432219427354958E-2</v>
      </c>
    </row>
    <row r="69" spans="1:3" x14ac:dyDescent="0.2">
      <c r="A69" s="33">
        <v>41</v>
      </c>
      <c r="B69" s="33">
        <v>-2.9018160478333217E-3</v>
      </c>
      <c r="C69" s="33">
        <v>2.5887785289906519E-2</v>
      </c>
    </row>
    <row r="70" spans="1:3" x14ac:dyDescent="0.2">
      <c r="A70" s="33">
        <v>42</v>
      </c>
      <c r="B70" s="33">
        <v>4.8217764995222588E-2</v>
      </c>
      <c r="C70" s="33">
        <v>-1.383614669232016E-2</v>
      </c>
    </row>
    <row r="71" spans="1:3" x14ac:dyDescent="0.2">
      <c r="A71" s="33">
        <v>43</v>
      </c>
      <c r="B71" s="33">
        <v>4.1996073867172169E-2</v>
      </c>
      <c r="C71" s="33">
        <v>-3.5744586672015889E-2</v>
      </c>
    </row>
    <row r="72" spans="1:3" x14ac:dyDescent="0.2">
      <c r="A72" s="33">
        <v>44</v>
      </c>
      <c r="B72" s="33">
        <v>4.5831422461224257E-2</v>
      </c>
      <c r="C72" s="33">
        <v>2.9025655880541741E-2</v>
      </c>
    </row>
    <row r="73" spans="1:3" x14ac:dyDescent="0.2">
      <c r="A73" s="33">
        <v>45</v>
      </c>
      <c r="B73" s="33">
        <v>-4.6653454016346775E-2</v>
      </c>
      <c r="C73" s="33">
        <v>1.3896891133183986E-2</v>
      </c>
    </row>
    <row r="74" spans="1:3" x14ac:dyDescent="0.2">
      <c r="A74" s="33">
        <v>46</v>
      </c>
      <c r="B74" s="33">
        <v>9.405677707994807E-2</v>
      </c>
      <c r="C74" s="33">
        <v>2.6477081879224013E-2</v>
      </c>
    </row>
    <row r="75" spans="1:3" x14ac:dyDescent="0.2">
      <c r="A75" s="33">
        <v>47</v>
      </c>
      <c r="B75" s="33">
        <v>-6.5621116246090683E-3</v>
      </c>
      <c r="C75" s="33">
        <v>3.0722959669225097E-2</v>
      </c>
    </row>
    <row r="76" spans="1:3" x14ac:dyDescent="0.2">
      <c r="A76" s="33">
        <v>48</v>
      </c>
      <c r="B76" s="33">
        <v>3.6114283072426527E-2</v>
      </c>
      <c r="C76" s="33">
        <v>-3.7615468369830235E-2</v>
      </c>
    </row>
    <row r="77" spans="1:3" x14ac:dyDescent="0.2">
      <c r="A77" s="33">
        <v>49</v>
      </c>
      <c r="B77" s="33">
        <v>-5.4090273062496697E-2</v>
      </c>
      <c r="C77" s="33">
        <v>-2.8970589804233532E-2</v>
      </c>
    </row>
    <row r="78" spans="1:3" x14ac:dyDescent="0.2">
      <c r="A78" s="33">
        <v>50</v>
      </c>
      <c r="B78" s="33">
        <v>-3.2451864780732753E-2</v>
      </c>
      <c r="C78" s="33">
        <v>-1.3870130474668146E-3</v>
      </c>
    </row>
    <row r="79" spans="1:3" x14ac:dyDescent="0.2">
      <c r="A79" s="33">
        <v>51</v>
      </c>
      <c r="B79" s="33">
        <v>5.2356953742358221E-2</v>
      </c>
      <c r="C79" s="33">
        <v>1.8941511357122291E-2</v>
      </c>
    </row>
    <row r="80" spans="1:3" x14ac:dyDescent="0.2">
      <c r="A80" s="33">
        <v>52</v>
      </c>
      <c r="B80" s="33">
        <v>-0.10298307683301604</v>
      </c>
      <c r="C80" s="33">
        <v>-3.7064247339434378E-2</v>
      </c>
    </row>
    <row r="81" spans="1:3" x14ac:dyDescent="0.2">
      <c r="A81" s="33">
        <v>53</v>
      </c>
      <c r="B81" s="33">
        <v>-4.1782752465761575E-3</v>
      </c>
      <c r="C81" s="33">
        <v>1.5516820060837364E-3</v>
      </c>
    </row>
    <row r="82" spans="1:3" x14ac:dyDescent="0.2">
      <c r="A82" s="33">
        <v>54</v>
      </c>
      <c r="B82" s="33">
        <v>-8.1769301987230592E-2</v>
      </c>
      <c r="C82" s="33">
        <v>-2.5869393705493307E-2</v>
      </c>
    </row>
    <row r="83" spans="1:3" x14ac:dyDescent="0.2">
      <c r="A83" s="33">
        <v>55</v>
      </c>
      <c r="B83" s="33">
        <v>0.11140693160161412</v>
      </c>
      <c r="C83" s="33">
        <v>4.8450637076468545E-3</v>
      </c>
    </row>
    <row r="84" spans="1:3" x14ac:dyDescent="0.2">
      <c r="A84" s="33">
        <v>56</v>
      </c>
      <c r="B84" s="33">
        <v>-3.564846666322611E-2</v>
      </c>
      <c r="C84" s="33">
        <v>-6.9545369219783382E-3</v>
      </c>
    </row>
    <row r="85" spans="1:3" x14ac:dyDescent="0.2">
      <c r="A85" s="33">
        <v>57</v>
      </c>
      <c r="B85" s="33">
        <v>-8.479665952303779E-2</v>
      </c>
      <c r="C85" s="33">
        <v>-8.8905293637309979E-3</v>
      </c>
    </row>
    <row r="86" spans="1:3" x14ac:dyDescent="0.2">
      <c r="A86" s="33">
        <v>58</v>
      </c>
      <c r="B86" s="33">
        <v>7.1177318903936498E-2</v>
      </c>
      <c r="C86" s="33">
        <v>2.5156873473907021E-2</v>
      </c>
    </row>
    <row r="87" spans="1:3" x14ac:dyDescent="0.2">
      <c r="A87" s="33">
        <v>59</v>
      </c>
      <c r="B87" s="33">
        <v>6.2804941033862985E-2</v>
      </c>
      <c r="C87" s="33">
        <v>4.5272399833636692E-2</v>
      </c>
    </row>
    <row r="88" spans="1:3" ht="17" thickBot="1" x14ac:dyDescent="0.25">
      <c r="A88" s="34">
        <v>60</v>
      </c>
      <c r="B88" s="34">
        <v>-6.3633346209884159E-2</v>
      </c>
      <c r="C88" s="34">
        <v>-9.993861049088254E-3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2A91C-9AA1-8A44-8E42-E2695486E0C4}">
  <dimension ref="A1:C18"/>
  <sheetViews>
    <sheetView workbookViewId="0">
      <selection activeCell="B1" sqref="B1"/>
    </sheetView>
  </sheetViews>
  <sheetFormatPr baseColWidth="10" defaultRowHeight="16" x14ac:dyDescent="0.2"/>
  <sheetData>
    <row r="1" spans="1:3" x14ac:dyDescent="0.2">
      <c r="A1" t="s">
        <v>47</v>
      </c>
      <c r="B1" t="s">
        <v>57</v>
      </c>
    </row>
    <row r="2" spans="1:3" x14ac:dyDescent="0.2">
      <c r="A2" t="s">
        <v>48</v>
      </c>
      <c r="B2" t="s">
        <v>58</v>
      </c>
    </row>
    <row r="4" spans="1:3" x14ac:dyDescent="0.2">
      <c r="A4" t="s">
        <v>59</v>
      </c>
      <c r="B4" s="8">
        <f>'FF5'!C13</f>
        <v>3.7331384268805785E-2</v>
      </c>
    </row>
    <row r="5" spans="1:3" x14ac:dyDescent="0.2">
      <c r="A5" t="s">
        <v>60</v>
      </c>
      <c r="B5" s="8">
        <f>'FF5'!D13</f>
        <v>6.913219309038108E-4</v>
      </c>
    </row>
    <row r="6" spans="1:3" x14ac:dyDescent="0.2">
      <c r="B6" s="8"/>
    </row>
    <row r="7" spans="1:3" x14ac:dyDescent="0.2">
      <c r="A7" t="s">
        <v>61</v>
      </c>
      <c r="B7" s="8">
        <f>'FF3'!C13</f>
        <v>3.7655027597947463E-2</v>
      </c>
    </row>
    <row r="9" spans="1:3" x14ac:dyDescent="0.2">
      <c r="A9" t="s">
        <v>49</v>
      </c>
      <c r="B9" s="13">
        <v>59</v>
      </c>
    </row>
    <row r="10" spans="1:3" x14ac:dyDescent="0.2">
      <c r="A10" t="s">
        <v>50</v>
      </c>
      <c r="B10" s="13">
        <v>5</v>
      </c>
    </row>
    <row r="11" spans="1:3" x14ac:dyDescent="0.2">
      <c r="A11" t="s">
        <v>51</v>
      </c>
      <c r="B11" s="13">
        <v>2</v>
      </c>
    </row>
    <row r="13" spans="1:3" x14ac:dyDescent="0.2">
      <c r="A13" t="s">
        <v>52</v>
      </c>
      <c r="B13" s="8">
        <f>(B7-B4)/(B11*B5)</f>
        <v>0.23407569952146415</v>
      </c>
      <c r="C13" t="str">
        <f ca="1">_xlfn.FORMULATEXT(B13)</f>
        <v>=(B7-B4)/(B11*B5)</v>
      </c>
    </row>
    <row r="14" spans="1:3" x14ac:dyDescent="0.2">
      <c r="A14" t="s">
        <v>53</v>
      </c>
      <c r="B14" s="7">
        <f>1-_xlfn.F.DIST(B13,B11,B9-B10,TRUE)</f>
        <v>0.79210060411333072</v>
      </c>
      <c r="C14" t="str">
        <f ca="1">_xlfn.FORMULATEXT(B14)</f>
        <v>=1-F.DIST(B13,B11,B9-B10,TRUE)</v>
      </c>
    </row>
    <row r="16" spans="1:3" x14ac:dyDescent="0.2">
      <c r="A16" t="s">
        <v>54</v>
      </c>
      <c r="B16" t="s">
        <v>55</v>
      </c>
    </row>
    <row r="17" spans="2:2" x14ac:dyDescent="0.2">
      <c r="B17" t="s">
        <v>56</v>
      </c>
    </row>
    <row r="18" spans="2:2" x14ac:dyDescent="0.2">
      <c r="B18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F6DD1-C3AB-B745-B5F9-A1CD49EBD7F0}">
  <dimension ref="A2:K70"/>
  <sheetViews>
    <sheetView workbookViewId="0">
      <selection activeCell="D74" sqref="D74"/>
    </sheetView>
  </sheetViews>
  <sheetFormatPr baseColWidth="10" defaultRowHeight="16" x14ac:dyDescent="0.2"/>
  <cols>
    <col min="2" max="2" width="14.1640625" customWidth="1"/>
    <col min="3" max="3" width="11.1640625" customWidth="1"/>
    <col min="4" max="4" width="11.5" customWidth="1"/>
    <col min="5" max="5" width="12.5" customWidth="1"/>
    <col min="9" max="9" width="12.83203125" customWidth="1"/>
    <col min="10" max="10" width="12" customWidth="1"/>
  </cols>
  <sheetData>
    <row r="2" spans="1:11" ht="16" customHeight="1" x14ac:dyDescent="0.2">
      <c r="A2" s="18" t="s">
        <v>64</v>
      </c>
      <c r="B2" s="18"/>
      <c r="C2" s="18"/>
      <c r="D2" s="18"/>
      <c r="E2" s="18"/>
      <c r="F2" s="18"/>
      <c r="G2" s="18"/>
      <c r="H2" s="18"/>
      <c r="I2" s="18"/>
    </row>
    <row r="3" spans="1:11" x14ac:dyDescent="0.2">
      <c r="A3" s="18"/>
      <c r="B3" s="18"/>
      <c r="C3" s="18"/>
      <c r="D3" s="18"/>
      <c r="E3" s="18"/>
      <c r="F3" s="18"/>
      <c r="G3" s="18"/>
      <c r="H3" s="18"/>
      <c r="I3" s="18"/>
    </row>
    <row r="4" spans="1:11" x14ac:dyDescent="0.2">
      <c r="A4" s="18"/>
      <c r="B4" s="18"/>
      <c r="C4" s="18"/>
      <c r="D4" s="18"/>
      <c r="E4" s="18"/>
      <c r="F4" s="18"/>
      <c r="G4" s="18"/>
      <c r="H4" s="18"/>
      <c r="I4" s="18"/>
    </row>
    <row r="5" spans="1:11" x14ac:dyDescent="0.2">
      <c r="A5" s="18"/>
      <c r="B5" s="18"/>
      <c r="C5" s="18"/>
      <c r="D5" s="18"/>
      <c r="E5" s="18"/>
      <c r="F5" s="18"/>
      <c r="G5" s="18"/>
      <c r="H5" s="18"/>
      <c r="I5" s="18"/>
    </row>
    <row r="6" spans="1:11" x14ac:dyDescent="0.2">
      <c r="A6" s="18"/>
      <c r="B6" s="18"/>
      <c r="C6" s="18"/>
      <c r="D6" s="18"/>
      <c r="E6" s="18"/>
      <c r="F6" s="18"/>
      <c r="G6" s="18"/>
      <c r="H6" s="18"/>
      <c r="I6" s="18"/>
    </row>
    <row r="7" spans="1:11" x14ac:dyDescent="0.2">
      <c r="A7" s="18"/>
      <c r="B7" s="18"/>
      <c r="C7" s="18"/>
      <c r="D7" s="18"/>
      <c r="E7" s="18"/>
      <c r="F7" s="18"/>
      <c r="G7" s="18"/>
      <c r="H7" s="18"/>
      <c r="I7" s="18"/>
    </row>
    <row r="8" spans="1:11" x14ac:dyDescent="0.2">
      <c r="I8" t="s">
        <v>63</v>
      </c>
    </row>
    <row r="9" spans="1:11" x14ac:dyDescent="0.2">
      <c r="C9" s="5"/>
      <c r="I9" s="20" t="s">
        <v>66</v>
      </c>
      <c r="J9" s="20" t="s">
        <v>67</v>
      </c>
      <c r="K9" t="s">
        <v>68</v>
      </c>
    </row>
    <row r="10" spans="1:11" x14ac:dyDescent="0.2">
      <c r="B10" t="s">
        <v>65</v>
      </c>
      <c r="C10" t="s">
        <v>70</v>
      </c>
      <c r="D10" t="s">
        <v>69</v>
      </c>
      <c r="E10" t="s">
        <v>71</v>
      </c>
      <c r="I10" s="21">
        <v>42705</v>
      </c>
      <c r="J10" s="22">
        <v>2238.83</v>
      </c>
    </row>
    <row r="11" spans="1:11" x14ac:dyDescent="0.2">
      <c r="A11" s="19">
        <v>42736</v>
      </c>
      <c r="B11" s="2">
        <v>7.6579064917128931E-2</v>
      </c>
      <c r="C11" s="2">
        <v>1.7884341374735897E-2</v>
      </c>
      <c r="D11">
        <f>10000*(1+B11)</f>
        <v>10765.790649171289</v>
      </c>
      <c r="E11">
        <f>10000*(1+C11)</f>
        <v>10178.843413747358</v>
      </c>
      <c r="I11" s="21">
        <v>42736</v>
      </c>
      <c r="J11" s="22">
        <v>2278.87</v>
      </c>
      <c r="K11" s="2">
        <f>(J11-J10)/J10</f>
        <v>1.7884341374735897E-2</v>
      </c>
    </row>
    <row r="12" spans="1:11" x14ac:dyDescent="0.2">
      <c r="A12" s="19">
        <v>42767</v>
      </c>
      <c r="B12" s="2">
        <v>2.2421438013546367E-2</v>
      </c>
      <c r="C12" s="2">
        <v>3.7198260541408672E-2</v>
      </c>
      <c r="D12">
        <f>D11*(1+B12)</f>
        <v>11007.1751568785</v>
      </c>
      <c r="E12">
        <f>E11*(1+C12)</f>
        <v>10557.478683062134</v>
      </c>
      <c r="I12" s="21">
        <v>42767</v>
      </c>
      <c r="J12" s="22">
        <v>2363.64</v>
      </c>
      <c r="K12" s="2">
        <f t="shared" ref="K12:K70" si="0">(J12-J11)/J11</f>
        <v>3.7198260541408672E-2</v>
      </c>
    </row>
    <row r="13" spans="1:11" x14ac:dyDescent="0.2">
      <c r="A13" s="19">
        <v>42795</v>
      </c>
      <c r="B13" s="2">
        <v>2.1758367328629954E-2</v>
      </c>
      <c r="C13" s="2">
        <v>-3.8923017041515325E-4</v>
      </c>
      <c r="D13">
        <f>D12*(1+B13)</f>
        <v>11246.673317192432</v>
      </c>
      <c r="E13">
        <f t="shared" ref="E13:E70" si="1">E12*(1+C13)</f>
        <v>10553.369393835172</v>
      </c>
      <c r="I13" s="21">
        <v>42795</v>
      </c>
      <c r="J13" s="22">
        <v>2362.7199999999998</v>
      </c>
      <c r="K13" s="2">
        <f t="shared" si="0"/>
        <v>-3.8923017041515325E-4</v>
      </c>
    </row>
    <row r="14" spans="1:11" x14ac:dyDescent="0.2">
      <c r="A14" s="19">
        <v>42826</v>
      </c>
      <c r="B14" s="2">
        <v>2.2735286137654846E-2</v>
      </c>
      <c r="C14" s="2">
        <v>9.0912169025529985E-3</v>
      </c>
      <c r="D14">
        <f>D13*(1+B14)</f>
        <v>11502.369653155529</v>
      </c>
      <c r="E14">
        <f t="shared" si="1"/>
        <v>10649.312364047291</v>
      </c>
      <c r="I14" s="21">
        <v>42826</v>
      </c>
      <c r="J14" s="22">
        <v>2384.1999999999998</v>
      </c>
      <c r="K14" s="2">
        <f t="shared" si="0"/>
        <v>9.0912169025529985E-3</v>
      </c>
    </row>
    <row r="15" spans="1:11" x14ac:dyDescent="0.2">
      <c r="A15" s="19">
        <v>42856</v>
      </c>
      <c r="B15" s="2">
        <v>1.1338725902390238E-2</v>
      </c>
      <c r="C15" s="2">
        <v>1.1576210049492646E-2</v>
      </c>
      <c r="D15">
        <f>D14*(1+B15)</f>
        <v>11632.791869880632</v>
      </c>
      <c r="E15">
        <f t="shared" si="1"/>
        <v>10772.591040856163</v>
      </c>
      <c r="I15" s="21">
        <v>42856</v>
      </c>
      <c r="J15" s="22">
        <v>2411.8000000000002</v>
      </c>
      <c r="K15" s="2">
        <f t="shared" si="0"/>
        <v>1.1576210049492646E-2</v>
      </c>
    </row>
    <row r="16" spans="1:11" x14ac:dyDescent="0.2">
      <c r="A16" s="19">
        <v>42887</v>
      </c>
      <c r="B16" s="2">
        <v>0.10148862022919394</v>
      </c>
      <c r="C16" s="2">
        <v>4.81383199270241E-3</v>
      </c>
      <c r="D16">
        <f>D15*(1+B16)</f>
        <v>12813.387866168203</v>
      </c>
      <c r="E16">
        <f t="shared" si="1"/>
        <v>10824.448484252936</v>
      </c>
      <c r="I16" s="21">
        <v>42887</v>
      </c>
      <c r="J16" s="22">
        <v>2423.41</v>
      </c>
      <c r="K16" s="2">
        <f t="shared" si="0"/>
        <v>4.81383199270241E-3</v>
      </c>
    </row>
    <row r="17" spans="1:11" x14ac:dyDescent="0.2">
      <c r="A17" s="19">
        <v>42917</v>
      </c>
      <c r="B17" s="2">
        <v>3.0501554799612189E-3</v>
      </c>
      <c r="C17" s="2">
        <v>1.9348768883515513E-2</v>
      </c>
      <c r="D17">
        <f>D16*(1+B17)</f>
        <v>12852.470691385064</v>
      </c>
      <c r="E17">
        <f t="shared" si="1"/>
        <v>11033.888236266266</v>
      </c>
      <c r="I17" s="21">
        <v>42917</v>
      </c>
      <c r="J17" s="22">
        <v>2470.3000000000002</v>
      </c>
      <c r="K17" s="2">
        <f t="shared" si="0"/>
        <v>1.9348768883515513E-2</v>
      </c>
    </row>
    <row r="18" spans="1:11" x14ac:dyDescent="0.2">
      <c r="A18" s="19">
        <v>42948</v>
      </c>
      <c r="B18" s="2">
        <v>5.8317829653979331E-2</v>
      </c>
      <c r="C18" s="2">
        <v>5.4649232886690234E-4</v>
      </c>
      <c r="D18">
        <f>D17*(1+B18)</f>
        <v>13601.998887798019</v>
      </c>
      <c r="E18">
        <f t="shared" si="1"/>
        <v>11039.918171544961</v>
      </c>
      <c r="I18" s="21">
        <v>42948</v>
      </c>
      <c r="J18" s="22">
        <v>2471.65</v>
      </c>
      <c r="K18" s="2">
        <f t="shared" si="0"/>
        <v>5.4649232886690234E-4</v>
      </c>
    </row>
    <row r="19" spans="1:11" x14ac:dyDescent="0.2">
      <c r="A19" s="19">
        <v>42979</v>
      </c>
      <c r="B19" s="2">
        <v>2.6049855052537759E-2</v>
      </c>
      <c r="C19" s="2">
        <v>1.9302894827342074E-2</v>
      </c>
      <c r="D19">
        <f>D18*(1+B19)</f>
        <v>13956.328987249935</v>
      </c>
      <c r="E19">
        <f t="shared" si="1"/>
        <v>11253.020550912757</v>
      </c>
      <c r="I19" s="21">
        <v>42979</v>
      </c>
      <c r="J19" s="22">
        <v>2519.36</v>
      </c>
      <c r="K19" s="2">
        <f t="shared" si="0"/>
        <v>1.9302894827342074E-2</v>
      </c>
    </row>
    <row r="20" spans="1:11" x14ac:dyDescent="0.2">
      <c r="A20" s="19">
        <v>43009</v>
      </c>
      <c r="B20" s="2">
        <v>1.3527455010919044E-2</v>
      </c>
      <c r="C20" s="2">
        <v>2.218817477454595E-2</v>
      </c>
      <c r="D20">
        <f>D19*(1+B20)</f>
        <v>14145.122599742544</v>
      </c>
      <c r="E20">
        <f t="shared" si="1"/>
        <v>11502.704537637968</v>
      </c>
      <c r="I20" s="21">
        <v>43009</v>
      </c>
      <c r="J20" s="22">
        <v>2575.2600000000002</v>
      </c>
      <c r="K20" s="2">
        <f t="shared" si="0"/>
        <v>2.218817477454595E-2</v>
      </c>
    </row>
    <row r="21" spans="1:11" x14ac:dyDescent="0.2">
      <c r="A21" s="19">
        <v>43040</v>
      </c>
      <c r="B21" s="2">
        <v>9.12587524292124E-2</v>
      </c>
      <c r="C21" s="2">
        <v>2.8082601368405406E-2</v>
      </c>
      <c r="D21">
        <f>D20*(1+B21)</f>
        <v>15435.988841153305</v>
      </c>
      <c r="E21">
        <f t="shared" si="1"/>
        <v>11825.730403827003</v>
      </c>
      <c r="I21" s="21">
        <v>43040</v>
      </c>
      <c r="J21" s="22">
        <v>2647.58</v>
      </c>
      <c r="K21" s="2">
        <f t="shared" si="0"/>
        <v>2.8082601368405406E-2</v>
      </c>
    </row>
    <row r="22" spans="1:11" x14ac:dyDescent="0.2">
      <c r="A22" s="19">
        <v>43070</v>
      </c>
      <c r="B22" s="2">
        <v>2.3030598922817013E-2</v>
      </c>
      <c r="C22" s="2">
        <v>9.8316198188535195E-3</v>
      </c>
      <c r="D22">
        <f>D21*(1+B22)</f>
        <v>15791.488909130985</v>
      </c>
      <c r="E22">
        <f t="shared" si="1"/>
        <v>11941.996489237687</v>
      </c>
      <c r="I22" s="21">
        <v>43070</v>
      </c>
      <c r="J22" s="22">
        <v>2673.61</v>
      </c>
      <c r="K22" s="2">
        <f t="shared" si="0"/>
        <v>9.8316198188535195E-3</v>
      </c>
    </row>
    <row r="23" spans="1:11" x14ac:dyDescent="0.2">
      <c r="A23" s="19">
        <v>43101</v>
      </c>
      <c r="B23" s="2">
        <v>0.12163322651536466</v>
      </c>
      <c r="C23" s="2">
        <v>5.6178724645703677E-2</v>
      </c>
      <c r="D23">
        <f>D22*(1+B23)</f>
        <v>17712.25865663018</v>
      </c>
      <c r="E23">
        <f t="shared" si="1"/>
        <v>12612.88262172653</v>
      </c>
      <c r="I23" s="21">
        <v>43101</v>
      </c>
      <c r="J23" s="22">
        <v>2823.81</v>
      </c>
      <c r="K23" s="2">
        <f t="shared" si="0"/>
        <v>5.6178724645703677E-2</v>
      </c>
    </row>
    <row r="24" spans="1:11" x14ac:dyDescent="0.2">
      <c r="A24" s="19">
        <v>43132</v>
      </c>
      <c r="B24" s="2">
        <v>-3.6700100265835846E-2</v>
      </c>
      <c r="C24" s="2">
        <v>-3.8947379604151844E-2</v>
      </c>
      <c r="D24">
        <f>D23*(1+B24)</f>
        <v>17062.216987997435</v>
      </c>
      <c r="E24">
        <f t="shared" si="1"/>
        <v>12121.643894355537</v>
      </c>
      <c r="I24" s="21">
        <v>43132</v>
      </c>
      <c r="J24" s="22">
        <v>2713.83</v>
      </c>
      <c r="K24" s="2">
        <f t="shared" si="0"/>
        <v>-3.8947379604151844E-2</v>
      </c>
    </row>
    <row r="25" spans="1:11" x14ac:dyDescent="0.2">
      <c r="A25" s="19">
        <v>43160</v>
      </c>
      <c r="B25" s="2">
        <v>-2.0985196345780398E-2</v>
      </c>
      <c r="C25" s="2">
        <v>-2.6884513768364281E-2</v>
      </c>
      <c r="D25">
        <f>D24*(1+B25)</f>
        <v>16704.163014409998</v>
      </c>
      <c r="E25">
        <f t="shared" si="1"/>
        <v>11795.759392182526</v>
      </c>
      <c r="I25" s="21">
        <v>43160</v>
      </c>
      <c r="J25" s="22">
        <v>2640.87</v>
      </c>
      <c r="K25" s="2">
        <f t="shared" si="0"/>
        <v>-2.6884513768364281E-2</v>
      </c>
    </row>
    <row r="26" spans="1:11" x14ac:dyDescent="0.2">
      <c r="A26" s="19">
        <v>43191</v>
      </c>
      <c r="B26" s="2">
        <v>1.5330346671681927E-2</v>
      </c>
      <c r="C26" s="2">
        <v>2.718801001185326E-3</v>
      </c>
      <c r="D26">
        <f>D25*(1+B26)</f>
        <v>16960.243624281189</v>
      </c>
      <c r="E26">
        <f t="shared" si="1"/>
        <v>11827.829714627735</v>
      </c>
      <c r="I26" s="21">
        <v>43191</v>
      </c>
      <c r="J26" s="22">
        <v>2648.05</v>
      </c>
      <c r="K26" s="2">
        <f t="shared" si="0"/>
        <v>2.718801001185326E-3</v>
      </c>
    </row>
    <row r="27" spans="1:11" x14ac:dyDescent="0.2">
      <c r="A27" s="19">
        <v>43221</v>
      </c>
      <c r="B27" s="2">
        <v>2.3100675861715367E-2</v>
      </c>
      <c r="C27" s="2">
        <v>2.1608353316591378E-2</v>
      </c>
      <c r="D27">
        <f>D26*(1+B27)</f>
        <v>17352.036714781432</v>
      </c>
      <c r="E27">
        <f t="shared" si="1"/>
        <v>12083.409638069888</v>
      </c>
      <c r="I27" s="21">
        <v>43221</v>
      </c>
      <c r="J27" s="22">
        <v>2705.27</v>
      </c>
      <c r="K27" s="2">
        <f t="shared" si="0"/>
        <v>2.1608353316591378E-2</v>
      </c>
    </row>
    <row r="28" spans="1:11" x14ac:dyDescent="0.2">
      <c r="A28" s="19">
        <v>43252</v>
      </c>
      <c r="B28" s="2">
        <v>2.0041081564728801E-2</v>
      </c>
      <c r="C28" s="2">
        <v>4.842400204046143E-3</v>
      </c>
      <c r="D28">
        <f>D27*(1+B28)</f>
        <v>17699.790297896536</v>
      </c>
      <c r="E28">
        <f t="shared" si="1"/>
        <v>12141.92234336685</v>
      </c>
      <c r="I28" s="21">
        <v>43252</v>
      </c>
      <c r="J28" s="22">
        <v>2718.37</v>
      </c>
      <c r="K28" s="2">
        <f t="shared" si="0"/>
        <v>4.842400204046143E-3</v>
      </c>
    </row>
    <row r="29" spans="1:11" x14ac:dyDescent="0.2">
      <c r="A29" s="19">
        <v>43282</v>
      </c>
      <c r="B29" s="2">
        <v>2.2152287641866865E-2</v>
      </c>
      <c r="C29" s="2">
        <v>3.6021586465418642E-2</v>
      </c>
      <c r="D29">
        <f>D28*(1+B29)</f>
        <v>18091.881143776267</v>
      </c>
      <c r="E29">
        <f t="shared" si="1"/>
        <v>12579.29364891484</v>
      </c>
      <c r="I29" s="21">
        <v>43282</v>
      </c>
      <c r="J29" s="22">
        <v>2816.29</v>
      </c>
      <c r="K29" s="2">
        <f t="shared" si="0"/>
        <v>3.6021586465418642E-2</v>
      </c>
    </row>
    <row r="30" spans="1:11" x14ac:dyDescent="0.2">
      <c r="A30" s="19">
        <v>43313</v>
      </c>
      <c r="B30" s="2">
        <v>5.7979258573721167E-2</v>
      </c>
      <c r="C30" s="2">
        <v>3.0263218631603996E-2</v>
      </c>
      <c r="D30">
        <f>D29*(1+B30)</f>
        <v>19140.8349986963</v>
      </c>
      <c r="E30">
        <f t="shared" si="1"/>
        <v>12959.983562843097</v>
      </c>
      <c r="I30" s="21">
        <v>43313</v>
      </c>
      <c r="J30" s="22">
        <v>2901.52</v>
      </c>
      <c r="K30" s="2">
        <f t="shared" si="0"/>
        <v>3.0263218631603996E-2</v>
      </c>
    </row>
    <row r="31" spans="1:11" x14ac:dyDescent="0.2">
      <c r="A31" s="19">
        <v>43344</v>
      </c>
      <c r="B31" s="2">
        <v>-1.1214969976104128E-2</v>
      </c>
      <c r="C31" s="2">
        <v>4.2943009181394707E-3</v>
      </c>
      <c r="D31">
        <f>D30*(1+B31)</f>
        <v>18926.171108868359</v>
      </c>
      <c r="E31">
        <f t="shared" si="1"/>
        <v>13015.637632156087</v>
      </c>
      <c r="I31" s="21">
        <v>43344</v>
      </c>
      <c r="J31" s="22">
        <v>2913.98</v>
      </c>
      <c r="K31" s="2">
        <f t="shared" si="0"/>
        <v>4.2943009181394707E-3</v>
      </c>
    </row>
    <row r="32" spans="1:11" x14ac:dyDescent="0.2">
      <c r="A32" s="19">
        <v>43374</v>
      </c>
      <c r="B32" s="2">
        <v>-3.8855900081543521E-2</v>
      </c>
      <c r="C32" s="2">
        <v>-6.9403358979814631E-2</v>
      </c>
      <c r="D32">
        <f>D31*(1+B32)</f>
        <v>18190.777695335975</v>
      </c>
      <c r="E32">
        <f t="shared" si="1"/>
        <v>12112.308661220373</v>
      </c>
      <c r="I32" s="21">
        <v>43374</v>
      </c>
      <c r="J32" s="22">
        <v>2711.74</v>
      </c>
      <c r="K32" s="2">
        <f t="shared" si="0"/>
        <v>-6.9403358979814631E-2</v>
      </c>
    </row>
    <row r="33" spans="1:11" x14ac:dyDescent="0.2">
      <c r="A33" s="19">
        <v>43405</v>
      </c>
      <c r="B33" s="2">
        <v>-3.1795295888730556E-2</v>
      </c>
      <c r="C33" s="2">
        <v>1.7859381799140144E-2</v>
      </c>
      <c r="D33">
        <f>D32*(1+B33)</f>
        <v>17612.396536066648</v>
      </c>
      <c r="E33">
        <f t="shared" si="1"/>
        <v>12328.627006070141</v>
      </c>
      <c r="I33" s="21">
        <v>43405</v>
      </c>
      <c r="J33" s="22">
        <v>2760.17</v>
      </c>
      <c r="K33" s="2">
        <f t="shared" si="0"/>
        <v>1.7859381799140144E-2</v>
      </c>
    </row>
    <row r="34" spans="1:11" x14ac:dyDescent="0.2">
      <c r="A34" s="19">
        <v>43435</v>
      </c>
      <c r="B34" s="2">
        <v>-9.2099339433675542E-2</v>
      </c>
      <c r="C34" s="2">
        <v>-9.1776955767217297E-2</v>
      </c>
      <c r="D34">
        <f>D33*(1+B34)</f>
        <v>15990.306449250955</v>
      </c>
      <c r="E34">
        <f t="shared" si="1"/>
        <v>11197.14315066352</v>
      </c>
      <c r="I34" s="21">
        <v>43435</v>
      </c>
      <c r="J34" s="22">
        <v>2506.85</v>
      </c>
      <c r="K34" s="2">
        <f t="shared" si="0"/>
        <v>-9.1776955767217297E-2</v>
      </c>
    </row>
    <row r="35" spans="1:11" x14ac:dyDescent="0.2">
      <c r="A35" s="19">
        <v>43466</v>
      </c>
      <c r="B35" s="2">
        <v>7.1009481817451328E-2</v>
      </c>
      <c r="C35" s="2">
        <v>7.8684404731036967E-2</v>
      </c>
      <c r="D35">
        <f>D34*(1+B35)</f>
        <v>17125.769824314517</v>
      </c>
      <c r="E35">
        <f t="shared" si="1"/>
        <v>12078.183694161686</v>
      </c>
      <c r="I35" s="21">
        <v>43466</v>
      </c>
      <c r="J35" s="22">
        <v>2704.1</v>
      </c>
      <c r="K35" s="2">
        <f t="shared" si="0"/>
        <v>7.8684404731036967E-2</v>
      </c>
    </row>
    <row r="36" spans="1:11" x14ac:dyDescent="0.2">
      <c r="A36" s="19">
        <v>43497</v>
      </c>
      <c r="B36" s="2">
        <v>3.9200737055325702E-2</v>
      </c>
      <c r="C36" s="2">
        <v>2.9728930143115964E-2</v>
      </c>
      <c r="D36">
        <f>D35*(1+B36)</f>
        <v>17797.112624067504</v>
      </c>
      <c r="E36">
        <f t="shared" si="1"/>
        <v>12437.255173461142</v>
      </c>
      <c r="I36" s="21">
        <v>43497</v>
      </c>
      <c r="J36" s="22">
        <v>2784.49</v>
      </c>
      <c r="K36" s="2">
        <f t="shared" si="0"/>
        <v>2.9728930143115964E-2</v>
      </c>
    </row>
    <row r="37" spans="1:11" x14ac:dyDescent="0.2">
      <c r="A37" s="19">
        <v>43525</v>
      </c>
      <c r="B37" s="2">
        <v>2.7532616021920212E-2</v>
      </c>
      <c r="C37" s="2">
        <v>1.7924287751078408E-2</v>
      </c>
      <c r="D37">
        <f>D36*(1+B37)</f>
        <v>18287.113692244824</v>
      </c>
      <c r="E37">
        <f t="shared" si="1"/>
        <v>12660.184114023848</v>
      </c>
      <c r="I37" s="21">
        <v>43525</v>
      </c>
      <c r="J37" s="22">
        <v>2834.4</v>
      </c>
      <c r="K37" s="2">
        <f t="shared" si="0"/>
        <v>1.7924287751078408E-2</v>
      </c>
    </row>
    <row r="38" spans="1:11" x14ac:dyDescent="0.2">
      <c r="A38" s="19">
        <v>43556</v>
      </c>
      <c r="B38" s="2">
        <v>3.3178194707213456E-2</v>
      </c>
      <c r="C38" s="2">
        <v>3.9313434942139368E-2</v>
      </c>
      <c r="D38">
        <f>D37*(1+B38)</f>
        <v>18893.847110959072</v>
      </c>
      <c r="E38">
        <f t="shared" si="1"/>
        <v>13157.899438546032</v>
      </c>
      <c r="I38" s="21">
        <v>43556</v>
      </c>
      <c r="J38" s="22">
        <v>2945.83</v>
      </c>
      <c r="K38" s="2">
        <f t="shared" si="0"/>
        <v>3.9313434942139368E-2</v>
      </c>
    </row>
    <row r="39" spans="1:11" x14ac:dyDescent="0.2">
      <c r="A39" s="19">
        <v>43586</v>
      </c>
      <c r="B39" s="2">
        <v>-8.8776352814595283E-2</v>
      </c>
      <c r="C39" s="2">
        <v>-6.5777726481161508E-2</v>
      </c>
      <c r="D39">
        <f>D38*(1+B39)</f>
        <v>17216.520273811548</v>
      </c>
      <c r="E39">
        <f t="shared" si="1"/>
        <v>12292.402728210722</v>
      </c>
      <c r="I39" s="21">
        <v>43586</v>
      </c>
      <c r="J39" s="22">
        <v>2752.06</v>
      </c>
      <c r="K39" s="2">
        <f t="shared" si="0"/>
        <v>-6.5777726481161508E-2</v>
      </c>
    </row>
    <row r="40" spans="1:11" x14ac:dyDescent="0.2">
      <c r="A40" s="19">
        <v>43617</v>
      </c>
      <c r="B40" s="2">
        <v>9.7827367497879153E-2</v>
      </c>
      <c r="C40" s="2">
        <v>6.8930183208215035E-2</v>
      </c>
      <c r="D40">
        <f>D39*(1+B40)</f>
        <v>18900.767129672397</v>
      </c>
      <c r="E40">
        <f t="shared" si="1"/>
        <v>13139.720300335448</v>
      </c>
      <c r="I40" s="21">
        <v>43617</v>
      </c>
      <c r="J40" s="22">
        <v>2941.76</v>
      </c>
      <c r="K40" s="2">
        <f t="shared" si="0"/>
        <v>6.8930183208215035E-2</v>
      </c>
    </row>
    <row r="41" spans="1:11" x14ac:dyDescent="0.2">
      <c r="A41" s="19">
        <v>43647</v>
      </c>
      <c r="B41" s="2">
        <v>1.1452079163655687E-2</v>
      </c>
      <c r="C41" s="2">
        <v>1.312819536603934E-2</v>
      </c>
      <c r="D41">
        <f>D40*(1+B41)</f>
        <v>19117.220211095224</v>
      </c>
      <c r="E41">
        <f t="shared" si="1"/>
        <v>13312.221115493365</v>
      </c>
      <c r="I41" s="21">
        <v>43647</v>
      </c>
      <c r="J41" s="22">
        <v>2980.38</v>
      </c>
      <c r="K41" s="2">
        <f t="shared" si="0"/>
        <v>1.312819536603934E-2</v>
      </c>
    </row>
    <row r="42" spans="1:11" x14ac:dyDescent="0.2">
      <c r="A42" s="19">
        <v>43678</v>
      </c>
      <c r="B42" s="2">
        <v>-1.0528861503523935E-2</v>
      </c>
      <c r="C42" s="2">
        <v>-1.8091652742267789E-2</v>
      </c>
      <c r="D42">
        <f>D41*(1+B42)</f>
        <v>18915.937647160234</v>
      </c>
      <c r="E42">
        <f t="shared" si="1"/>
        <v>13071.381033843574</v>
      </c>
      <c r="I42" s="21">
        <v>43678</v>
      </c>
      <c r="J42" s="22">
        <v>2926.46</v>
      </c>
      <c r="K42" s="2">
        <f t="shared" si="0"/>
        <v>-1.8091652742267789E-2</v>
      </c>
    </row>
    <row r="43" spans="1:11" x14ac:dyDescent="0.2">
      <c r="A43" s="19">
        <v>43709</v>
      </c>
      <c r="B43" s="2">
        <v>3.67944515893645E-2</v>
      </c>
      <c r="C43" s="2">
        <v>1.7181167690656883E-2</v>
      </c>
      <c r="D43">
        <f>D42*(1+B43)</f>
        <v>19611.939199186108</v>
      </c>
      <c r="E43">
        <f t="shared" si="1"/>
        <v>13295.962623334512</v>
      </c>
      <c r="I43" s="21">
        <v>43709</v>
      </c>
      <c r="J43" s="22">
        <v>2976.74</v>
      </c>
      <c r="K43" s="2">
        <f t="shared" si="0"/>
        <v>1.7181167690656883E-2</v>
      </c>
    </row>
    <row r="44" spans="1:11" x14ac:dyDescent="0.2">
      <c r="A44" s="19">
        <v>43739</v>
      </c>
      <c r="B44" s="2">
        <v>6.1200771875266714E-2</v>
      </c>
      <c r="C44" s="2">
        <v>2.0431747482144953E-2</v>
      </c>
      <c r="D44">
        <f>D43*(1+B44)</f>
        <v>20812.205016147098</v>
      </c>
      <c r="E44">
        <f t="shared" si="1"/>
        <v>13567.62237418652</v>
      </c>
      <c r="I44" s="21">
        <v>43739</v>
      </c>
      <c r="J44" s="22">
        <v>3037.56</v>
      </c>
      <c r="K44" s="2">
        <f t="shared" si="0"/>
        <v>2.0431747482144953E-2</v>
      </c>
    </row>
    <row r="45" spans="1:11" x14ac:dyDescent="0.2">
      <c r="A45" s="19">
        <v>43770</v>
      </c>
      <c r="B45" s="2">
        <v>3.0303885058194084E-2</v>
      </c>
      <c r="C45" s="2">
        <v>3.4047064090915104E-2</v>
      </c>
      <c r="D45">
        <f>D44*(1+B45)</f>
        <v>21442.895684763989</v>
      </c>
      <c r="E45">
        <f t="shared" si="1"/>
        <v>14029.560082721782</v>
      </c>
      <c r="I45" s="21">
        <v>43770</v>
      </c>
      <c r="J45" s="22">
        <v>3140.98</v>
      </c>
      <c r="K45" s="2">
        <f t="shared" si="0"/>
        <v>3.4047064090915104E-2</v>
      </c>
    </row>
    <row r="46" spans="1:11" x14ac:dyDescent="0.2">
      <c r="A46" s="19">
        <v>43800</v>
      </c>
      <c r="B46" s="2">
        <v>5.7068077454663177E-2</v>
      </c>
      <c r="C46" s="2">
        <v>2.8589803182446302E-2</v>
      </c>
      <c r="D46">
        <f>D45*(1+B46)</f>
        <v>22666.600516554365</v>
      </c>
      <c r="E46">
        <f t="shared" si="1"/>
        <v>14430.662444223102</v>
      </c>
      <c r="I46" s="21">
        <v>43800</v>
      </c>
      <c r="J46" s="22">
        <v>3230.78</v>
      </c>
      <c r="K46" s="2">
        <f t="shared" si="0"/>
        <v>2.8589803182446302E-2</v>
      </c>
    </row>
    <row r="47" spans="1:11" x14ac:dyDescent="0.2">
      <c r="A47" s="19">
        <v>43831</v>
      </c>
      <c r="B47" s="2">
        <v>4.6507716394229362E-2</v>
      </c>
      <c r="C47" s="2">
        <v>-1.6280898111292685E-3</v>
      </c>
      <c r="D47">
        <f>D46*(1+B47)</f>
        <v>23720.772344999568</v>
      </c>
      <c r="E47">
        <f t="shared" si="1"/>
        <v>14407.168029729817</v>
      </c>
      <c r="I47" s="21">
        <v>43831</v>
      </c>
      <c r="J47" s="22">
        <v>3225.52</v>
      </c>
      <c r="K47" s="2">
        <f t="shared" si="0"/>
        <v>-1.6280898111292685E-3</v>
      </c>
    </row>
    <row r="48" spans="1:11" x14ac:dyDescent="0.2">
      <c r="A48" s="19">
        <v>43862</v>
      </c>
      <c r="B48" s="2">
        <v>-5.3343678234076437E-3</v>
      </c>
      <c r="C48" s="2">
        <v>-8.4110469009648109E-2</v>
      </c>
      <c r="D48">
        <f>D47*(1+B48)</f>
        <v>23594.237020256023</v>
      </c>
      <c r="E48">
        <f t="shared" si="1"/>
        <v>13195.374369648434</v>
      </c>
      <c r="I48" s="21">
        <v>43862</v>
      </c>
      <c r="J48" s="22">
        <v>2954.22</v>
      </c>
      <c r="K48" s="2">
        <f t="shared" si="0"/>
        <v>-8.4110469009648109E-2</v>
      </c>
    </row>
    <row r="49" spans="1:11" x14ac:dyDescent="0.2">
      <c r="A49" s="19">
        <v>43891</v>
      </c>
      <c r="B49" s="2">
        <v>-7.1282816626606016E-2</v>
      </c>
      <c r="C49" s="2">
        <v>-0.12511932083595659</v>
      </c>
      <c r="D49">
        <f>D48*(1+B49)</f>
        <v>21912.373349296435</v>
      </c>
      <c r="E49">
        <f t="shared" si="1"/>
        <v>11544.378090341834</v>
      </c>
      <c r="I49" s="21">
        <v>43891</v>
      </c>
      <c r="J49" s="22">
        <v>2584.59</v>
      </c>
      <c r="K49" s="2">
        <f t="shared" si="0"/>
        <v>-0.12511932083595659</v>
      </c>
    </row>
    <row r="50" spans="1:11" x14ac:dyDescent="0.2">
      <c r="A50" s="19">
        <v>43922</v>
      </c>
      <c r="B50" s="2">
        <v>9.0039570102155034E-2</v>
      </c>
      <c r="C50" s="2">
        <v>0.12684410293315368</v>
      </c>
      <c r="D50">
        <f>D49*(1+B50)</f>
        <v>23885.354025585006</v>
      </c>
      <c r="E50">
        <f t="shared" si="1"/>
        <v>13008.714373132398</v>
      </c>
      <c r="I50" s="21">
        <v>43922</v>
      </c>
      <c r="J50" s="22">
        <v>2912.43</v>
      </c>
      <c r="K50" s="2">
        <f t="shared" si="0"/>
        <v>0.12684410293315368</v>
      </c>
    </row>
    <row r="51" spans="1:11" x14ac:dyDescent="0.2">
      <c r="A51" s="19">
        <v>43952</v>
      </c>
      <c r="B51" s="2">
        <v>6.5850888126617074E-2</v>
      </c>
      <c r="C51" s="2">
        <v>4.5281775012618368E-2</v>
      </c>
      <c r="D51">
        <f>D50*(1+B51)</f>
        <v>25458.225801388446</v>
      </c>
      <c r="E51">
        <f t="shared" si="1"/>
        <v>13597.772050579995</v>
      </c>
      <c r="I51" s="21">
        <v>43952</v>
      </c>
      <c r="J51" s="22">
        <v>3044.31</v>
      </c>
      <c r="K51" s="2">
        <f t="shared" si="0"/>
        <v>4.5281775012618368E-2</v>
      </c>
    </row>
    <row r="52" spans="1:11" x14ac:dyDescent="0.2">
      <c r="A52" s="19">
        <v>43983</v>
      </c>
      <c r="B52" s="2">
        <v>1.2276922973334915E-2</v>
      </c>
      <c r="C52" s="2">
        <v>1.838840328350267E-2</v>
      </c>
      <c r="D52">
        <f>D51*(1+B52)</f>
        <v>25770.774478589858</v>
      </c>
      <c r="E52">
        <f t="shared" si="1"/>
        <v>13847.813366803201</v>
      </c>
      <c r="I52" s="21">
        <v>43983</v>
      </c>
      <c r="J52" s="22">
        <v>3100.29</v>
      </c>
      <c r="K52" s="2">
        <f t="shared" si="0"/>
        <v>1.838840328350267E-2</v>
      </c>
    </row>
    <row r="53" spans="1:11" x14ac:dyDescent="0.2">
      <c r="A53" s="19">
        <v>44013</v>
      </c>
      <c r="B53" s="2">
        <v>0.11151585111033645</v>
      </c>
      <c r="C53" s="2">
        <v>5.5101296975444213E-2</v>
      </c>
      <c r="D53">
        <f>D52*(1+B53)</f>
        <v>28644.624328342343</v>
      </c>
      <c r="E53">
        <f t="shared" si="1"/>
        <v>14610.845843587951</v>
      </c>
      <c r="I53" s="21">
        <v>44013</v>
      </c>
      <c r="J53" s="22">
        <v>3271.12</v>
      </c>
      <c r="K53" s="2">
        <f t="shared" si="0"/>
        <v>5.5101296975444213E-2</v>
      </c>
    </row>
    <row r="54" spans="1:11" x14ac:dyDescent="0.2">
      <c r="A54" s="19">
        <v>44044</v>
      </c>
      <c r="B54" s="2">
        <v>0.12579756007789006</v>
      </c>
      <c r="C54" s="2">
        <v>7.0064687324219249E-2</v>
      </c>
      <c r="D54">
        <f>D53*(1+B54)</f>
        <v>32248.048178195579</v>
      </c>
      <c r="E54">
        <f t="shared" si="1"/>
        <v>15634.550189161309</v>
      </c>
      <c r="I54" s="21">
        <v>44044</v>
      </c>
      <c r="J54" s="22">
        <v>3500.31</v>
      </c>
      <c r="K54" s="2">
        <f t="shared" si="0"/>
        <v>7.0064687324219249E-2</v>
      </c>
    </row>
    <row r="55" spans="1:11" x14ac:dyDescent="0.2">
      <c r="A55" s="19">
        <v>44075</v>
      </c>
      <c r="B55" s="2">
        <v>-1.6303332190431521E-2</v>
      </c>
      <c r="C55" s="2">
        <v>-3.9227954095494386E-2</v>
      </c>
      <c r="D55">
        <f>D54*(1+B55)</f>
        <v>31722.297536253416</v>
      </c>
      <c r="E55">
        <f t="shared" si="1"/>
        <v>15021.238772037186</v>
      </c>
      <c r="I55" s="21">
        <v>44075</v>
      </c>
      <c r="J55" s="22">
        <v>3363</v>
      </c>
      <c r="K55" s="2">
        <f t="shared" si="0"/>
        <v>-3.9227954095494386E-2</v>
      </c>
    </row>
    <row r="56" spans="1:11" x14ac:dyDescent="0.2">
      <c r="A56" s="19">
        <v>44105</v>
      </c>
      <c r="B56" s="2">
        <v>-1.4610891912698966E-2</v>
      </c>
      <c r="C56" s="2">
        <v>-2.766577460600653E-2</v>
      </c>
      <c r="D56">
        <f>D55*(1+B56)</f>
        <v>31258.806475728743</v>
      </c>
      <c r="E56">
        <f t="shared" si="1"/>
        <v>14605.664565867</v>
      </c>
      <c r="I56" s="21">
        <v>44105</v>
      </c>
      <c r="J56" s="22">
        <v>3269.96</v>
      </c>
      <c r="K56" s="2">
        <f t="shared" si="0"/>
        <v>-2.766577460600653E-2</v>
      </c>
    </row>
    <row r="57" spans="1:11" x14ac:dyDescent="0.2">
      <c r="A57" s="19">
        <v>44136</v>
      </c>
      <c r="B57" s="2">
        <v>9.2935719726062072E-2</v>
      </c>
      <c r="C57" s="2">
        <v>0.10754565805086302</v>
      </c>
      <c r="D57">
        <f>D56*(1+B57)</f>
        <v>34163.866153328287</v>
      </c>
      <c r="E57">
        <f t="shared" si="1"/>
        <v>16176.440372873341</v>
      </c>
      <c r="I57" s="21">
        <v>44136</v>
      </c>
      <c r="J57" s="22">
        <v>3621.63</v>
      </c>
      <c r="K57" s="2">
        <f t="shared" si="0"/>
        <v>0.10754565805086302</v>
      </c>
    </row>
    <row r="58" spans="1:11" x14ac:dyDescent="0.2">
      <c r="A58" s="19">
        <v>44166</v>
      </c>
      <c r="B58" s="2">
        <v>2.4021039796896161E-2</v>
      </c>
      <c r="C58" s="2">
        <v>3.7121406659432372E-2</v>
      </c>
      <c r="D58">
        <f>D57*(1+B58)</f>
        <v>34984.517741813215</v>
      </c>
      <c r="E58">
        <f t="shared" si="1"/>
        <v>16776.932594256832</v>
      </c>
      <c r="I58" s="21">
        <v>44166</v>
      </c>
      <c r="J58" s="22">
        <v>3756.07</v>
      </c>
      <c r="K58" s="2">
        <f t="shared" si="0"/>
        <v>3.7121406659432372E-2</v>
      </c>
    </row>
    <row r="59" spans="1:11" x14ac:dyDescent="0.2">
      <c r="A59" s="19">
        <v>44197</v>
      </c>
      <c r="B59" s="2">
        <v>-1.3224132630257061E-2</v>
      </c>
      <c r="C59" s="2">
        <v>-1.1136640158463601E-2</v>
      </c>
      <c r="D59">
        <f>D58*(1+B59)</f>
        <v>34521.877839189896</v>
      </c>
      <c r="E59">
        <f t="shared" si="1"/>
        <v>16590.093932991793</v>
      </c>
      <c r="I59" s="21">
        <v>44197</v>
      </c>
      <c r="J59" s="22">
        <v>3714.24</v>
      </c>
      <c r="K59" s="2">
        <f t="shared" si="0"/>
        <v>-1.1136640158463601E-2</v>
      </c>
    </row>
    <row r="60" spans="1:11" x14ac:dyDescent="0.2">
      <c r="A60" s="19">
        <v>44228</v>
      </c>
      <c r="B60" s="2">
        <v>9.9631021385970173E-3</v>
      </c>
      <c r="C60" s="2">
        <v>2.6091474971999741E-2</v>
      </c>
      <c r="D60">
        <f>D59*(1+B60)</f>
        <v>34865.822834117913</v>
      </c>
      <c r="E60">
        <f t="shared" si="1"/>
        <v>17022.953953627573</v>
      </c>
      <c r="I60" s="21">
        <v>44228</v>
      </c>
      <c r="J60" s="22">
        <v>3811.15</v>
      </c>
      <c r="K60" s="2">
        <f t="shared" si="0"/>
        <v>2.6091474971999741E-2</v>
      </c>
    </row>
    <row r="61" spans="1:11" x14ac:dyDescent="0.2">
      <c r="A61" s="19">
        <v>44256</v>
      </c>
      <c r="B61" s="2">
        <v>4.9040578148794103E-2</v>
      </c>
      <c r="C61" s="2">
        <v>4.2438634008107733E-2</v>
      </c>
      <c r="D61">
        <f>D60*(1+B61)</f>
        <v>36575.662943536481</v>
      </c>
      <c r="E61">
        <f t="shared" si="1"/>
        <v>17745.384866202447</v>
      </c>
      <c r="I61" s="21">
        <v>44256</v>
      </c>
      <c r="J61" s="22">
        <v>3972.89</v>
      </c>
      <c r="K61" s="2">
        <f t="shared" si="0"/>
        <v>4.2438634008107733E-2</v>
      </c>
    </row>
    <row r="62" spans="1:11" x14ac:dyDescent="0.2">
      <c r="A62" s="19">
        <v>44287</v>
      </c>
      <c r="B62" s="2">
        <v>5.0917471536181376E-2</v>
      </c>
      <c r="C62" s="2">
        <v>5.2425312555847307E-2</v>
      </c>
      <c r="D62">
        <f>D61*(1+B62)</f>
        <v>38438.003220380961</v>
      </c>
      <c r="E62">
        <f t="shared" si="1"/>
        <v>18675.692214236915</v>
      </c>
      <c r="I62" s="21">
        <v>44287</v>
      </c>
      <c r="J62" s="22">
        <v>4181.17</v>
      </c>
      <c r="K62" s="2">
        <f t="shared" si="0"/>
        <v>5.2425312555847307E-2</v>
      </c>
    </row>
    <row r="63" spans="1:11" x14ac:dyDescent="0.2">
      <c r="A63" s="19">
        <v>44317</v>
      </c>
      <c r="B63" s="2">
        <v>2.2985969242073197E-2</v>
      </c>
      <c r="C63" s="2">
        <v>5.4865025818131288E-3</v>
      </c>
      <c r="D63">
        <f>D62*(1+B63)</f>
        <v>39321.537980131354</v>
      </c>
      <c r="E63">
        <f t="shared" si="1"/>
        <v>18778.156447787474</v>
      </c>
      <c r="I63" s="21">
        <v>44317</v>
      </c>
      <c r="J63" s="22">
        <v>4204.1099999999997</v>
      </c>
      <c r="K63" s="2">
        <f t="shared" si="0"/>
        <v>5.4865025818131288E-3</v>
      </c>
    </row>
    <row r="64" spans="1:11" x14ac:dyDescent="0.2">
      <c r="A64" s="19">
        <v>44348</v>
      </c>
      <c r="B64" s="2">
        <v>3.4381618302902428E-2</v>
      </c>
      <c r="C64" s="2">
        <v>2.221397632316955E-2</v>
      </c>
      <c r="D64">
        <f>D63*(1+B64)</f>
        <v>40673.476090047312</v>
      </c>
      <c r="E64">
        <f t="shared" si="1"/>
        <v>19195.293970511397</v>
      </c>
      <c r="I64" s="21">
        <v>44348</v>
      </c>
      <c r="J64" s="22">
        <v>4297.5</v>
      </c>
      <c r="K64" s="2">
        <f t="shared" si="0"/>
        <v>2.221397632316955E-2</v>
      </c>
    </row>
    <row r="65" spans="1:11" x14ac:dyDescent="0.2">
      <c r="A65" s="19">
        <v>44378</v>
      </c>
      <c r="B65" s="2">
        <v>6.2514871951562809E-3</v>
      </c>
      <c r="C65" s="2">
        <v>2.2748109365910464E-2</v>
      </c>
      <c r="D65">
        <f>D64*(1+B65)</f>
        <v>40927.745805006736</v>
      </c>
      <c r="E65">
        <f t="shared" si="1"/>
        <v>19631.950617063394</v>
      </c>
      <c r="I65" s="21">
        <v>44378</v>
      </c>
      <c r="J65" s="22">
        <v>4395.26</v>
      </c>
      <c r="K65" s="2">
        <f t="shared" si="0"/>
        <v>2.2748109365910464E-2</v>
      </c>
    </row>
    <row r="66" spans="1:11" x14ac:dyDescent="0.2">
      <c r="A66" s="19">
        <v>44409</v>
      </c>
      <c r="B66" s="2">
        <v>7.4857078341765998E-2</v>
      </c>
      <c r="C66" s="2">
        <v>2.8990321391681052E-2</v>
      </c>
      <c r="D66">
        <f>D65*(1+B66)</f>
        <v>43991.477279084007</v>
      </c>
      <c r="E66">
        <f t="shared" si="1"/>
        <v>20201.087174997676</v>
      </c>
      <c r="I66" s="21">
        <v>44409</v>
      </c>
      <c r="J66" s="22">
        <v>4522.68</v>
      </c>
      <c r="K66" s="2">
        <f t="shared" si="0"/>
        <v>2.8990321391681052E-2</v>
      </c>
    </row>
    <row r="67" spans="1:11" x14ac:dyDescent="0.2">
      <c r="A67" s="19">
        <v>44440</v>
      </c>
      <c r="B67" s="2">
        <v>-3.2756562883162789E-2</v>
      </c>
      <c r="C67" s="2">
        <v>-4.7569140421166278E-2</v>
      </c>
      <c r="D67">
        <f>D66*(1+B67)</f>
        <v>42550.467687268465</v>
      </c>
      <c r="E67">
        <f t="shared" si="1"/>
        <v>19240.138822509991</v>
      </c>
      <c r="I67" s="21">
        <v>44440</v>
      </c>
      <c r="J67" s="22">
        <v>4307.54</v>
      </c>
      <c r="K67" s="2">
        <f t="shared" si="0"/>
        <v>-4.7569140421166278E-2</v>
      </c>
    </row>
    <row r="68" spans="1:11" x14ac:dyDescent="0.2">
      <c r="A68" s="19">
        <v>44470</v>
      </c>
      <c r="B68" s="2">
        <v>0.12053385895917208</v>
      </c>
      <c r="C68" s="2">
        <v>6.9143873301234615E-2</v>
      </c>
      <c r="D68">
        <f>D67*(1+B68)</f>
        <v>47679.239758132491</v>
      </c>
      <c r="E68">
        <f t="shared" si="1"/>
        <v>20570.476543551787</v>
      </c>
      <c r="I68" s="21">
        <v>44470</v>
      </c>
      <c r="J68" s="22">
        <v>4605.38</v>
      </c>
      <c r="K68" s="2">
        <f t="shared" si="0"/>
        <v>6.9143873301234615E-2</v>
      </c>
    </row>
    <row r="69" spans="1:11" x14ac:dyDescent="0.2">
      <c r="A69" s="19">
        <v>44501</v>
      </c>
      <c r="B69" s="2">
        <v>2.4160848044616028E-2</v>
      </c>
      <c r="C69" s="2">
        <v>-8.3337314184714628E-3</v>
      </c>
      <c r="D69">
        <f>D68*(1+B69)</f>
        <v>48831.210624811545</v>
      </c>
      <c r="E69">
        <f t="shared" si="1"/>
        <v>20399.047716887861</v>
      </c>
      <c r="I69" s="21">
        <v>44501</v>
      </c>
      <c r="J69" s="22">
        <v>4567</v>
      </c>
      <c r="K69" s="2">
        <f t="shared" si="0"/>
        <v>-8.3337314184714628E-3</v>
      </c>
    </row>
    <row r="70" spans="1:11" x14ac:dyDescent="0.2">
      <c r="A70" s="19">
        <v>44531</v>
      </c>
      <c r="B70" s="2">
        <v>-1.5011852974037112E-3</v>
      </c>
      <c r="C70" s="2">
        <v>4.3612874972629799E-2</v>
      </c>
      <c r="D70">
        <f>D69*(1+B70)</f>
        <v>48757.905929367153</v>
      </c>
      <c r="E70">
        <f t="shared" si="1"/>
        <v>21288.708834525201</v>
      </c>
      <c r="I70" s="21">
        <v>44531</v>
      </c>
      <c r="J70" s="22">
        <v>4766.18</v>
      </c>
      <c r="K70" s="2">
        <f t="shared" si="0"/>
        <v>4.3612874972629799E-2</v>
      </c>
    </row>
  </sheetData>
  <sortState xmlns:xlrd2="http://schemas.microsoft.com/office/spreadsheetml/2017/richdata2" ref="I10:J70">
    <sortCondition ref="I10:I70"/>
  </sortState>
  <mergeCells count="1">
    <mergeCell ref="A2:I7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00507-3988-C14B-B43B-74BA3EB1AC8A}">
  <dimension ref="A1:B5"/>
  <sheetViews>
    <sheetView workbookViewId="0">
      <selection activeCell="E11" sqref="E11"/>
    </sheetView>
  </sheetViews>
  <sheetFormatPr baseColWidth="10" defaultRowHeight="16" x14ac:dyDescent="0.2"/>
  <cols>
    <col min="1" max="1" width="26.83203125" customWidth="1"/>
    <col min="2" max="2" width="11.33203125" bestFit="1" customWidth="1"/>
  </cols>
  <sheetData>
    <row r="1" spans="1:2" x14ac:dyDescent="0.2">
      <c r="A1" s="25" t="s">
        <v>75</v>
      </c>
    </row>
    <row r="3" spans="1:2" x14ac:dyDescent="0.2">
      <c r="A3" s="24" t="s">
        <v>72</v>
      </c>
      <c r="B3" s="30">
        <f>'last five years'!U2</f>
        <v>1.6945079228926303E-2</v>
      </c>
    </row>
    <row r="4" spans="1:2" x14ac:dyDescent="0.2">
      <c r="A4" s="23" t="s">
        <v>73</v>
      </c>
      <c r="B4" s="30">
        <f>'last five years'!U3</f>
        <v>6.275684323946408E-2</v>
      </c>
    </row>
    <row r="5" spans="1:2" x14ac:dyDescent="0.2">
      <c r="A5" s="23" t="s">
        <v>74</v>
      </c>
      <c r="B5" s="26">
        <f>-_xlfn.NORM.INV(0.05,B3,B4)*10000</f>
        <v>862.80741989531202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first five years</vt:lpstr>
      <vt:lpstr>last five years</vt:lpstr>
      <vt:lpstr>Factor Model Data</vt:lpstr>
      <vt:lpstr>FF3</vt:lpstr>
      <vt:lpstr>FF5</vt:lpstr>
      <vt:lpstr>F Test</vt:lpstr>
      <vt:lpstr>Growth Compare</vt:lpstr>
      <vt:lpstr>5% 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 Li</dc:creator>
  <cp:lastModifiedBy>Zhe Li</cp:lastModifiedBy>
  <dcterms:created xsi:type="dcterms:W3CDTF">2023-04-28T02:04:17Z</dcterms:created>
  <dcterms:modified xsi:type="dcterms:W3CDTF">2023-04-30T04:50:19Z</dcterms:modified>
</cp:coreProperties>
</file>