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00 - ONMC WestLink\Construction\20 - 21 Season\"/>
    </mc:Choice>
  </mc:AlternateContent>
  <xr:revisionPtr revIDLastSave="0" documentId="8_{A52FA97F-25CF-42D3-BB5B-78BFF92FF223}" xr6:coauthVersionLast="44" xr6:coauthVersionMax="44" xr10:uidLastSave="{00000000-0000-0000-0000-000000000000}"/>
  <bookViews>
    <workbookView xWindow="-28920" yWindow="-120" windowWidth="29040" windowHeight="15840" tabRatio="477" xr2:uid="{00000000-000D-0000-FFFF-FFFF00000000}"/>
  </bookViews>
  <sheets>
    <sheet name="Quality Assurance Schedule" sheetId="1" r:id="rId1"/>
  </sheets>
  <definedNames>
    <definedName name="_xlnm.Print_Area" localSheetId="0">'Quality Assurance Schedule'!$A$14:$P$76</definedName>
    <definedName name="_xlnm.Print_Titles" localSheetId="0">'Quality Assurance Schedule'!$14:$14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4" i="1" l="1"/>
  <c r="A75" i="1" s="1"/>
  <c r="A76" i="1" s="1"/>
  <c r="A72" i="1"/>
  <c r="A63" i="1"/>
  <c r="A64" i="1" s="1"/>
  <c r="A65" i="1" s="1"/>
  <c r="A66" i="1" s="1"/>
  <c r="A67" i="1" s="1"/>
  <c r="A68" i="1" s="1"/>
  <c r="A69" i="1" s="1"/>
  <c r="A70" i="1" s="1"/>
  <c r="A54" i="1"/>
  <c r="A55" i="1" s="1"/>
  <c r="A56" i="1" s="1"/>
  <c r="A57" i="1" s="1"/>
  <c r="A58" i="1" s="1"/>
  <c r="A59" i="1" s="1"/>
  <c r="A60" i="1" s="1"/>
  <c r="A61" i="1" s="1"/>
  <c r="A24" i="1"/>
  <c r="A25" i="1" s="1"/>
  <c r="A23" i="1"/>
  <c r="F8" i="1" l="1"/>
  <c r="E50" i="1" l="1"/>
  <c r="E48" i="1"/>
  <c r="E41" i="1"/>
  <c r="E40" i="1"/>
  <c r="E38" i="1"/>
  <c r="F9" i="1"/>
  <c r="E36" i="1" s="1"/>
  <c r="E30" i="1" l="1"/>
  <c r="E29" i="1"/>
  <c r="E28" i="1"/>
  <c r="E27" i="1"/>
  <c r="E23" i="1"/>
  <c r="E35" i="1" l="1"/>
  <c r="E46" i="1"/>
  <c r="E45" i="1"/>
  <c r="E33" i="1"/>
  <c r="E32" i="1"/>
  <c r="E25" i="1"/>
  <c r="E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Schilov</author>
  </authors>
  <commentList>
    <comment ref="I17" authorId="0" shapeId="0" xr:uid="{6DEB1923-CC4E-4805-BF7D-6ADAA6A502D3}">
      <text>
        <r>
          <rPr>
            <b/>
            <sz val="14"/>
            <color indexed="81"/>
            <rFont val="Tahoma"/>
            <family val="2"/>
          </rPr>
          <t>Nick Schilov: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Specific to Design eg. &lt;10% passing 75µm</t>
        </r>
      </text>
    </comment>
    <comment ref="I18" authorId="0" shapeId="0" xr:uid="{11B0BC94-F568-4A60-8405-8DCBB4F78334}">
      <text>
        <r>
          <rPr>
            <b/>
            <sz val="14"/>
            <color indexed="81"/>
            <rFont val="Tahoma"/>
            <family val="2"/>
          </rPr>
          <t>Nick Schilov: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Specific to Design eg. &lt;10% passing 75µm</t>
        </r>
      </text>
    </comment>
    <comment ref="I20" authorId="0" shapeId="0" xr:uid="{82A58C9D-CD9D-408A-89F3-493A7F62013B}">
      <text>
        <r>
          <rPr>
            <b/>
            <sz val="14"/>
            <color indexed="81"/>
            <rFont val="Tahoma"/>
            <family val="2"/>
          </rPr>
          <t>Nick Schilov: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Specific to Design eg. &lt;10% passing 75µm</t>
        </r>
      </text>
    </comment>
    <comment ref="I21" authorId="0" shapeId="0" xr:uid="{A29958E5-5E71-4DB8-986B-B61797CD3685}">
      <text>
        <r>
          <rPr>
            <b/>
            <sz val="14"/>
            <color indexed="81"/>
            <rFont val="Tahoma"/>
            <family val="2"/>
          </rPr>
          <t>Nick Schilov: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Specific to Design eg. &lt;10% passing 75µm</t>
        </r>
      </text>
    </comment>
    <comment ref="I70" authorId="0" shapeId="0" xr:uid="{00000000-0006-0000-0000-000001000000}">
      <text>
        <r>
          <rPr>
            <b/>
            <sz val="14"/>
            <color indexed="81"/>
            <rFont val="Tahoma"/>
            <family val="2"/>
          </rPr>
          <t>Nick Schilov:
May be specified in Contract Documents. 
Where detailed in specific contract requirements, the cleanliness value of the chip shall be determined in accordance with NZS 4407 Test 3.9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<sst xmlns="http://schemas.openxmlformats.org/spreadsheetml/2006/main" count="410" uniqueCount="215">
  <si>
    <t>TASK</t>
  </si>
  <si>
    <t>TEST REQUIRED</t>
  </si>
  <si>
    <t xml:space="preserve">TASK ASSIGNED TO </t>
  </si>
  <si>
    <t>+0mm / -30mm</t>
  </si>
  <si>
    <t>String line</t>
  </si>
  <si>
    <t>TNZ F/1 11.2.1</t>
  </si>
  <si>
    <t>TNZ F/1 11.2.2</t>
  </si>
  <si>
    <t>3m straight edge</t>
  </si>
  <si>
    <t>Stringline, tape measure</t>
  </si>
  <si>
    <t>3m straight edge, tape measure</t>
  </si>
  <si>
    <t>+/- 30mm</t>
  </si>
  <si>
    <t>Inferred CBR</t>
  </si>
  <si>
    <t>Scala penetrometer to NZS 4402 : 1988, Test 6.5.2. Inferred CBR from Austroads Pavement Design Manual 2004</t>
  </si>
  <si>
    <t>Wet sieving test</t>
  </si>
  <si>
    <t>NZS4407 4407 : 1991, Test 3.8.1</t>
  </si>
  <si>
    <t>Design</t>
  </si>
  <si>
    <t>Particle size distribution</t>
  </si>
  <si>
    <t>Bearing strength</t>
  </si>
  <si>
    <t>Formation</t>
  </si>
  <si>
    <t>Finished Level</t>
  </si>
  <si>
    <t>Soaked CBR</t>
  </si>
  <si>
    <t>Remoulded soaked CBR</t>
  </si>
  <si>
    <t>Solid Density</t>
  </si>
  <si>
    <t>1 test</t>
  </si>
  <si>
    <t>NZS 4407 : 1991, Test 3.7</t>
  </si>
  <si>
    <t>5 point compaction curve</t>
  </si>
  <si>
    <t>Determination of MDD &amp; OWC</t>
  </si>
  <si>
    <t>Compaction</t>
  </si>
  <si>
    <t>NDM</t>
  </si>
  <si>
    <t>Compaction to NZS 4402: 1986 Test 4.1.3 at OMC.  CBR testing to NZS 4407 : 1981 Test 3.15</t>
  </si>
  <si>
    <t>NZS4407 : 1991, Test 3.6</t>
  </si>
  <si>
    <t>Sand equivalent</t>
  </si>
  <si>
    <t>NZS 4402 : 1986, Test 4.1.3</t>
  </si>
  <si>
    <t>TNZ B/2 7.5</t>
  </si>
  <si>
    <t>+5mm / -25mm</t>
  </si>
  <si>
    <t>+/- 10mm</t>
  </si>
  <si>
    <t>Crushing Strength</t>
  </si>
  <si>
    <t>Crushing Resistance Test</t>
  </si>
  <si>
    <t>NZS 4407 : 1991, Test 3.10</t>
  </si>
  <si>
    <t>Weathering Quality</t>
  </si>
  <si>
    <t>Weathering Quality Index Test</t>
  </si>
  <si>
    <t>NZS 4407 : 1991, Test 3.11</t>
  </si>
  <si>
    <t>≥ 80%</t>
  </si>
  <si>
    <t>Degree of Saturation</t>
  </si>
  <si>
    <t>Surface Finish</t>
  </si>
  <si>
    <t>TNZ B/2 7.8</t>
  </si>
  <si>
    <t>Visual Inspection</t>
  </si>
  <si>
    <t>&lt;10% fines passing 2.36mm under 130 KN load</t>
  </si>
  <si>
    <t>AA, AB, AC, BA, BB or CA</t>
  </si>
  <si>
    <t>TNZ M/4 3.3.2</t>
  </si>
  <si>
    <t>+15mm / -5mm</t>
  </si>
  <si>
    <t>Contractor's Quality Manager</t>
  </si>
  <si>
    <t>IANZ accredited laboratory</t>
  </si>
  <si>
    <r>
      <t xml:space="preserve">Mean ≥ 95% MDD, Min </t>
    </r>
    <r>
      <rPr>
        <sz val="10"/>
        <rFont val="Arial"/>
        <family val="2"/>
      </rPr>
      <t>≥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92%, Total voids ≤ 20%</t>
    </r>
  </si>
  <si>
    <t>&lt; 60% (or 80% on consultation with the pavement designer)</t>
  </si>
  <si>
    <t>report value only</t>
  </si>
  <si>
    <t>Quantities</t>
  </si>
  <si>
    <t>Basecourse (m3)</t>
  </si>
  <si>
    <t>ONLY ADJUST THIS SPREADSHEET IF YOU KNOW WHAT YOU ARE DOING</t>
  </si>
  <si>
    <t>MEASURING DEVICES OR METHOD</t>
  </si>
  <si>
    <t>SPECIFICATION REFERENCE</t>
  </si>
  <si>
    <t>TNZ M/1 Table 1</t>
  </si>
  <si>
    <t>Penetration</t>
  </si>
  <si>
    <t>Penetration at 25°C, 100g, five seconds</t>
  </si>
  <si>
    <t>ASTM D5</t>
  </si>
  <si>
    <t>Viscosity</t>
  </si>
  <si>
    <t>AS 2341.2 or ASM D2171</t>
  </si>
  <si>
    <t>Complies with requirements for  penetration grade as per TNZ M/01 Table 1</t>
  </si>
  <si>
    <t>Viscosity PaS at 60°C</t>
  </si>
  <si>
    <t>Viscosity mm2/s at 135°C</t>
  </si>
  <si>
    <t>AS 2341.3 or ASM D2170</t>
  </si>
  <si>
    <t>Flash Point</t>
  </si>
  <si>
    <t>Flash point (Cleveland open cup), °C</t>
  </si>
  <si>
    <t>ASTM D92</t>
  </si>
  <si>
    <t>Solubility</t>
  </si>
  <si>
    <t>Solubility in Trichloroethylene, % or Solubility in Toluene, %</t>
  </si>
  <si>
    <t>ASTM D2042, AS 2341.8</t>
  </si>
  <si>
    <t>Rolling Thin Film</t>
  </si>
  <si>
    <t>Rolling Thin Film Oven Test</t>
  </si>
  <si>
    <t>ASTM D2872 or AS 2341.10</t>
  </si>
  <si>
    <t>Penetration of residue, at 25°C, 100g, five seconds, % of original</t>
  </si>
  <si>
    <t>Ductility</t>
  </si>
  <si>
    <t>Ductility of residue, at 25°C, (metres)</t>
  </si>
  <si>
    <t>ASTM D113</t>
  </si>
  <si>
    <t>BITUMEN - TO GAIN APPROVAL</t>
  </si>
  <si>
    <t>SEALING CHIP MATERIAL TESTING</t>
  </si>
  <si>
    <t>TNZ M/6 3.2</t>
  </si>
  <si>
    <t>Check the NZ Pavement &amp; Bitumen Contractors Association (BCA) Guidelines: Quality Assurance of Aggregates for Chipseals and Bituminous Mixes (BCA 9805)</t>
  </si>
  <si>
    <t>NZS 4407:1991, Test 3.10</t>
  </si>
  <si>
    <t>&lt;10% fines passing 2.36mm under 230 KN load</t>
  </si>
  <si>
    <t>TNZ M/6 3.3</t>
  </si>
  <si>
    <t>TNZ M/6 3.4</t>
  </si>
  <si>
    <t>Weak Particles Test</t>
  </si>
  <si>
    <t>NZS 4407:1991, Test 3.11</t>
  </si>
  <si>
    <t>AA or BA</t>
  </si>
  <si>
    <t>Australian Weak Particles Test</t>
  </si>
  <si>
    <t>AS 1141.32-1995</t>
  </si>
  <si>
    <t>Maximum of 1%</t>
  </si>
  <si>
    <t>Cleanliness</t>
  </si>
  <si>
    <t>TNZ M/6 4.1.1</t>
  </si>
  <si>
    <t>Cleanliness Test</t>
  </si>
  <si>
    <t>NZS 4407:1991, Test 3.9</t>
  </si>
  <si>
    <t>Grade 2 - 89 min
Grade 3 - 87 min
Grade 4 - 85 min</t>
  </si>
  <si>
    <t>Size &amp; Shape</t>
  </si>
  <si>
    <t>TNZ M/6 4.1.2</t>
  </si>
  <si>
    <t xml:space="preserve">Size &amp; Shape </t>
  </si>
  <si>
    <t>NZS 4407:1991, Test 3.13</t>
  </si>
  <si>
    <t>Broken Faces</t>
  </si>
  <si>
    <t>Broken Faces Test</t>
  </si>
  <si>
    <t>NZS 4407:1991, Test 3.14</t>
  </si>
  <si>
    <t xml:space="preserve">Grade 2 - ALD 9.5 - 12.0, 65% within 2.5% ALD
Grade 3 - ALD 7.5 - 10.0, 70% within 2.5% ALD
Grade 4 - ALD 5.5 - 8.0, 65% within 2.5% ALD 
1.1% passing 4.75mm </t>
  </si>
  <si>
    <t xml:space="preserve">98% with minimum two broken faces
</t>
  </si>
  <si>
    <t>Grading</t>
  </si>
  <si>
    <t>TNZ M/6 4.2.2</t>
  </si>
  <si>
    <t>NZS 4407:1991, Test 3.8</t>
  </si>
  <si>
    <t>TNZ M/6 4.2.3</t>
  </si>
  <si>
    <t>Report Value Only</t>
  </si>
  <si>
    <t>Only undertaken in cases of dispute</t>
  </si>
  <si>
    <t>QUALITY ASSURANCE / TESTING SCHEDULE</t>
  </si>
  <si>
    <t>&lt;10% fines passing 2.36mm under 110 KN load</t>
  </si>
  <si>
    <t>CBR  ≥ 4</t>
  </si>
  <si>
    <t>IANZ Test report</t>
  </si>
  <si>
    <t>report only</t>
  </si>
  <si>
    <t>Letter of compliance from NZTA</t>
  </si>
  <si>
    <t>SEAL DESIGN</t>
  </si>
  <si>
    <t>Seal design</t>
  </si>
  <si>
    <t>TNZ P/3</t>
  </si>
  <si>
    <t>SEALING RECORDS</t>
  </si>
  <si>
    <t>On day of seal</t>
  </si>
  <si>
    <t>Spray sheets</t>
  </si>
  <si>
    <t>Report value only</t>
  </si>
  <si>
    <t>Blend sheet</t>
  </si>
  <si>
    <t>Bitumen blending facility</t>
  </si>
  <si>
    <t>Client request</t>
  </si>
  <si>
    <t>SUBGRADE CONSTRUCTION (WIDENING AND UNDERCUT AREAS)</t>
  </si>
  <si>
    <r>
      <t>Mean ≥ 98% MDD, Min ≥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95%, Total voids ≤ 20%</t>
    </r>
  </si>
  <si>
    <t>ACCEPTANCE CRITERIA</t>
  </si>
  <si>
    <t>QUALITY DOCUMENTATION</t>
  </si>
  <si>
    <t>TASK TIMING OR TASK FREQUNECY &amp; MINIMUM REQUIREMENTS</t>
  </si>
  <si>
    <r>
      <t>Grade 5</t>
    </r>
    <r>
      <rPr>
        <sz val="10"/>
        <rFont val="Arial"/>
        <family val="2"/>
      </rPr>
      <t xml:space="preserve">
100% passing 13.2mm
95 - 100% passing 9.5mm
8% max passing 4.75mm
2% max passing 2.36mm
0% passing 300µm
</t>
    </r>
    <r>
      <rPr>
        <b/>
        <sz val="10"/>
        <rFont val="Arial"/>
        <family val="2"/>
      </rPr>
      <t>Grade 6</t>
    </r>
    <r>
      <rPr>
        <sz val="10"/>
        <rFont val="Arial"/>
        <family val="2"/>
      </rPr>
      <t xml:space="preserve">
100% passing 9.5mm
95-100% max passing 6.7mm
15% max passing 2.36mm
8% max passing 300µm</t>
    </r>
  </si>
  <si>
    <t>IANZ Report</t>
  </si>
  <si>
    <t>≥ 40</t>
  </si>
  <si>
    <t>100% passing 37.5mm
66 - 81% passing 19mm
43 - 57 passing 9.5mm
28 - 43 passing 4.75mm
19 - 33 passing 2.36mm
12 - 25 passing 1.18mm
7 - 19 passing 600µm
3 - 14 passing 300µm
0 - 10 passing 150µm
0 - 7 passing 75µm</t>
  </si>
  <si>
    <t>BASECOURSE LAYER MATERIAL TESTING - TNZ M/4 AP40</t>
  </si>
  <si>
    <t>BASECOURSE LAYER CONSTRUCTION - TNZ M/4 AP40</t>
  </si>
  <si>
    <t>Plateau Density Test</t>
  </si>
  <si>
    <t>TNZ B/2 7.5 (b)</t>
  </si>
  <si>
    <t>Pavement subcontractor quality representative</t>
  </si>
  <si>
    <t>Inspection checklist</t>
  </si>
  <si>
    <t>Ride Quality</t>
  </si>
  <si>
    <t>Within 12 months of first coat seal</t>
  </si>
  <si>
    <t>Certified test report</t>
  </si>
  <si>
    <t>inertial laser profiler or response-type roughness meter</t>
  </si>
  <si>
    <t>DOCUMENTATION RECEIVED</t>
  </si>
  <si>
    <t>FREQUENCY ACHIEVED</t>
  </si>
  <si>
    <t>ACCEPTANCE CRITERIA ACHIEVED</t>
  </si>
  <si>
    <t>Ride quality test to AG:AM/T002</t>
  </si>
  <si>
    <t>Internal measure</t>
  </si>
  <si>
    <t>Either by pavement subcontractor or by Westlink Asset Management team from latest HSD survey</t>
  </si>
  <si>
    <t>100% passing 63mm
55 – 80% passing 37.5mm
35 – 65% passing 19mm
20 – 50% passing 9.5mm
10 – 35% passing 4.75mm
2 – 20% passing 1.18mm
≤6% passing 75micron</t>
  </si>
  <si>
    <t>SUBBASE MATERIAL TESTING</t>
  </si>
  <si>
    <t>SUBBASE LAYER CONSTRUCTION</t>
  </si>
  <si>
    <t>no 100m moving average &gt; 60 counts</t>
  </si>
  <si>
    <t>1 day prior to surfacing.  Photographs at 50m centres each side of the road, minimum 8MP, geotagged with pen or keys as scale.</t>
  </si>
  <si>
    <t>Stiff bristled broom, camera, eye</t>
  </si>
  <si>
    <t xml:space="preserve">The basecourse surface finish, as distinct from the surface shape, shall present a tightly consolidated surface when swept, in which; 
• The large aggregate is
• exposed to the surface; 
• held in place with a matrix of smaller aggregates 
• The smaller aggregate is held firmly in place by fine material; 
• The matrix does not displace under normal trafficking or sweeping. 
The standard of sweeping shall be sufficient to remove all loose aggregate, dirt, dust, silt and other deleterious matter.
</t>
  </si>
  <si>
    <t>Inspection checklist and photographs supplied electronically.</t>
  </si>
  <si>
    <t>Pre-seal inspection</t>
  </si>
  <si>
    <t>Visual inspection</t>
  </si>
  <si>
    <t>On day of seal.  Photographs at 50m centres each side of the road, minimum 8MP, geotagged with pen or keys as scale.</t>
  </si>
  <si>
    <t>eye, camera, broom</t>
  </si>
  <si>
    <t>Sealing Manager</t>
  </si>
  <si>
    <t>String line or approved alternative</t>
  </si>
  <si>
    <t>≥ 25</t>
  </si>
  <si>
    <t>WBOPDC DC 2009, Cert 1E</t>
  </si>
  <si>
    <t>TNZ B/2 7.5, WBOPDC DC 2009, Cert 1E</t>
  </si>
  <si>
    <t>1 test minimum</t>
  </si>
  <si>
    <t>2 weeks prior to sealing</t>
  </si>
  <si>
    <t>Subbase depth (mm)</t>
  </si>
  <si>
    <t>Subbase qty(m3)</t>
  </si>
  <si>
    <t>Basecourse depth (mm)</t>
  </si>
  <si>
    <t>Seal area (m2)</t>
  </si>
  <si>
    <t>Project (m)</t>
  </si>
  <si>
    <t>TNZ B/2 7.6</t>
  </si>
  <si>
    <t>NDM -  - testing limited to areas where subbase is at full depth</t>
  </si>
  <si>
    <t>Subbase qty/depth (m2)</t>
  </si>
  <si>
    <t>Subbase area full depth (m2)</t>
  </si>
  <si>
    <t>PRECONSTRUCTION HOLD POINTS</t>
  </si>
  <si>
    <t>Agree QA Requirements</t>
  </si>
  <si>
    <t>ITP</t>
  </si>
  <si>
    <t>Check pricing and ITPs &amp; notify Westlink of any difference in understanding of specification requirements</t>
  </si>
  <si>
    <t>Review ITP and confirm minimum quality requirements are understood prior to construction handover meeting.</t>
  </si>
  <si>
    <t>Construction Project Manager</t>
  </si>
  <si>
    <t>-</t>
  </si>
  <si>
    <t>Confirmation received by Delivery Manager by scheduled task timing</t>
  </si>
  <si>
    <t>NTP</t>
  </si>
  <si>
    <t>Meeting</t>
  </si>
  <si>
    <t>24 hours notice prior to construction handover meeting.</t>
  </si>
  <si>
    <t>Submit resident letter for approval</t>
  </si>
  <si>
    <t>Submit letter to Delivery Manager for review and approval</t>
  </si>
  <si>
    <t>48 hours prior to letter box drop</t>
  </si>
  <si>
    <t>Construction Handover Meeting</t>
  </si>
  <si>
    <t>Minimum 48 hours prior to planned commencement of physical works.</t>
  </si>
  <si>
    <t>Physical works Programme</t>
  </si>
  <si>
    <t xml:space="preserve">Physical works Programme to be uploaded to WestLink Sharepoint site, emailed to WestLink Delivery Manager and start and end dates to by updated in RAMM Contractor prior to physical works. </t>
  </si>
  <si>
    <t>Minimum 10 working days prior to commencement of physical works.</t>
  </si>
  <si>
    <t>SIGNED</t>
  </si>
  <si>
    <t>DATE</t>
  </si>
  <si>
    <t>Compaction - Feather Edge</t>
  </si>
  <si>
    <t>TNZ B/2 8</t>
  </si>
  <si>
    <t>Inspect full length each side</t>
  </si>
  <si>
    <t>truck with 4 tonne wheel load</t>
  </si>
  <si>
    <t>the surface shall be able to withstand a moving wheel load of up to 4 tonnes without displacement</t>
  </si>
  <si>
    <t>Confirm nominated project manager, supervisor, foreman, finishing grader operator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</si>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</sst>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20m centres each side -&quot;\ 0\ &quot;Tests&quot;"/>
    <numFmt numFmtId="165" formatCode="&quot;1 test per 10,000m3 (min 1 test) -&quot;\ 0\ &quot;tests&quot;"/>
    <numFmt numFmtId="166" formatCode="&quot;1 test per 10,000m3 (min 1 per source) -&quot;\ 0\ &quot;tests&quot;"/>
    <numFmt numFmtId="167" formatCode="&quot;1 test per 5000m2 -&quot;\ 0\ &quot;tests&quot;"/>
    <numFmt numFmtId="168" formatCode="&quot;PSV Required =&quot;\ 0"/>
    <numFmt numFmtId="169" formatCode="&quot;1 sample per 1000m3 -&quot;\ 0\ &quot;tests&quot;"/>
    <numFmt numFmtId="170" formatCode="&quot;1 sample per 1000m3 -&quot;\ 0\ &quot;tests (1 test on same sample as MDD/OMC curve)&quot;"/>
    <numFmt numFmtId="171" formatCode="&quot;20m centres alternate lanes - &quot;#&quot; Tests (undercut areas additional)&quot;"/>
    <numFmt numFmtId="172" formatCode="&quot;min 5 tests per lot (max lot size = 1,000m2) -&quot;\ 0\ &quot;tests&quot;"/>
    <numFmt numFmtId="173" formatCode="&quot;centreline and edge of seal at 20m intervals - &quot;\1\2\9&quot; Tests&quot;"/>
    <numFmt numFmtId="174" formatCode="&quot;20m centres each side -&quot;\ \9\4\ &quot;Tests&quot;"/>
    <numFmt numFmtId="175" formatCode="0.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2"/>
      <color indexed="81"/>
      <name val="Tahoma"/>
      <family val="2"/>
    </font>
    <font>
      <b/>
      <sz val="20"/>
      <name val="Arial"/>
      <family val="2"/>
    </font>
    <font>
      <b/>
      <sz val="14"/>
      <color indexed="81"/>
      <name val="Tahoma"/>
      <family val="2"/>
    </font>
    <font>
      <strike/>
      <sz val="12"/>
      <name val="Arial"/>
      <family val="2"/>
    </font>
    <font>
      <sz val="14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5" fillId="3" borderId="0" xfId="0" applyFont="1" applyFill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 applyProtection="1">
      <alignment horizontal="left" vertical="center" wrapText="1"/>
      <protection locked="0"/>
    </xf>
    <xf numFmtId="0" fontId="7" fillId="3" borderId="0" xfId="0" applyFont="1" applyFill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>
      <alignment vertical="top" wrapText="1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2" fillId="0" borderId="1" xfId="0" applyFont="1" applyBorder="1" applyAlignment="1" applyProtection="1">
      <alignment vertical="center" wrapText="1"/>
      <protection locked="0"/>
    </xf>
    <xf numFmtId="0" fontId="1" fillId="0" borderId="1" xfId="0" applyNumberFormat="1" applyFont="1" applyFill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1" xfId="1" quotePrefix="1" applyFont="1" applyBorder="1" applyAlignment="1">
      <alignment vertical="center"/>
    </xf>
    <xf numFmtId="0" fontId="0" fillId="0" borderId="1" xfId="0" applyBorder="1"/>
    <xf numFmtId="0" fontId="2" fillId="0" borderId="1" xfId="1" applyBorder="1"/>
    <xf numFmtId="0" fontId="2" fillId="0" borderId="5" xfId="1" applyFont="1" applyBorder="1" applyAlignment="1">
      <alignment vertical="center" wrapText="1"/>
    </xf>
    <xf numFmtId="0" fontId="2" fillId="0" borderId="5" xfId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1" applyBorder="1"/>
    <xf numFmtId="0" fontId="0" fillId="0" borderId="5" xfId="0" applyBorder="1"/>
    <xf numFmtId="0" fontId="2" fillId="0" borderId="1" xfId="0" applyNumberFormat="1" applyFont="1" applyBorder="1" applyAlignment="1">
      <alignment vertical="center" wrapText="1"/>
    </xf>
    <xf numFmtId="0" fontId="2" fillId="0" borderId="1" xfId="0" applyFont="1" applyFill="1" applyBorder="1" applyAlignment="1" applyProtection="1">
      <alignment vertical="center"/>
      <protection locked="0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1" fontId="0" fillId="3" borderId="3" xfId="0" applyNumberFormat="1" applyFill="1" applyBorder="1" applyAlignment="1" applyProtection="1">
      <alignment horizontal="left" vertical="center" wrapText="1"/>
      <protection locked="0"/>
    </xf>
    <xf numFmtId="0" fontId="0" fillId="4" borderId="3" xfId="0" applyFill="1" applyBorder="1" applyAlignment="1" applyProtection="1">
      <alignment horizontal="left" vertical="center" wrapText="1"/>
      <protection locked="0"/>
    </xf>
    <xf numFmtId="1" fontId="0" fillId="4" borderId="3" xfId="0" applyNumberForma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0" borderId="1" xfId="1" applyBorder="1" applyAlignment="1">
      <alignment vertical="center" wrapText="1"/>
    </xf>
    <xf numFmtId="0" fontId="2" fillId="0" borderId="1" xfId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5" fontId="3" fillId="4" borderId="1" xfId="0" applyNumberFormat="1" applyFont="1" applyFill="1" applyBorder="1" applyAlignment="1">
      <alignment horizontal="center" vertical="center"/>
    </xf>
    <xf numFmtId="175" fontId="1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173" fontId="0" fillId="0" borderId="2" xfId="0" applyNumberFormat="1" applyBorder="1" applyAlignment="1" applyProtection="1">
      <alignment horizontal="left" vertical="center" wrapText="1"/>
      <protection locked="0"/>
    </xf>
    <xf numFmtId="173" fontId="0" fillId="0" borderId="3" xfId="0" applyNumberFormat="1" applyBorder="1" applyAlignment="1" applyProtection="1">
      <alignment horizontal="left" vertical="center" wrapText="1"/>
      <protection locked="0"/>
    </xf>
    <xf numFmtId="169" fontId="0" fillId="0" borderId="2" xfId="0" applyNumberFormat="1" applyFill="1" applyBorder="1" applyAlignment="1">
      <alignment horizontal="left" vertical="center" wrapText="1"/>
    </xf>
    <xf numFmtId="169" fontId="0" fillId="0" borderId="3" xfId="0" applyNumberFormat="1" applyBorder="1" applyAlignment="1">
      <alignment vertical="center" wrapText="1"/>
    </xf>
    <xf numFmtId="165" fontId="0" fillId="0" borderId="2" xfId="0" applyNumberForma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167" fontId="2" fillId="0" borderId="2" xfId="0" applyNumberFormat="1" applyFont="1" applyFill="1" applyBorder="1" applyAlignment="1">
      <alignment horizontal="left" vertical="center" wrapText="1"/>
    </xf>
    <xf numFmtId="167" fontId="0" fillId="0" borderId="3" xfId="0" applyNumberFormat="1" applyFill="1" applyBorder="1" applyAlignment="1">
      <alignment vertical="center" wrapText="1"/>
    </xf>
    <xf numFmtId="170" fontId="0" fillId="0" borderId="2" xfId="0" applyNumberFormat="1" applyFill="1" applyBorder="1" applyAlignment="1">
      <alignment horizontal="left" vertical="center" wrapText="1"/>
    </xf>
    <xf numFmtId="170" fontId="0" fillId="0" borderId="3" xfId="0" applyNumberFormat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167" fontId="2" fillId="0" borderId="2" xfId="0" applyNumberFormat="1" applyFont="1" applyBorder="1" applyAlignment="1">
      <alignment horizontal="left" vertical="center" wrapText="1"/>
    </xf>
    <xf numFmtId="167" fontId="2" fillId="0" borderId="3" xfId="0" applyNumberFormat="1" applyFont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72" fontId="0" fillId="0" borderId="2" xfId="0" applyNumberFormat="1" applyBorder="1" applyAlignment="1">
      <alignment horizontal="left" vertical="center" wrapText="1"/>
    </xf>
    <xf numFmtId="172" fontId="0" fillId="0" borderId="3" xfId="0" applyNumberFormat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70" fontId="2" fillId="0" borderId="2" xfId="0" applyNumberFormat="1" applyFont="1" applyBorder="1" applyAlignment="1">
      <alignment horizontal="left" vertical="center" wrapText="1"/>
    </xf>
    <xf numFmtId="169" fontId="0" fillId="0" borderId="2" xfId="0" applyNumberFormat="1" applyBorder="1" applyAlignment="1">
      <alignment horizontal="left" vertical="center" wrapText="1"/>
    </xf>
    <xf numFmtId="169" fontId="0" fillId="0" borderId="3" xfId="0" applyNumberFormat="1" applyBorder="1" applyAlignment="1">
      <alignment horizontal="left" vertical="center" wrapText="1"/>
    </xf>
    <xf numFmtId="166" fontId="2" fillId="0" borderId="2" xfId="1" applyNumberFormat="1" applyFont="1" applyBorder="1" applyAlignment="1">
      <alignment horizontal="left" vertical="center" wrapText="1"/>
    </xf>
    <xf numFmtId="0" fontId="2" fillId="0" borderId="3" xfId="1" applyFont="1" applyBorder="1" applyAlignment="1">
      <alignment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171" fontId="0" fillId="0" borderId="2" xfId="0" applyNumberFormat="1" applyBorder="1" applyAlignment="1" applyProtection="1">
      <alignment horizontal="left" vertical="center" wrapText="1"/>
      <protection locked="0"/>
    </xf>
    <xf numFmtId="171" fontId="0" fillId="0" borderId="3" xfId="0" applyNumberForma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72" fontId="2" fillId="0" borderId="1" xfId="1" applyNumberFormat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174" fontId="2" fillId="0" borderId="2" xfId="1" applyNumberFormat="1" applyFont="1" applyBorder="1" applyAlignment="1">
      <alignment horizontal="left" vertical="center" wrapText="1"/>
    </xf>
    <xf numFmtId="174" fontId="2" fillId="0" borderId="3" xfId="1" applyNumberFormat="1" applyFont="1" applyBorder="1" applyAlignment="1">
      <alignment vertical="center" wrapText="1"/>
    </xf>
    <xf numFmtId="164" fontId="2" fillId="0" borderId="2" xfId="1" applyNumberFormat="1" applyFont="1" applyBorder="1" applyAlignment="1">
      <alignment horizontal="left" vertical="center" wrapText="1"/>
    </xf>
    <xf numFmtId="164" fontId="2" fillId="0" borderId="3" xfId="1" applyNumberFormat="1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view="pageBreakPreview" zoomScale="53" zoomScaleNormal="78" zoomScaleSheetLayoutView="85" workbookViewId="0">
      <pane ySplit="14" topLeftCell="A15" activePane="bottomLeft" state="frozen"/>
      <selection pane="bottomLeft" activeCell="B8" sqref="B8"/>
    </sheetView>
  </sheetViews>
  <sheetFormatPr defaultRowHeight="12.75" x14ac:dyDescent="0.2"/>
  <cols>
    <col min="1" max="1" width="9.140625" style="69"/>
    <col min="2" max="2" width="24.28515625" style="2" customWidth="1"/>
    <col min="3" max="3" width="26" style="1" customWidth="1"/>
    <col min="4" max="4" width="21" style="2" customWidth="1"/>
    <col min="5" max="5" width="9" style="2" customWidth="1"/>
    <col min="6" max="6" width="69.5703125" style="3" customWidth="1"/>
    <col min="7" max="7" width="42.140625" style="1" bestFit="1" customWidth="1"/>
    <col min="8" max="8" width="35.5703125" style="2" customWidth="1"/>
    <col min="9" max="10" width="39" style="1" customWidth="1"/>
    <col min="11" max="11" width="25.7109375" style="1" customWidth="1"/>
    <col min="12" max="12" width="22.28515625" style="1" bestFit="1" customWidth="1"/>
    <col min="13" max="13" width="22.28515625" style="1" customWidth="1"/>
    <col min="14" max="15" width="19.28515625" style="1" customWidth="1"/>
    <col min="16" max="16" width="21.5703125" style="1" customWidth="1"/>
    <col min="17" max="16384" width="9.140625" style="58"/>
  </cols>
  <sheetData>
    <row r="1" spans="1:16" ht="29.25" customHeight="1" x14ac:dyDescent="0.2">
      <c r="B1" s="21" t="s">
        <v>118</v>
      </c>
      <c r="C1" s="15"/>
      <c r="D1" s="16"/>
      <c r="E1" s="16"/>
      <c r="F1" s="17"/>
      <c r="G1" s="15"/>
      <c r="H1" s="16"/>
      <c r="I1" s="15"/>
      <c r="J1" s="15"/>
      <c r="K1" s="15"/>
      <c r="L1" s="15"/>
      <c r="M1" s="15"/>
      <c r="N1" s="15"/>
      <c r="O1" s="15"/>
      <c r="P1" s="15"/>
    </row>
    <row r="2" spans="1:16" ht="18" x14ac:dyDescent="0.2">
      <c r="B2" s="18" t="s">
        <v>58</v>
      </c>
      <c r="C2" s="15"/>
      <c r="D2" s="16"/>
      <c r="E2" s="16"/>
      <c r="F2" s="17"/>
      <c r="G2" s="15"/>
      <c r="H2" s="16"/>
      <c r="I2" s="15"/>
      <c r="J2" s="15"/>
      <c r="K2" s="15"/>
      <c r="L2" s="15"/>
      <c r="M2" s="15"/>
      <c r="N2" s="15"/>
      <c r="O2" s="15"/>
      <c r="P2" s="15"/>
    </row>
    <row r="3" spans="1:16" x14ac:dyDescent="0.2">
      <c r="B3" s="16"/>
      <c r="C3" s="15"/>
      <c r="D3" s="16"/>
      <c r="E3" s="22"/>
      <c r="F3" s="24" t="s">
        <v>56</v>
      </c>
      <c r="G3" s="31"/>
      <c r="H3" s="31"/>
      <c r="I3" s="30"/>
      <c r="J3" s="30"/>
      <c r="K3" s="30"/>
      <c r="L3" s="30"/>
      <c r="M3" s="30"/>
      <c r="N3" s="27"/>
      <c r="O3" s="27"/>
      <c r="P3" s="27"/>
    </row>
    <row r="4" spans="1:16" x14ac:dyDescent="0.2">
      <c r="B4" s="16"/>
      <c r="C4" s="15"/>
      <c r="D4" s="51" t="s">
        <v>182</v>
      </c>
      <c r="E4" s="23"/>
      <c r="F4" s="20">
        <v>1147</v>
      </c>
      <c r="G4" s="31"/>
      <c r="H4" s="31"/>
      <c r="I4" s="31"/>
      <c r="J4" s="31"/>
      <c r="K4" s="31"/>
      <c r="L4" s="31"/>
      <c r="M4" s="31"/>
      <c r="N4" s="27"/>
      <c r="O4" s="27"/>
      <c r="P4" s="27"/>
    </row>
    <row r="5" spans="1:16" x14ac:dyDescent="0.2">
      <c r="B5" s="16"/>
      <c r="C5" s="15"/>
      <c r="D5" s="51" t="s">
        <v>181</v>
      </c>
      <c r="E5" s="23"/>
      <c r="F5" s="54">
        <v>4010</v>
      </c>
      <c r="G5" s="33"/>
      <c r="H5" s="33"/>
      <c r="I5" s="32"/>
      <c r="J5" s="32"/>
      <c r="K5" s="32"/>
      <c r="L5" s="33"/>
      <c r="M5" s="33"/>
      <c r="N5" s="29"/>
      <c r="O5" s="29"/>
      <c r="P5" s="29"/>
    </row>
    <row r="6" spans="1:16" x14ac:dyDescent="0.2">
      <c r="B6" s="16"/>
      <c r="C6" s="15"/>
      <c r="D6" s="51" t="s">
        <v>179</v>
      </c>
      <c r="E6" s="23"/>
      <c r="F6" s="54">
        <v>395</v>
      </c>
      <c r="G6" s="33"/>
      <c r="H6" s="33"/>
      <c r="I6" s="32"/>
      <c r="J6" s="32"/>
      <c r="K6" s="32"/>
      <c r="L6" s="33"/>
      <c r="M6" s="33"/>
      <c r="N6" s="28"/>
      <c r="O6" s="28"/>
      <c r="P6" s="28"/>
    </row>
    <row r="7" spans="1:16" x14ac:dyDescent="0.2">
      <c r="B7" s="16"/>
      <c r="C7" s="15"/>
      <c r="D7" s="51" t="s">
        <v>178</v>
      </c>
      <c r="E7" s="23"/>
      <c r="F7" s="20">
        <v>110</v>
      </c>
      <c r="G7" s="33"/>
      <c r="H7" s="33"/>
      <c r="I7" s="32"/>
      <c r="J7" s="32"/>
      <c r="K7" s="32"/>
      <c r="L7" s="33"/>
      <c r="M7" s="33"/>
      <c r="N7" s="28"/>
      <c r="O7" s="28"/>
      <c r="P7" s="28"/>
    </row>
    <row r="8" spans="1:16" ht="25.5" x14ac:dyDescent="0.2">
      <c r="B8" s="16"/>
      <c r="C8" s="15"/>
      <c r="D8" s="51" t="s">
        <v>185</v>
      </c>
      <c r="E8" s="23"/>
      <c r="F8" s="55">
        <f>F6/F7*1000</f>
        <v>3590.909090909091</v>
      </c>
      <c r="G8" s="33"/>
      <c r="H8" s="33"/>
      <c r="I8" s="32"/>
      <c r="J8" s="32"/>
      <c r="K8" s="32"/>
      <c r="L8" s="33"/>
      <c r="M8" s="33"/>
      <c r="N8" s="28"/>
      <c r="O8" s="28"/>
      <c r="P8" s="28"/>
    </row>
    <row r="9" spans="1:16" ht="25.5" x14ac:dyDescent="0.2">
      <c r="B9" s="16"/>
      <c r="C9" s="15"/>
      <c r="D9" s="51" t="s">
        <v>186</v>
      </c>
      <c r="E9" s="23"/>
      <c r="F9" s="53">
        <f>F8/2</f>
        <v>1795.4545454545455</v>
      </c>
      <c r="G9" s="33"/>
      <c r="H9" s="33"/>
      <c r="I9" s="32"/>
      <c r="J9" s="32"/>
      <c r="K9" s="32"/>
      <c r="L9" s="33"/>
      <c r="M9" s="33"/>
      <c r="N9" s="28"/>
      <c r="O9" s="28"/>
      <c r="P9" s="28"/>
    </row>
    <row r="10" spans="1:16" x14ac:dyDescent="0.2">
      <c r="B10" s="16"/>
      <c r="C10" s="15"/>
      <c r="D10" s="19" t="s">
        <v>57</v>
      </c>
      <c r="E10" s="23"/>
      <c r="F10" s="54">
        <v>510</v>
      </c>
      <c r="G10" s="33"/>
      <c r="H10" s="33"/>
      <c r="I10" s="32"/>
      <c r="J10" s="32"/>
      <c r="K10" s="32"/>
      <c r="L10" s="33"/>
      <c r="M10" s="33"/>
      <c r="N10" s="28"/>
      <c r="O10" s="28"/>
      <c r="P10" s="28"/>
    </row>
    <row r="11" spans="1:16" ht="25.5" x14ac:dyDescent="0.2">
      <c r="B11" s="16"/>
      <c r="C11" s="15"/>
      <c r="D11" s="51" t="s">
        <v>180</v>
      </c>
      <c r="E11" s="23"/>
      <c r="F11" s="20">
        <v>100</v>
      </c>
      <c r="G11" s="33"/>
      <c r="H11" s="33"/>
      <c r="I11" s="34"/>
      <c r="J11" s="34"/>
      <c r="K11" s="34"/>
      <c r="L11" s="33"/>
      <c r="M11" s="33"/>
      <c r="N11" s="28"/>
      <c r="O11" s="28"/>
      <c r="P11" s="28"/>
    </row>
    <row r="12" spans="1:16" x14ac:dyDescent="0.2">
      <c r="B12" s="16"/>
      <c r="C12" s="15"/>
      <c r="D12" s="52"/>
      <c r="E12" s="16"/>
      <c r="F12" s="17"/>
      <c r="G12" s="15"/>
      <c r="H12" s="16"/>
      <c r="I12" s="15"/>
      <c r="J12" s="15"/>
      <c r="K12" s="15"/>
      <c r="L12" s="15"/>
      <c r="M12" s="15"/>
      <c r="N12" s="15"/>
      <c r="O12" s="15"/>
      <c r="P12" s="15"/>
    </row>
    <row r="13" spans="1:16" x14ac:dyDescent="0.2">
      <c r="B13" s="16"/>
      <c r="C13" s="15"/>
      <c r="D13" s="16"/>
      <c r="E13" s="16"/>
      <c r="F13" s="17"/>
      <c r="G13" s="15"/>
      <c r="H13" s="16"/>
      <c r="I13" s="15"/>
      <c r="J13" s="15"/>
      <c r="K13" s="15"/>
      <c r="L13" s="15"/>
      <c r="M13" s="15"/>
      <c r="N13" s="15"/>
      <c r="O13" s="15"/>
      <c r="P13" s="15"/>
    </row>
    <row r="14" spans="1:16" s="59" customFormat="1" ht="47.25" customHeight="1" x14ac:dyDescent="0.25">
      <c r="A14" s="78" t="s">
        <v>214</v>
      </c>
      <c r="B14" s="78" t="s">
        <v>0</v>
      </c>
      <c r="C14" s="78" t="s">
        <v>60</v>
      </c>
      <c r="D14" s="78" t="s">
        <v>1</v>
      </c>
      <c r="E14" s="94" t="s">
        <v>138</v>
      </c>
      <c r="F14" s="95"/>
      <c r="G14" s="92" t="s">
        <v>2</v>
      </c>
      <c r="H14" s="78" t="s">
        <v>59</v>
      </c>
      <c r="I14" s="92" t="s">
        <v>136</v>
      </c>
      <c r="J14" s="92" t="s">
        <v>137</v>
      </c>
      <c r="K14" s="90" t="s">
        <v>153</v>
      </c>
      <c r="L14" s="90"/>
      <c r="M14" s="90" t="s">
        <v>154</v>
      </c>
      <c r="N14" s="90"/>
      <c r="O14" s="91" t="s">
        <v>155</v>
      </c>
      <c r="P14" s="91"/>
    </row>
    <row r="15" spans="1:16" s="59" customFormat="1" ht="15.75" x14ac:dyDescent="0.25">
      <c r="A15" s="79"/>
      <c r="B15" s="79"/>
      <c r="C15" s="79"/>
      <c r="D15" s="79"/>
      <c r="E15" s="96"/>
      <c r="F15" s="97"/>
      <c r="G15" s="93"/>
      <c r="H15" s="79"/>
      <c r="I15" s="93"/>
      <c r="J15" s="93"/>
      <c r="K15" s="65" t="s">
        <v>206</v>
      </c>
      <c r="L15" s="64" t="s">
        <v>207</v>
      </c>
      <c r="M15" s="65" t="s">
        <v>206</v>
      </c>
      <c r="N15" s="64" t="s">
        <v>207</v>
      </c>
      <c r="O15" s="65" t="s">
        <v>206</v>
      </c>
      <c r="P15" s="64" t="s">
        <v>207</v>
      </c>
    </row>
    <row r="16" spans="1:16" s="60" customFormat="1" ht="15" customHeight="1" x14ac:dyDescent="0.2">
      <c r="A16" s="71">
        <v>1</v>
      </c>
      <c r="B16" s="75" t="s">
        <v>187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7"/>
    </row>
    <row r="17" spans="1:16" ht="76.5" x14ac:dyDescent="0.2">
      <c r="A17" s="70">
        <v>1.1000000000000001</v>
      </c>
      <c r="B17" s="10" t="s">
        <v>188</v>
      </c>
      <c r="C17" s="11" t="s">
        <v>189</v>
      </c>
      <c r="D17" s="56" t="s">
        <v>190</v>
      </c>
      <c r="E17" s="117" t="s">
        <v>191</v>
      </c>
      <c r="F17" s="118"/>
      <c r="G17" s="11" t="s">
        <v>192</v>
      </c>
      <c r="H17" s="57" t="s">
        <v>193</v>
      </c>
      <c r="I17" s="10" t="s">
        <v>194</v>
      </c>
      <c r="J17" s="5"/>
      <c r="K17" s="5"/>
      <c r="L17" s="5"/>
      <c r="M17" s="5"/>
      <c r="N17" s="5"/>
      <c r="O17" s="5"/>
      <c r="P17" s="5"/>
    </row>
    <row r="18" spans="1:16" ht="84" customHeight="1" x14ac:dyDescent="0.2">
      <c r="A18" s="70">
        <v>1.2</v>
      </c>
      <c r="B18" s="10" t="s">
        <v>213</v>
      </c>
      <c r="C18" s="11" t="s">
        <v>195</v>
      </c>
      <c r="D18" s="10" t="s">
        <v>196</v>
      </c>
      <c r="E18" s="98" t="s">
        <v>197</v>
      </c>
      <c r="F18" s="99"/>
      <c r="G18" s="11" t="s">
        <v>192</v>
      </c>
      <c r="H18" s="57" t="s">
        <v>193</v>
      </c>
      <c r="I18" s="10" t="s">
        <v>194</v>
      </c>
      <c r="J18" s="5"/>
      <c r="K18" s="5"/>
      <c r="L18" s="5"/>
      <c r="M18" s="5"/>
      <c r="N18" s="5"/>
      <c r="O18" s="5"/>
      <c r="P18" s="5"/>
    </row>
    <row r="19" spans="1:16" ht="84" customHeight="1" x14ac:dyDescent="0.2">
      <c r="A19" s="70">
        <v>1.3</v>
      </c>
      <c r="B19" s="10" t="s">
        <v>198</v>
      </c>
      <c r="C19" s="11" t="s">
        <v>195</v>
      </c>
      <c r="D19" s="10" t="s">
        <v>199</v>
      </c>
      <c r="E19" s="98" t="s">
        <v>200</v>
      </c>
      <c r="F19" s="99"/>
      <c r="G19" s="11" t="s">
        <v>192</v>
      </c>
      <c r="H19" s="57" t="s">
        <v>193</v>
      </c>
      <c r="I19" s="57" t="s">
        <v>193</v>
      </c>
      <c r="J19" s="57" t="s">
        <v>193</v>
      </c>
      <c r="K19" s="57"/>
      <c r="L19" s="5"/>
      <c r="M19" s="5"/>
      <c r="N19" s="5"/>
      <c r="O19" s="5"/>
      <c r="P19" s="5"/>
    </row>
    <row r="20" spans="1:16" ht="25.5" customHeight="1" x14ac:dyDescent="0.2">
      <c r="A20" s="70">
        <v>1.4</v>
      </c>
      <c r="B20" s="10" t="s">
        <v>201</v>
      </c>
      <c r="C20" s="11" t="s">
        <v>195</v>
      </c>
      <c r="D20" s="10" t="s">
        <v>196</v>
      </c>
      <c r="E20" s="98" t="s">
        <v>202</v>
      </c>
      <c r="F20" s="99"/>
      <c r="G20" s="11" t="s">
        <v>192</v>
      </c>
      <c r="H20" s="57" t="s">
        <v>193</v>
      </c>
      <c r="I20" s="10" t="s">
        <v>194</v>
      </c>
      <c r="J20" s="5"/>
      <c r="K20" s="5"/>
      <c r="L20" s="5"/>
      <c r="M20" s="5"/>
      <c r="N20" s="5"/>
      <c r="O20" s="5"/>
      <c r="P20" s="5"/>
    </row>
    <row r="21" spans="1:16" ht="127.5" x14ac:dyDescent="0.2">
      <c r="A21" s="70">
        <v>1.5</v>
      </c>
      <c r="B21" s="10" t="s">
        <v>203</v>
      </c>
      <c r="C21" s="11" t="s">
        <v>195</v>
      </c>
      <c r="D21" s="10" t="s">
        <v>204</v>
      </c>
      <c r="E21" s="117" t="s">
        <v>205</v>
      </c>
      <c r="F21" s="118"/>
      <c r="G21" s="11" t="s">
        <v>192</v>
      </c>
      <c r="H21" s="57" t="s">
        <v>193</v>
      </c>
      <c r="I21" s="10" t="s">
        <v>194</v>
      </c>
      <c r="J21" s="5"/>
      <c r="K21" s="5"/>
      <c r="L21" s="5"/>
      <c r="M21" s="5"/>
      <c r="N21" s="5"/>
      <c r="O21" s="5"/>
      <c r="P21" s="5"/>
    </row>
    <row r="22" spans="1:16" ht="15" customHeight="1" x14ac:dyDescent="0.2">
      <c r="A22" s="72">
        <v>2</v>
      </c>
      <c r="B22" s="75" t="s">
        <v>134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</row>
    <row r="23" spans="1:16" s="61" customFormat="1" ht="15" x14ac:dyDescent="0.2">
      <c r="A23" s="73">
        <f>A22+0.1</f>
        <v>2.1</v>
      </c>
      <c r="B23" s="5" t="s">
        <v>18</v>
      </c>
      <c r="C23" s="4" t="s">
        <v>5</v>
      </c>
      <c r="D23" s="5" t="s">
        <v>7</v>
      </c>
      <c r="E23" s="115">
        <f>ROUND($F$4/20,0)</f>
        <v>57</v>
      </c>
      <c r="F23" s="116"/>
      <c r="G23" s="11" t="s">
        <v>147</v>
      </c>
      <c r="H23" s="5" t="s">
        <v>9</v>
      </c>
      <c r="I23" s="6" t="s">
        <v>10</v>
      </c>
      <c r="J23" s="11" t="s">
        <v>148</v>
      </c>
      <c r="K23" s="11"/>
      <c r="L23" s="4"/>
      <c r="M23" s="4"/>
      <c r="N23" s="4"/>
      <c r="O23" s="4"/>
      <c r="P23" s="4"/>
    </row>
    <row r="24" spans="1:16" s="61" customFormat="1" ht="25.5" x14ac:dyDescent="0.2">
      <c r="A24" s="73">
        <f t="shared" ref="A24:A25" si="0">A23+0.1</f>
        <v>2.2000000000000002</v>
      </c>
      <c r="B24" s="5" t="s">
        <v>19</v>
      </c>
      <c r="C24" s="4" t="s">
        <v>6</v>
      </c>
      <c r="D24" s="5" t="s">
        <v>172</v>
      </c>
      <c r="E24" s="115">
        <f>ROUND($F$4/20,0)</f>
        <v>57</v>
      </c>
      <c r="F24" s="116"/>
      <c r="G24" s="11" t="s">
        <v>147</v>
      </c>
      <c r="H24" s="5" t="s">
        <v>8</v>
      </c>
      <c r="I24" s="6" t="s">
        <v>3</v>
      </c>
      <c r="J24" s="11" t="s">
        <v>148</v>
      </c>
      <c r="K24" s="11"/>
      <c r="L24" s="4"/>
      <c r="M24" s="4"/>
      <c r="N24" s="4"/>
      <c r="O24" s="4"/>
      <c r="P24" s="4"/>
    </row>
    <row r="25" spans="1:16" s="61" customFormat="1" ht="38.25" x14ac:dyDescent="0.2">
      <c r="A25" s="73">
        <f t="shared" si="0"/>
        <v>2.3000000000000003</v>
      </c>
      <c r="B25" s="5" t="s">
        <v>17</v>
      </c>
      <c r="C25" s="4" t="s">
        <v>15</v>
      </c>
      <c r="D25" s="5" t="s">
        <v>11</v>
      </c>
      <c r="E25" s="115">
        <f>ROUND($F$4/20,0)</f>
        <v>57</v>
      </c>
      <c r="F25" s="116"/>
      <c r="G25" s="11" t="s">
        <v>147</v>
      </c>
      <c r="H25" s="7" t="s">
        <v>12</v>
      </c>
      <c r="I25" s="25" t="s">
        <v>120</v>
      </c>
      <c r="J25" s="11" t="s">
        <v>148</v>
      </c>
      <c r="K25" s="11"/>
      <c r="L25" s="4"/>
      <c r="M25" s="4"/>
      <c r="N25" s="4"/>
      <c r="O25" s="4"/>
      <c r="P25" s="4"/>
    </row>
    <row r="26" spans="1:16" s="60" customFormat="1" ht="15" customHeight="1" x14ac:dyDescent="0.2">
      <c r="A26" s="72">
        <v>3</v>
      </c>
      <c r="B26" s="75" t="s">
        <v>160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</row>
    <row r="27" spans="1:16" ht="89.25" x14ac:dyDescent="0.2">
      <c r="A27" s="70">
        <v>3.1</v>
      </c>
      <c r="B27" s="9" t="s">
        <v>16</v>
      </c>
      <c r="C27" s="13" t="s">
        <v>174</v>
      </c>
      <c r="D27" s="9" t="s">
        <v>13</v>
      </c>
      <c r="E27" s="88">
        <f>CEILING(IF(F$6=0,0,IF(F$6/1000&lt;1,1,F$6/1000)),1)</f>
        <v>1</v>
      </c>
      <c r="F27" s="89"/>
      <c r="G27" s="8" t="s">
        <v>52</v>
      </c>
      <c r="H27" s="9" t="s">
        <v>14</v>
      </c>
      <c r="I27" s="10" t="s">
        <v>159</v>
      </c>
      <c r="J27" s="35" t="s">
        <v>121</v>
      </c>
      <c r="K27" s="35"/>
      <c r="L27" s="5"/>
      <c r="M27" s="5"/>
      <c r="N27" s="5"/>
      <c r="O27" s="5"/>
      <c r="P27" s="4"/>
    </row>
    <row r="28" spans="1:16" x14ac:dyDescent="0.2">
      <c r="A28" s="70">
        <v>3.2</v>
      </c>
      <c r="B28" s="9" t="s">
        <v>31</v>
      </c>
      <c r="C28" s="13" t="s">
        <v>174</v>
      </c>
      <c r="D28" s="9" t="s">
        <v>31</v>
      </c>
      <c r="E28" s="82">
        <f>CEILING(IF(F$6=0,0,IF(F$6/1000&lt;1,1,F$6/1000)),1)</f>
        <v>1</v>
      </c>
      <c r="F28" s="83"/>
      <c r="G28" s="8" t="s">
        <v>52</v>
      </c>
      <c r="H28" s="9" t="s">
        <v>30</v>
      </c>
      <c r="I28" s="49" t="s">
        <v>173</v>
      </c>
      <c r="J28" s="35" t="s">
        <v>121</v>
      </c>
      <c r="K28" s="35"/>
      <c r="L28" s="4"/>
      <c r="M28" s="4"/>
      <c r="N28" s="4"/>
      <c r="O28" s="4"/>
      <c r="P28" s="4"/>
    </row>
    <row r="29" spans="1:16" ht="25.5" x14ac:dyDescent="0.2">
      <c r="A29" s="70">
        <v>3.3</v>
      </c>
      <c r="B29" s="9" t="s">
        <v>36</v>
      </c>
      <c r="C29" s="13" t="s">
        <v>174</v>
      </c>
      <c r="D29" s="9" t="s">
        <v>37</v>
      </c>
      <c r="E29" s="82">
        <f>CEILING(IF(F$6=0,0,IF(F$6/1000&lt;1,1,F$6/1000)),1)</f>
        <v>1</v>
      </c>
      <c r="F29" s="83"/>
      <c r="G29" s="8" t="s">
        <v>52</v>
      </c>
      <c r="H29" s="9" t="s">
        <v>38</v>
      </c>
      <c r="I29" s="9" t="s">
        <v>119</v>
      </c>
      <c r="J29" s="35" t="s">
        <v>121</v>
      </c>
      <c r="K29" s="35"/>
      <c r="L29" s="4"/>
      <c r="M29" s="4"/>
      <c r="N29" s="4"/>
      <c r="O29" s="4"/>
      <c r="P29" s="4"/>
    </row>
    <row r="30" spans="1:16" ht="38.25" x14ac:dyDescent="0.2">
      <c r="A30" s="70">
        <v>3.4</v>
      </c>
      <c r="B30" s="9" t="s">
        <v>20</v>
      </c>
      <c r="C30" s="13" t="s">
        <v>174</v>
      </c>
      <c r="D30" s="9" t="s">
        <v>21</v>
      </c>
      <c r="E30" s="82">
        <f>CEILING(IF(F$6=0,0,IF(F$6/1000&lt;1,1,F$6/1000)),1)</f>
        <v>1</v>
      </c>
      <c r="F30" s="83"/>
      <c r="G30" s="8" t="s">
        <v>52</v>
      </c>
      <c r="H30" s="9" t="s">
        <v>29</v>
      </c>
      <c r="I30" s="8" t="s">
        <v>42</v>
      </c>
      <c r="J30" s="35" t="s">
        <v>121</v>
      </c>
      <c r="K30" s="35"/>
      <c r="L30" s="4"/>
      <c r="M30" s="4"/>
      <c r="N30" s="4"/>
      <c r="O30" s="4"/>
      <c r="P30" s="4"/>
    </row>
    <row r="31" spans="1:16" ht="25.5" x14ac:dyDescent="0.2">
      <c r="A31" s="70">
        <v>3.5</v>
      </c>
      <c r="B31" s="9" t="s">
        <v>26</v>
      </c>
      <c r="C31" s="14" t="s">
        <v>175</v>
      </c>
      <c r="D31" s="9" t="s">
        <v>25</v>
      </c>
      <c r="E31" s="86" t="s">
        <v>23</v>
      </c>
      <c r="F31" s="87"/>
      <c r="G31" s="8" t="s">
        <v>52</v>
      </c>
      <c r="H31" s="9" t="s">
        <v>32</v>
      </c>
      <c r="I31" s="8" t="s">
        <v>55</v>
      </c>
      <c r="J31" s="35" t="s">
        <v>121</v>
      </c>
      <c r="K31" s="35"/>
      <c r="L31" s="4"/>
      <c r="M31" s="4"/>
      <c r="N31" s="4"/>
      <c r="O31" s="4"/>
      <c r="P31" s="4"/>
    </row>
    <row r="32" spans="1:16" ht="25.5" customHeight="1" x14ac:dyDescent="0.2">
      <c r="A32" s="70">
        <v>3.6</v>
      </c>
      <c r="B32" s="9" t="s">
        <v>39</v>
      </c>
      <c r="C32" s="13" t="s">
        <v>15</v>
      </c>
      <c r="D32" s="9" t="s">
        <v>40</v>
      </c>
      <c r="E32" s="84">
        <f>CEILING(IF(F$6=0,0,IF(F$6/10000&lt;1,1,F$6/10000)),1)</f>
        <v>1</v>
      </c>
      <c r="F32" s="85"/>
      <c r="G32" s="8" t="s">
        <v>52</v>
      </c>
      <c r="H32" s="9" t="s">
        <v>41</v>
      </c>
      <c r="I32" s="9" t="s">
        <v>48</v>
      </c>
      <c r="J32" s="35" t="s">
        <v>121</v>
      </c>
      <c r="K32" s="35"/>
      <c r="L32" s="4"/>
      <c r="M32" s="4"/>
      <c r="N32" s="4"/>
      <c r="O32" s="4"/>
      <c r="P32" s="4"/>
    </row>
    <row r="33" spans="1:16" x14ac:dyDescent="0.2">
      <c r="A33" s="70">
        <v>3.7</v>
      </c>
      <c r="B33" s="9" t="s">
        <v>22</v>
      </c>
      <c r="C33" s="8" t="s">
        <v>33</v>
      </c>
      <c r="D33" s="9" t="s">
        <v>22</v>
      </c>
      <c r="E33" s="84">
        <f>CEILING(IF(F$6=0,0,IF(F$6/10000&lt;1,1,F$6/10000)),1)</f>
        <v>1</v>
      </c>
      <c r="F33" s="85"/>
      <c r="G33" s="8" t="s">
        <v>52</v>
      </c>
      <c r="H33" s="9" t="s">
        <v>24</v>
      </c>
      <c r="I33" s="8" t="s">
        <v>55</v>
      </c>
      <c r="J33" s="35" t="s">
        <v>121</v>
      </c>
      <c r="K33" s="35"/>
      <c r="L33" s="4"/>
      <c r="M33" s="4"/>
      <c r="N33" s="4"/>
      <c r="O33" s="4"/>
      <c r="P33" s="4"/>
    </row>
    <row r="34" spans="1:16" s="60" customFormat="1" ht="15" customHeight="1" x14ac:dyDescent="0.2">
      <c r="A34" s="72">
        <v>4</v>
      </c>
      <c r="B34" s="75" t="s">
        <v>161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7"/>
    </row>
    <row r="35" spans="1:16" ht="25.5" x14ac:dyDescent="0.2">
      <c r="A35" s="70">
        <v>4.0999999999999996</v>
      </c>
      <c r="B35" s="5" t="s">
        <v>19</v>
      </c>
      <c r="C35" s="13" t="s">
        <v>174</v>
      </c>
      <c r="D35" s="5" t="s">
        <v>172</v>
      </c>
      <c r="E35" s="80">
        <f>ROUND(($F$4/20*3),0)</f>
        <v>172</v>
      </c>
      <c r="F35" s="81"/>
      <c r="G35" s="11" t="s">
        <v>147</v>
      </c>
      <c r="H35" s="5" t="s">
        <v>8</v>
      </c>
      <c r="I35" s="6" t="s">
        <v>34</v>
      </c>
      <c r="J35" s="11" t="s">
        <v>148</v>
      </c>
      <c r="K35" s="11"/>
      <c r="L35" s="4"/>
      <c r="M35" s="4"/>
      <c r="N35" s="4"/>
      <c r="O35" s="4"/>
      <c r="P35" s="4"/>
    </row>
    <row r="36" spans="1:16" ht="38.25" x14ac:dyDescent="0.2">
      <c r="A36" s="70">
        <v>4.2</v>
      </c>
      <c r="B36" s="5" t="s">
        <v>27</v>
      </c>
      <c r="C36" s="11" t="s">
        <v>183</v>
      </c>
      <c r="D36" s="10" t="s">
        <v>184</v>
      </c>
      <c r="E36" s="103">
        <f>F9/1000*5</f>
        <v>8.9772727272727266</v>
      </c>
      <c r="F36" s="104"/>
      <c r="G36" s="4" t="s">
        <v>52</v>
      </c>
      <c r="H36" s="5" t="s">
        <v>28</v>
      </c>
      <c r="I36" s="5" t="s">
        <v>53</v>
      </c>
      <c r="J36" s="35" t="s">
        <v>121</v>
      </c>
      <c r="K36" s="35"/>
      <c r="L36" s="4"/>
      <c r="M36" s="4"/>
      <c r="N36" s="4"/>
      <c r="O36" s="4"/>
      <c r="P36" s="4"/>
    </row>
    <row r="37" spans="1:16" s="60" customFormat="1" ht="15" customHeight="1" x14ac:dyDescent="0.2">
      <c r="A37" s="72">
        <v>5</v>
      </c>
      <c r="B37" s="75" t="s">
        <v>143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7"/>
    </row>
    <row r="38" spans="1:16" s="62" customFormat="1" ht="127.5" x14ac:dyDescent="0.2">
      <c r="A38" s="74">
        <v>5.0999999999999996</v>
      </c>
      <c r="B38" s="37" t="s">
        <v>16</v>
      </c>
      <c r="C38" s="13" t="s">
        <v>174</v>
      </c>
      <c r="D38" s="37" t="s">
        <v>13</v>
      </c>
      <c r="E38" s="108">
        <f>ROUNDUP($F$10/1000,0)</f>
        <v>1</v>
      </c>
      <c r="F38" s="89"/>
      <c r="G38" s="38" t="s">
        <v>52</v>
      </c>
      <c r="H38" s="37" t="s">
        <v>14</v>
      </c>
      <c r="I38" s="37" t="s">
        <v>142</v>
      </c>
      <c r="J38" s="39" t="s">
        <v>140</v>
      </c>
      <c r="K38" s="39"/>
      <c r="L38" s="38"/>
      <c r="M38" s="38"/>
      <c r="N38" s="42"/>
      <c r="O38" s="42"/>
      <c r="P38" s="41"/>
    </row>
    <row r="39" spans="1:16" s="62" customFormat="1" ht="25.5" x14ac:dyDescent="0.2">
      <c r="A39" s="74">
        <v>5.2</v>
      </c>
      <c r="B39" s="37" t="s">
        <v>26</v>
      </c>
      <c r="C39" s="13" t="s">
        <v>174</v>
      </c>
      <c r="D39" s="37" t="s">
        <v>25</v>
      </c>
      <c r="E39" s="86" t="s">
        <v>23</v>
      </c>
      <c r="F39" s="87"/>
      <c r="G39" s="38" t="s">
        <v>52</v>
      </c>
      <c r="H39" s="37" t="s">
        <v>32</v>
      </c>
      <c r="I39" s="38" t="s">
        <v>55</v>
      </c>
      <c r="J39" s="39" t="s">
        <v>140</v>
      </c>
      <c r="K39" s="39"/>
      <c r="L39" s="38"/>
      <c r="M39" s="38"/>
      <c r="N39" s="42"/>
      <c r="O39" s="42"/>
      <c r="P39" s="41"/>
    </row>
    <row r="40" spans="1:16" s="62" customFormat="1" ht="25.5" x14ac:dyDescent="0.2">
      <c r="A40" s="74">
        <v>5.3</v>
      </c>
      <c r="B40" s="37" t="s">
        <v>36</v>
      </c>
      <c r="C40" s="13" t="s">
        <v>174</v>
      </c>
      <c r="D40" s="37" t="s">
        <v>37</v>
      </c>
      <c r="E40" s="109">
        <f>ROUNDUP($F$10/1000,0)</f>
        <v>1</v>
      </c>
      <c r="F40" s="110"/>
      <c r="G40" s="38" t="s">
        <v>52</v>
      </c>
      <c r="H40" s="37" t="s">
        <v>38</v>
      </c>
      <c r="I40" s="37" t="s">
        <v>47</v>
      </c>
      <c r="J40" s="39" t="s">
        <v>140</v>
      </c>
      <c r="K40" s="39"/>
      <c r="L40" s="38"/>
      <c r="M40" s="38"/>
      <c r="N40" s="41"/>
      <c r="O40" s="41"/>
      <c r="P40" s="41"/>
    </row>
    <row r="41" spans="1:16" s="62" customFormat="1" x14ac:dyDescent="0.2">
      <c r="A41" s="74">
        <v>5.4</v>
      </c>
      <c r="B41" s="37" t="s">
        <v>31</v>
      </c>
      <c r="C41" s="13" t="s">
        <v>174</v>
      </c>
      <c r="D41" s="37" t="s">
        <v>31</v>
      </c>
      <c r="E41" s="109">
        <f>ROUNDUP($F$10/1000,0)</f>
        <v>1</v>
      </c>
      <c r="F41" s="83"/>
      <c r="G41" s="38" t="s">
        <v>52</v>
      </c>
      <c r="H41" s="37" t="s">
        <v>30</v>
      </c>
      <c r="I41" s="38" t="s">
        <v>141</v>
      </c>
      <c r="J41" s="39" t="s">
        <v>140</v>
      </c>
      <c r="K41" s="39"/>
      <c r="L41" s="38"/>
      <c r="M41" s="38"/>
      <c r="N41" s="42"/>
      <c r="O41" s="42"/>
      <c r="P41" s="41"/>
    </row>
    <row r="42" spans="1:16" s="62" customFormat="1" ht="25.5" x14ac:dyDescent="0.2">
      <c r="A42" s="74">
        <v>5.5</v>
      </c>
      <c r="B42" s="37" t="s">
        <v>39</v>
      </c>
      <c r="C42" s="38" t="s">
        <v>49</v>
      </c>
      <c r="D42" s="37" t="s">
        <v>40</v>
      </c>
      <c r="E42" s="111">
        <v>1</v>
      </c>
      <c r="F42" s="112"/>
      <c r="G42" s="38" t="s">
        <v>52</v>
      </c>
      <c r="H42" s="37" t="s">
        <v>41</v>
      </c>
      <c r="I42" s="37" t="s">
        <v>48</v>
      </c>
      <c r="J42" s="39" t="s">
        <v>140</v>
      </c>
      <c r="K42" s="39"/>
      <c r="L42" s="38"/>
      <c r="M42" s="38"/>
      <c r="N42" s="41"/>
      <c r="O42" s="41"/>
      <c r="P42" s="41"/>
    </row>
    <row r="43" spans="1:16" s="62" customFormat="1" x14ac:dyDescent="0.2">
      <c r="A43" s="74">
        <v>5.6</v>
      </c>
      <c r="B43" s="37" t="s">
        <v>22</v>
      </c>
      <c r="C43" s="38" t="s">
        <v>33</v>
      </c>
      <c r="D43" s="37" t="s">
        <v>22</v>
      </c>
      <c r="E43" s="111">
        <v>1</v>
      </c>
      <c r="F43" s="112"/>
      <c r="G43" s="38" t="s">
        <v>52</v>
      </c>
      <c r="H43" s="37" t="s">
        <v>24</v>
      </c>
      <c r="I43" s="38" t="s">
        <v>55</v>
      </c>
      <c r="J43" s="39" t="s">
        <v>140</v>
      </c>
      <c r="K43" s="39"/>
      <c r="L43" s="38"/>
      <c r="M43" s="38"/>
      <c r="N43" s="37"/>
      <c r="O43" s="37"/>
      <c r="P43" s="41"/>
    </row>
    <row r="44" spans="1:16" ht="15" customHeight="1" x14ac:dyDescent="0.2">
      <c r="A44" s="72">
        <v>6</v>
      </c>
      <c r="B44" s="75" t="s">
        <v>144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7"/>
    </row>
    <row r="45" spans="1:16" s="62" customFormat="1" x14ac:dyDescent="0.2">
      <c r="A45" s="74">
        <v>6.1</v>
      </c>
      <c r="B45" s="37" t="s">
        <v>18</v>
      </c>
      <c r="C45" s="13" t="s">
        <v>174</v>
      </c>
      <c r="D45" s="37" t="s">
        <v>7</v>
      </c>
      <c r="E45" s="121">
        <f>ROUND($F$4/10,0)</f>
        <v>115</v>
      </c>
      <c r="F45" s="122"/>
      <c r="G45" s="11" t="s">
        <v>147</v>
      </c>
      <c r="H45" s="37" t="s">
        <v>9</v>
      </c>
      <c r="I45" s="40" t="s">
        <v>35</v>
      </c>
      <c r="J45" s="11" t="s">
        <v>148</v>
      </c>
      <c r="K45" s="11"/>
      <c r="L45" s="38"/>
      <c r="M45" s="38"/>
      <c r="N45" s="42"/>
      <c r="O45" s="42"/>
      <c r="P45" s="41"/>
    </row>
    <row r="46" spans="1:16" s="62" customFormat="1" x14ac:dyDescent="0.2">
      <c r="A46" s="74">
        <v>6.2</v>
      </c>
      <c r="B46" s="37" t="s">
        <v>19</v>
      </c>
      <c r="C46" s="13" t="s">
        <v>174</v>
      </c>
      <c r="D46" s="37" t="s">
        <v>4</v>
      </c>
      <c r="E46" s="80">
        <f>ROUND(($F$4/20*3),0)</f>
        <v>172</v>
      </c>
      <c r="F46" s="81"/>
      <c r="G46" s="11" t="s">
        <v>147</v>
      </c>
      <c r="H46" s="37" t="s">
        <v>8</v>
      </c>
      <c r="I46" s="40" t="s">
        <v>50</v>
      </c>
      <c r="J46" s="11" t="s">
        <v>148</v>
      </c>
      <c r="K46" s="11"/>
      <c r="L46" s="38"/>
      <c r="M46" s="38"/>
      <c r="N46" s="42"/>
      <c r="O46" s="42"/>
      <c r="P46" s="41"/>
    </row>
    <row r="47" spans="1:16" s="62" customFormat="1" ht="25.5" customHeight="1" x14ac:dyDescent="0.2">
      <c r="A47" s="74">
        <v>6.3</v>
      </c>
      <c r="B47" s="37" t="s">
        <v>145</v>
      </c>
      <c r="C47" s="38" t="s">
        <v>146</v>
      </c>
      <c r="D47" s="37" t="s">
        <v>145</v>
      </c>
      <c r="E47" s="123" t="s">
        <v>176</v>
      </c>
      <c r="F47" s="124"/>
      <c r="G47" s="38" t="s">
        <v>52</v>
      </c>
      <c r="H47" s="37" t="s">
        <v>28</v>
      </c>
      <c r="I47" s="40" t="s">
        <v>55</v>
      </c>
      <c r="J47" s="39" t="s">
        <v>140</v>
      </c>
      <c r="K47" s="39"/>
      <c r="L47" s="38"/>
      <c r="M47" s="38"/>
      <c r="N47" s="42"/>
      <c r="O47" s="42"/>
      <c r="P47" s="41"/>
    </row>
    <row r="48" spans="1:16" s="62" customFormat="1" ht="25.5" x14ac:dyDescent="0.2">
      <c r="A48" s="74">
        <v>6.4</v>
      </c>
      <c r="B48" s="37" t="s">
        <v>27</v>
      </c>
      <c r="C48" s="11" t="s">
        <v>183</v>
      </c>
      <c r="D48" s="10" t="s">
        <v>28</v>
      </c>
      <c r="E48" s="103">
        <f>F5/1000*5</f>
        <v>20.049999999999997</v>
      </c>
      <c r="F48" s="104"/>
      <c r="G48" s="38" t="s">
        <v>52</v>
      </c>
      <c r="H48" s="37" t="s">
        <v>28</v>
      </c>
      <c r="I48" s="37" t="s">
        <v>135</v>
      </c>
      <c r="J48" s="39" t="s">
        <v>140</v>
      </c>
      <c r="K48" s="39"/>
      <c r="L48" s="38"/>
      <c r="M48" s="38"/>
      <c r="N48" s="42"/>
      <c r="O48" s="42"/>
      <c r="P48" s="41"/>
    </row>
    <row r="49" spans="1:16" customFormat="1" ht="57.75" customHeight="1" x14ac:dyDescent="0.2">
      <c r="A49" s="74">
        <v>6.5</v>
      </c>
      <c r="B49" s="67" t="s">
        <v>208</v>
      </c>
      <c r="C49" s="68" t="s">
        <v>209</v>
      </c>
      <c r="D49" s="67" t="s">
        <v>46</v>
      </c>
      <c r="E49" s="119" t="s">
        <v>210</v>
      </c>
      <c r="F49" s="120"/>
      <c r="G49" s="11" t="s">
        <v>147</v>
      </c>
      <c r="H49" s="67" t="s">
        <v>211</v>
      </c>
      <c r="I49" s="67" t="s">
        <v>212</v>
      </c>
      <c r="J49" s="11" t="s">
        <v>148</v>
      </c>
      <c r="K49" s="68"/>
      <c r="L49" s="68"/>
      <c r="M49" s="42"/>
      <c r="N49" s="42"/>
      <c r="O49" s="41"/>
      <c r="P49" s="41"/>
    </row>
    <row r="50" spans="1:16" s="62" customFormat="1" ht="25.5" x14ac:dyDescent="0.2">
      <c r="A50" s="74">
        <v>6.6</v>
      </c>
      <c r="B50" s="37" t="s">
        <v>43</v>
      </c>
      <c r="C50" s="13" t="s">
        <v>174</v>
      </c>
      <c r="D50" s="37" t="s">
        <v>28</v>
      </c>
      <c r="E50" s="103">
        <f>F5/1000*5</f>
        <v>20.049999999999997</v>
      </c>
      <c r="F50" s="104"/>
      <c r="G50" s="38" t="s">
        <v>52</v>
      </c>
      <c r="H50" s="37" t="s">
        <v>28</v>
      </c>
      <c r="I50" s="37" t="s">
        <v>54</v>
      </c>
      <c r="J50" s="39" t="s">
        <v>140</v>
      </c>
      <c r="K50" s="39"/>
      <c r="L50" s="38"/>
      <c r="M50" s="38"/>
      <c r="N50" s="42"/>
      <c r="O50" s="42"/>
      <c r="P50" s="41"/>
    </row>
    <row r="51" spans="1:16" s="62" customFormat="1" ht="216.75" x14ac:dyDescent="0.2">
      <c r="A51" s="74">
        <v>6.7</v>
      </c>
      <c r="B51" s="43" t="s">
        <v>44</v>
      </c>
      <c r="C51" s="44" t="s">
        <v>45</v>
      </c>
      <c r="D51" s="43" t="s">
        <v>46</v>
      </c>
      <c r="E51" s="100" t="s">
        <v>163</v>
      </c>
      <c r="F51" s="101"/>
      <c r="G51" s="45" t="s">
        <v>147</v>
      </c>
      <c r="H51" s="43" t="s">
        <v>164</v>
      </c>
      <c r="I51" s="50" t="s">
        <v>165</v>
      </c>
      <c r="J51" s="35" t="s">
        <v>166</v>
      </c>
      <c r="K51" s="66"/>
      <c r="L51" s="44"/>
      <c r="M51" s="44"/>
      <c r="N51" s="46"/>
      <c r="O51" s="46"/>
      <c r="P51" s="47"/>
    </row>
    <row r="52" spans="1:16" s="8" customFormat="1" ht="38.25" x14ac:dyDescent="0.2">
      <c r="A52" s="74">
        <v>6.8</v>
      </c>
      <c r="B52" s="10" t="s">
        <v>149</v>
      </c>
      <c r="C52" s="11" t="s">
        <v>157</v>
      </c>
      <c r="D52" s="10" t="s">
        <v>156</v>
      </c>
      <c r="E52" s="113" t="s">
        <v>150</v>
      </c>
      <c r="F52" s="114"/>
      <c r="G52" s="48" t="s">
        <v>158</v>
      </c>
      <c r="H52" s="10" t="s">
        <v>152</v>
      </c>
      <c r="I52" s="10" t="s">
        <v>162</v>
      </c>
      <c r="J52" s="35" t="s">
        <v>151</v>
      </c>
      <c r="K52" s="35"/>
      <c r="L52" s="4"/>
      <c r="M52" s="4"/>
      <c r="N52" s="4"/>
      <c r="O52" s="4"/>
      <c r="P52" s="4"/>
    </row>
    <row r="53" spans="1:16" ht="15" customHeight="1" x14ac:dyDescent="0.2">
      <c r="A53" s="72">
        <v>7</v>
      </c>
      <c r="B53" s="75" t="s">
        <v>84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7"/>
    </row>
    <row r="54" spans="1:16" ht="25.5" x14ac:dyDescent="0.2">
      <c r="A54" s="70">
        <f>A53+0.1</f>
        <v>7.1</v>
      </c>
      <c r="B54" s="9" t="s">
        <v>62</v>
      </c>
      <c r="C54" s="8" t="s">
        <v>61</v>
      </c>
      <c r="D54" s="9" t="s">
        <v>63</v>
      </c>
      <c r="E54" s="102" t="s">
        <v>23</v>
      </c>
      <c r="F54" s="102"/>
      <c r="G54" s="8" t="s">
        <v>52</v>
      </c>
      <c r="H54" s="9" t="s">
        <v>64</v>
      </c>
      <c r="I54" s="9" t="s">
        <v>67</v>
      </c>
      <c r="J54" s="105" t="s">
        <v>123</v>
      </c>
      <c r="K54" s="14"/>
      <c r="L54" s="8"/>
      <c r="M54" s="8"/>
      <c r="N54" s="8"/>
      <c r="O54" s="8"/>
      <c r="P54" s="8"/>
    </row>
    <row r="55" spans="1:16" ht="25.5" x14ac:dyDescent="0.2">
      <c r="A55" s="70">
        <f t="shared" ref="A55:A76" si="1">A54+0.1</f>
        <v>7.1999999999999993</v>
      </c>
      <c r="B55" s="8" t="s">
        <v>65</v>
      </c>
      <c r="C55" s="8" t="s">
        <v>61</v>
      </c>
      <c r="D55" s="9" t="s">
        <v>68</v>
      </c>
      <c r="E55" s="102" t="s">
        <v>23</v>
      </c>
      <c r="F55" s="102"/>
      <c r="G55" s="8" t="s">
        <v>52</v>
      </c>
      <c r="H55" s="9" t="s">
        <v>66</v>
      </c>
      <c r="I55" s="9" t="s">
        <v>67</v>
      </c>
      <c r="J55" s="106"/>
      <c r="K55" s="5"/>
      <c r="L55" s="8"/>
      <c r="M55" s="8"/>
      <c r="N55" s="8"/>
      <c r="O55" s="8"/>
      <c r="P55" s="8"/>
    </row>
    <row r="56" spans="1:16" ht="25.5" x14ac:dyDescent="0.2">
      <c r="A56" s="70">
        <f t="shared" si="1"/>
        <v>7.2999999999999989</v>
      </c>
      <c r="B56" s="9"/>
      <c r="C56" s="8" t="s">
        <v>61</v>
      </c>
      <c r="D56" s="9" t="s">
        <v>69</v>
      </c>
      <c r="E56" s="102" t="s">
        <v>23</v>
      </c>
      <c r="F56" s="102"/>
      <c r="G56" s="8" t="s">
        <v>52</v>
      </c>
      <c r="H56" s="9" t="s">
        <v>70</v>
      </c>
      <c r="I56" s="9" t="s">
        <v>67</v>
      </c>
      <c r="J56" s="106"/>
      <c r="K56" s="5"/>
      <c r="L56" s="8"/>
      <c r="M56" s="8"/>
      <c r="N56" s="8"/>
      <c r="O56" s="8"/>
      <c r="P56" s="8"/>
    </row>
    <row r="57" spans="1:16" ht="25.5" x14ac:dyDescent="0.2">
      <c r="A57" s="70">
        <f t="shared" si="1"/>
        <v>7.3999999999999986</v>
      </c>
      <c r="B57" s="9" t="s">
        <v>71</v>
      </c>
      <c r="C57" s="8" t="s">
        <v>61</v>
      </c>
      <c r="D57" s="9" t="s">
        <v>72</v>
      </c>
      <c r="E57" s="102" t="s">
        <v>23</v>
      </c>
      <c r="F57" s="102"/>
      <c r="G57" s="8" t="s">
        <v>52</v>
      </c>
      <c r="H57" s="9" t="s">
        <v>73</v>
      </c>
      <c r="I57" s="9" t="s">
        <v>67</v>
      </c>
      <c r="J57" s="106"/>
      <c r="K57" s="5"/>
      <c r="L57" s="8"/>
      <c r="M57" s="8"/>
      <c r="N57" s="8"/>
      <c r="O57" s="8"/>
      <c r="P57" s="8"/>
    </row>
    <row r="58" spans="1:16" ht="38.25" x14ac:dyDescent="0.2">
      <c r="A58" s="70">
        <f t="shared" si="1"/>
        <v>7.4999999999999982</v>
      </c>
      <c r="B58" s="9" t="s">
        <v>74</v>
      </c>
      <c r="C58" s="8" t="s">
        <v>61</v>
      </c>
      <c r="D58" s="9" t="s">
        <v>75</v>
      </c>
      <c r="E58" s="102" t="s">
        <v>23</v>
      </c>
      <c r="F58" s="102"/>
      <c r="G58" s="8" t="s">
        <v>52</v>
      </c>
      <c r="H58" s="9" t="s">
        <v>76</v>
      </c>
      <c r="I58" s="9" t="s">
        <v>67</v>
      </c>
      <c r="J58" s="106"/>
      <c r="K58" s="5"/>
      <c r="L58" s="8"/>
      <c r="M58" s="8"/>
      <c r="N58" s="8"/>
      <c r="O58" s="8"/>
      <c r="P58" s="8"/>
    </row>
    <row r="59" spans="1:16" ht="25.5" x14ac:dyDescent="0.2">
      <c r="A59" s="70">
        <f t="shared" si="1"/>
        <v>7.5999999999999979</v>
      </c>
      <c r="B59" s="9" t="s">
        <v>77</v>
      </c>
      <c r="C59" s="8" t="s">
        <v>61</v>
      </c>
      <c r="D59" s="9" t="s">
        <v>78</v>
      </c>
      <c r="E59" s="102" t="s">
        <v>23</v>
      </c>
      <c r="F59" s="102"/>
      <c r="G59" s="8" t="s">
        <v>52</v>
      </c>
      <c r="H59" s="9" t="s">
        <v>79</v>
      </c>
      <c r="I59" s="9"/>
      <c r="J59" s="106"/>
      <c r="K59" s="5"/>
      <c r="L59" s="8"/>
      <c r="M59" s="8"/>
      <c r="N59" s="8"/>
      <c r="O59" s="8"/>
      <c r="P59" s="8"/>
    </row>
    <row r="60" spans="1:16" ht="38.25" x14ac:dyDescent="0.2">
      <c r="A60" s="70">
        <f t="shared" si="1"/>
        <v>7.6999999999999975</v>
      </c>
      <c r="B60" s="9" t="s">
        <v>62</v>
      </c>
      <c r="C60" s="8" t="s">
        <v>61</v>
      </c>
      <c r="D60" s="9" t="s">
        <v>80</v>
      </c>
      <c r="E60" s="102" t="s">
        <v>23</v>
      </c>
      <c r="F60" s="102"/>
      <c r="G60" s="8" t="s">
        <v>52</v>
      </c>
      <c r="H60" s="9" t="s">
        <v>64</v>
      </c>
      <c r="I60" s="9" t="s">
        <v>67</v>
      </c>
      <c r="J60" s="106"/>
      <c r="K60" s="5"/>
      <c r="L60" s="8"/>
      <c r="M60" s="8"/>
      <c r="N60" s="8"/>
      <c r="O60" s="8"/>
      <c r="P60" s="8"/>
    </row>
    <row r="61" spans="1:16" ht="25.5" x14ac:dyDescent="0.2">
      <c r="A61" s="70">
        <f t="shared" si="1"/>
        <v>7.7999999999999972</v>
      </c>
      <c r="B61" s="9" t="s">
        <v>81</v>
      </c>
      <c r="C61" s="8" t="s">
        <v>61</v>
      </c>
      <c r="D61" s="9" t="s">
        <v>82</v>
      </c>
      <c r="E61" s="102" t="s">
        <v>23</v>
      </c>
      <c r="F61" s="102"/>
      <c r="G61" s="8" t="s">
        <v>52</v>
      </c>
      <c r="H61" s="9" t="s">
        <v>83</v>
      </c>
      <c r="I61" s="9" t="s">
        <v>67</v>
      </c>
      <c r="J61" s="107"/>
      <c r="K61" s="5"/>
      <c r="L61" s="8"/>
      <c r="M61" s="8"/>
      <c r="N61" s="8"/>
      <c r="O61" s="8"/>
      <c r="P61" s="8"/>
    </row>
    <row r="62" spans="1:16" ht="15" customHeight="1" x14ac:dyDescent="0.2">
      <c r="A62" s="72">
        <v>8</v>
      </c>
      <c r="B62" s="75" t="s">
        <v>85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7"/>
    </row>
    <row r="63" spans="1:16" ht="25.5" x14ac:dyDescent="0.2">
      <c r="A63" s="70">
        <f t="shared" si="1"/>
        <v>8.1</v>
      </c>
      <c r="B63" s="9" t="s">
        <v>36</v>
      </c>
      <c r="C63" s="13" t="s">
        <v>86</v>
      </c>
      <c r="D63" s="14" t="s">
        <v>37</v>
      </c>
      <c r="E63" s="100" t="s">
        <v>87</v>
      </c>
      <c r="F63" s="101"/>
      <c r="G63" s="8" t="s">
        <v>52</v>
      </c>
      <c r="H63" s="13" t="s">
        <v>88</v>
      </c>
      <c r="I63" s="9" t="s">
        <v>89</v>
      </c>
      <c r="J63" s="35" t="s">
        <v>121</v>
      </c>
      <c r="K63" s="35"/>
      <c r="L63" s="8"/>
      <c r="M63" s="8"/>
      <c r="N63" s="8"/>
      <c r="O63" s="8"/>
      <c r="P63" s="8"/>
    </row>
    <row r="64" spans="1:16" ht="25.5" x14ac:dyDescent="0.2">
      <c r="A64" s="70">
        <f t="shared" si="1"/>
        <v>8.1999999999999993</v>
      </c>
      <c r="B64" s="9" t="s">
        <v>39</v>
      </c>
      <c r="C64" s="8" t="s">
        <v>90</v>
      </c>
      <c r="D64" s="9" t="s">
        <v>40</v>
      </c>
      <c r="E64" s="100" t="s">
        <v>87</v>
      </c>
      <c r="F64" s="101"/>
      <c r="G64" s="8" t="s">
        <v>52</v>
      </c>
      <c r="H64" s="9" t="s">
        <v>93</v>
      </c>
      <c r="I64" s="8" t="s">
        <v>94</v>
      </c>
      <c r="J64" s="35" t="s">
        <v>121</v>
      </c>
      <c r="K64" s="35"/>
      <c r="L64" s="8"/>
      <c r="M64" s="8"/>
      <c r="N64" s="8"/>
      <c r="O64" s="8"/>
      <c r="P64" s="8"/>
    </row>
    <row r="65" spans="1:16" ht="25.5" x14ac:dyDescent="0.2">
      <c r="A65" s="70">
        <f t="shared" si="1"/>
        <v>8.2999999999999989</v>
      </c>
      <c r="B65" s="9" t="s">
        <v>92</v>
      </c>
      <c r="C65" s="8" t="s">
        <v>91</v>
      </c>
      <c r="D65" s="9" t="s">
        <v>95</v>
      </c>
      <c r="E65" s="100" t="s">
        <v>117</v>
      </c>
      <c r="F65" s="101"/>
      <c r="G65" s="9" t="s">
        <v>52</v>
      </c>
      <c r="H65" s="9" t="s">
        <v>96</v>
      </c>
      <c r="I65" s="8" t="s">
        <v>97</v>
      </c>
      <c r="J65" s="35" t="s">
        <v>121</v>
      </c>
      <c r="K65" s="35"/>
      <c r="L65" s="8"/>
      <c r="M65" s="8"/>
      <c r="N65" s="8"/>
      <c r="O65" s="8"/>
      <c r="P65" s="8"/>
    </row>
    <row r="66" spans="1:16" ht="38.25" x14ac:dyDescent="0.2">
      <c r="A66" s="70">
        <f t="shared" si="1"/>
        <v>8.3999999999999986</v>
      </c>
      <c r="B66" s="9" t="s">
        <v>98</v>
      </c>
      <c r="C66" s="8" t="s">
        <v>99</v>
      </c>
      <c r="D66" s="9" t="s">
        <v>100</v>
      </c>
      <c r="E66" s="100" t="s">
        <v>87</v>
      </c>
      <c r="F66" s="101"/>
      <c r="G66" s="8" t="s">
        <v>52</v>
      </c>
      <c r="H66" s="9" t="s">
        <v>101</v>
      </c>
      <c r="I66" s="5" t="s">
        <v>102</v>
      </c>
      <c r="J66" s="35" t="s">
        <v>121</v>
      </c>
      <c r="K66" s="35"/>
      <c r="L66" s="8"/>
      <c r="M66" s="8"/>
      <c r="N66" s="8"/>
      <c r="O66" s="8"/>
      <c r="P66" s="8"/>
    </row>
    <row r="67" spans="1:16" ht="89.25" x14ac:dyDescent="0.2">
      <c r="A67" s="70">
        <f t="shared" si="1"/>
        <v>8.4999999999999982</v>
      </c>
      <c r="B67" s="9" t="s">
        <v>103</v>
      </c>
      <c r="C67" s="8" t="s">
        <v>104</v>
      </c>
      <c r="D67" s="9" t="s">
        <v>105</v>
      </c>
      <c r="E67" s="100" t="s">
        <v>87</v>
      </c>
      <c r="F67" s="101"/>
      <c r="G67" s="8" t="s">
        <v>52</v>
      </c>
      <c r="H67" s="9" t="s">
        <v>106</v>
      </c>
      <c r="I67" s="26" t="s">
        <v>110</v>
      </c>
      <c r="J67" s="35" t="s">
        <v>121</v>
      </c>
      <c r="K67" s="35"/>
      <c r="L67" s="9"/>
      <c r="M67" s="9"/>
      <c r="N67" s="9"/>
      <c r="O67" s="9"/>
      <c r="P67" s="8"/>
    </row>
    <row r="68" spans="1:16" ht="25.5" x14ac:dyDescent="0.2">
      <c r="A68" s="70">
        <f t="shared" si="1"/>
        <v>8.5999999999999979</v>
      </c>
      <c r="B68" s="9" t="s">
        <v>107</v>
      </c>
      <c r="C68" s="8" t="s">
        <v>104</v>
      </c>
      <c r="D68" s="9" t="s">
        <v>108</v>
      </c>
      <c r="E68" s="100" t="s">
        <v>87</v>
      </c>
      <c r="F68" s="101"/>
      <c r="G68" s="8" t="s">
        <v>52</v>
      </c>
      <c r="H68" s="9" t="s">
        <v>109</v>
      </c>
      <c r="I68" s="12" t="s">
        <v>111</v>
      </c>
      <c r="J68" s="35" t="s">
        <v>121</v>
      </c>
      <c r="K68" s="35"/>
      <c r="L68" s="8"/>
      <c r="M68" s="8"/>
      <c r="N68" s="8"/>
      <c r="O68" s="8"/>
      <c r="P68" s="8"/>
    </row>
    <row r="69" spans="1:16" s="63" customFormat="1" ht="141" customHeight="1" x14ac:dyDescent="0.2">
      <c r="A69" s="70">
        <f t="shared" si="1"/>
        <v>8.6999999999999975</v>
      </c>
      <c r="B69" s="14" t="s">
        <v>112</v>
      </c>
      <c r="C69" s="13" t="s">
        <v>113</v>
      </c>
      <c r="D69" s="14" t="s">
        <v>112</v>
      </c>
      <c r="E69" s="100" t="s">
        <v>87</v>
      </c>
      <c r="F69" s="101"/>
      <c r="G69" s="13" t="s">
        <v>52</v>
      </c>
      <c r="H69" s="14" t="s">
        <v>114</v>
      </c>
      <c r="I69" s="36" t="s">
        <v>139</v>
      </c>
      <c r="J69" s="35" t="s">
        <v>121</v>
      </c>
      <c r="K69" s="35"/>
      <c r="L69" s="13"/>
      <c r="M69" s="13"/>
      <c r="N69" s="13"/>
      <c r="O69" s="13"/>
      <c r="P69" s="13"/>
    </row>
    <row r="70" spans="1:16" s="63" customFormat="1" x14ac:dyDescent="0.2">
      <c r="A70" s="70">
        <f t="shared" si="1"/>
        <v>8.7999999999999972</v>
      </c>
      <c r="B70" s="14" t="s">
        <v>98</v>
      </c>
      <c r="C70" s="13" t="s">
        <v>115</v>
      </c>
      <c r="D70" s="14" t="s">
        <v>100</v>
      </c>
      <c r="E70" s="100" t="s">
        <v>87</v>
      </c>
      <c r="F70" s="101"/>
      <c r="G70" s="13" t="s">
        <v>52</v>
      </c>
      <c r="H70" s="14" t="s">
        <v>101</v>
      </c>
      <c r="I70" s="35" t="s">
        <v>116</v>
      </c>
      <c r="J70" s="35" t="s">
        <v>121</v>
      </c>
      <c r="K70" s="35"/>
      <c r="L70" s="13"/>
      <c r="M70" s="13"/>
      <c r="N70" s="13"/>
      <c r="O70" s="13"/>
      <c r="P70" s="13"/>
    </row>
    <row r="71" spans="1:16" s="63" customFormat="1" ht="15" customHeight="1" x14ac:dyDescent="0.2">
      <c r="A71" s="72">
        <v>9</v>
      </c>
      <c r="B71" s="75" t="s">
        <v>124</v>
      </c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7"/>
    </row>
    <row r="72" spans="1:16" s="63" customFormat="1" x14ac:dyDescent="0.2">
      <c r="A72" s="70">
        <f t="shared" si="1"/>
        <v>9.1</v>
      </c>
      <c r="B72" s="14" t="s">
        <v>125</v>
      </c>
      <c r="C72" s="13" t="s">
        <v>126</v>
      </c>
      <c r="D72" s="14" t="s">
        <v>125</v>
      </c>
      <c r="E72" s="100" t="s">
        <v>177</v>
      </c>
      <c r="F72" s="101"/>
      <c r="G72" s="13" t="s">
        <v>51</v>
      </c>
      <c r="H72" s="13" t="s">
        <v>122</v>
      </c>
      <c r="I72" s="14" t="s">
        <v>122</v>
      </c>
      <c r="J72" s="35" t="s">
        <v>125</v>
      </c>
      <c r="K72" s="35"/>
      <c r="L72" s="13"/>
      <c r="M72" s="13"/>
      <c r="N72" s="13"/>
      <c r="O72" s="13"/>
      <c r="P72" s="13"/>
    </row>
    <row r="73" spans="1:16" s="63" customFormat="1" ht="15" customHeight="1" x14ac:dyDescent="0.2">
      <c r="A73" s="72">
        <v>10</v>
      </c>
      <c r="B73" s="75" t="s">
        <v>127</v>
      </c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7"/>
    </row>
    <row r="74" spans="1:16" s="63" customFormat="1" ht="216.75" x14ac:dyDescent="0.2">
      <c r="A74" s="70">
        <f t="shared" si="1"/>
        <v>10.1</v>
      </c>
      <c r="B74" s="14" t="s">
        <v>167</v>
      </c>
      <c r="C74" s="11" t="s">
        <v>133</v>
      </c>
      <c r="D74" s="14" t="s">
        <v>168</v>
      </c>
      <c r="E74" s="100" t="s">
        <v>169</v>
      </c>
      <c r="F74" s="101"/>
      <c r="G74" s="13" t="s">
        <v>51</v>
      </c>
      <c r="H74" s="14" t="s">
        <v>170</v>
      </c>
      <c r="I74" s="50" t="s">
        <v>165</v>
      </c>
      <c r="J74" s="35" t="s">
        <v>166</v>
      </c>
      <c r="K74" s="35"/>
      <c r="L74" s="13"/>
      <c r="M74" s="13"/>
      <c r="N74" s="13"/>
      <c r="O74" s="13"/>
      <c r="P74" s="13"/>
    </row>
    <row r="75" spans="1:16" s="63" customFormat="1" ht="12.75" customHeight="1" x14ac:dyDescent="0.2">
      <c r="A75" s="70">
        <f t="shared" si="1"/>
        <v>10.199999999999999</v>
      </c>
      <c r="B75" s="14" t="s">
        <v>131</v>
      </c>
      <c r="C75" s="11" t="s">
        <v>133</v>
      </c>
      <c r="D75" s="14"/>
      <c r="E75" s="100" t="s">
        <v>128</v>
      </c>
      <c r="F75" s="101"/>
      <c r="G75" s="50" t="s">
        <v>132</v>
      </c>
      <c r="H75" s="14"/>
      <c r="I75" s="50" t="s">
        <v>130</v>
      </c>
      <c r="J75" s="35" t="s">
        <v>131</v>
      </c>
      <c r="K75" s="35"/>
      <c r="L75" s="13"/>
      <c r="M75" s="13"/>
      <c r="N75" s="13"/>
      <c r="O75" s="13"/>
      <c r="P75" s="13"/>
    </row>
    <row r="76" spans="1:16" s="63" customFormat="1" ht="12.75" customHeight="1" x14ac:dyDescent="0.2">
      <c r="A76" s="70">
        <f t="shared" si="1"/>
        <v>10.299999999999999</v>
      </c>
      <c r="B76" s="14" t="s">
        <v>129</v>
      </c>
      <c r="C76" s="11" t="s">
        <v>133</v>
      </c>
      <c r="D76" s="14"/>
      <c r="E76" s="100" t="s">
        <v>128</v>
      </c>
      <c r="F76" s="101"/>
      <c r="G76" s="13" t="s">
        <v>171</v>
      </c>
      <c r="H76" s="14"/>
      <c r="I76" s="50" t="s">
        <v>130</v>
      </c>
      <c r="J76" s="35" t="s">
        <v>129</v>
      </c>
      <c r="K76" s="35"/>
      <c r="L76" s="13"/>
      <c r="M76" s="13"/>
      <c r="N76" s="13"/>
      <c r="O76" s="13"/>
      <c r="P76" s="13"/>
    </row>
  </sheetData>
  <mergeCells count="74">
    <mergeCell ref="E55:F55"/>
    <mergeCell ref="E56:F56"/>
    <mergeCell ref="E54:F54"/>
    <mergeCell ref="E49:F49"/>
    <mergeCell ref="E39:F39"/>
    <mergeCell ref="E45:F45"/>
    <mergeCell ref="E46:F46"/>
    <mergeCell ref="E48:F48"/>
    <mergeCell ref="E50:F50"/>
    <mergeCell ref="E47:F47"/>
    <mergeCell ref="E41:F41"/>
    <mergeCell ref="B22:P22"/>
    <mergeCell ref="E23:F23"/>
    <mergeCell ref="E24:F24"/>
    <mergeCell ref="E25:F25"/>
    <mergeCell ref="E17:F17"/>
    <mergeCell ref="E21:F21"/>
    <mergeCell ref="E19:F19"/>
    <mergeCell ref="E20:F20"/>
    <mergeCell ref="B62:P62"/>
    <mergeCell ref="E36:F36"/>
    <mergeCell ref="B44:P44"/>
    <mergeCell ref="B37:P37"/>
    <mergeCell ref="E51:F51"/>
    <mergeCell ref="J54:J61"/>
    <mergeCell ref="E57:F57"/>
    <mergeCell ref="E58:F58"/>
    <mergeCell ref="E38:F38"/>
    <mergeCell ref="E60:F60"/>
    <mergeCell ref="B53:P53"/>
    <mergeCell ref="E40:F40"/>
    <mergeCell ref="E42:F42"/>
    <mergeCell ref="E43:F43"/>
    <mergeCell ref="E52:F52"/>
    <mergeCell ref="E59:F59"/>
    <mergeCell ref="E18:F18"/>
    <mergeCell ref="E68:F68"/>
    <mergeCell ref="E61:F61"/>
    <mergeCell ref="E63:F63"/>
    <mergeCell ref="E76:F76"/>
    <mergeCell ref="B71:P71"/>
    <mergeCell ref="E72:F72"/>
    <mergeCell ref="B73:P73"/>
    <mergeCell ref="E74:F74"/>
    <mergeCell ref="E75:F75"/>
    <mergeCell ref="E70:F70"/>
    <mergeCell ref="E69:F69"/>
    <mergeCell ref="E65:F65"/>
    <mergeCell ref="E66:F66"/>
    <mergeCell ref="E67:F67"/>
    <mergeCell ref="E64:F64"/>
    <mergeCell ref="H14:H15"/>
    <mergeCell ref="I14:I15"/>
    <mergeCell ref="J14:J15"/>
    <mergeCell ref="B14:B15"/>
    <mergeCell ref="C14:C15"/>
    <mergeCell ref="D14:D15"/>
    <mergeCell ref="E14:F15"/>
    <mergeCell ref="B26:P26"/>
    <mergeCell ref="B16:P16"/>
    <mergeCell ref="A14:A15"/>
    <mergeCell ref="E35:F35"/>
    <mergeCell ref="B34:P34"/>
    <mergeCell ref="E29:F29"/>
    <mergeCell ref="E32:F32"/>
    <mergeCell ref="E30:F30"/>
    <mergeCell ref="E28:F28"/>
    <mergeCell ref="E31:F31"/>
    <mergeCell ref="E27:F27"/>
    <mergeCell ref="E33:F33"/>
    <mergeCell ref="K14:L14"/>
    <mergeCell ref="M14:N14"/>
    <mergeCell ref="O14:P14"/>
    <mergeCell ref="G14:G15"/>
  </mergeCells>
  <phoneticPr fontId="0" type="noConversion"/>
  <pageMargins left="0.74803149606299213" right="0.74803149606299213" top="0.98425196850393704" bottom="0.98425196850393704" header="0.51181102362204722" footer="0.51181102362204722"/>
  <pageSetup paperSize="8" scale="43" fitToHeight="3" orientation="landscape" r:id="rId1"/>
  <headerFooter alignWithMargins="0">
    <oddHeader>&amp;L&amp;"Arial,Bold"&amp;12Inspection and Test Plan&amp;R&amp;"Arial,Bold"&amp;12Williams Road North Seal Extension</oddHeader>
    <oddFooter>&amp;LPrepared by WSP &amp;D&amp;R&amp;Z&amp;F&amp;A</oddFooter>
  </headerFooter>
  <rowBreaks count="1" manualBreakCount="1">
    <brk id="52" max="1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Quality Assurance Schedule</vt:lpstr>
      <vt:lpstr>'Quality Assurance Schedule'!Print_Area</vt:lpstr>
      <vt:lpstr>'Quality Assurance Schedule'!Print_Titles</vt:lpstr>
    </vt:vector>
  </TitlesOfParts>
  <Company>Opus International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 Anderson</dc:creator>
  <cp:lastModifiedBy>Barnard, Desmond</cp:lastModifiedBy>
  <cp:lastPrinted>2021-03-11T09:01:05Z</cp:lastPrinted>
  <dcterms:created xsi:type="dcterms:W3CDTF">2007-12-27T00:34:32Z</dcterms:created>
  <dcterms:modified xsi:type="dcterms:W3CDTF">2021-06-03T04:25:47Z</dcterms:modified>
</cp:coreProperties>
</file>