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ymal.sharepoint.com/sites/CC0374/10QUALITYASSURANCE/"/>
    </mc:Choice>
  </mc:AlternateContent>
  <xr:revisionPtr revIDLastSave="1087" documentId="8_{514880F3-0609-4801-835D-2111426179E3}" xr6:coauthVersionLast="47" xr6:coauthVersionMax="47" xr10:uidLastSave="{346562B4-94E8-4ED0-91BA-EE1F0D736549}"/>
  <bookViews>
    <workbookView xWindow="-13800" yWindow="-16320" windowWidth="29040" windowHeight="15840" firstSheet="1" xr2:uid="{BF124782-802E-4E8D-A400-AA9E83555292}"/>
  </bookViews>
  <sheets>
    <sheet name="1. Clearing &amp; Grubbing" sheetId="14" r:id="rId1"/>
    <sheet name="2. Cut Floor" sheetId="10" r:id="rId2"/>
    <sheet name="3. Type B" sheetId="12" r:id="rId3"/>
    <sheet name="4. Type A" sheetId="11" r:id="rId4"/>
    <sheet name="5. Drainage Pits" sheetId="4" r:id="rId5"/>
    <sheet name="6. Stormwater Drainage Run" sheetId="5" r:id="rId6"/>
    <sheet name="7. Subsoil Drainage" sheetId="6" r:id="rId7"/>
    <sheet name="8. Lower Subbase" sheetId="9" r:id="rId8"/>
    <sheet name="9. Upper Subbase" sheetId="8" r:id="rId9"/>
    <sheet name="10. Kerb" sheetId="7" r:id="rId10"/>
    <sheet name="11. Asphalt" sheetId="3" r:id="rId11"/>
    <sheet name="12. General Concrete Paving" sheetId="2" r:id="rId12"/>
    <sheet name="13. TS &amp; PL Conduit " sheetId="13" r:id="rId13"/>
    <sheet name="14.Guard Rail" sheetId="15" r:id="rId14"/>
    <sheet name="15.Utilities NCW" sheetId="16" r:id="rId15"/>
    <sheet name="16. Fencing" sheetId="17" r:id="rId16"/>
    <sheet name="17. SUP" sheetId="18" r:id="rId17"/>
    <sheet name="18. Structural Concrete" sheetId="19" r:id="rId18"/>
    <sheet name="19. RW Painting" sheetId="20" r:id="rId19"/>
    <sheet name="20. Traffic Signal Foundation" sheetId="21" r:id="rId20"/>
    <sheet name="21. Landscaping " sheetId="22" r:id="rId21"/>
  </sheets>
  <externalReferences>
    <externalReference r:id="rId22"/>
  </externalReferences>
  <definedNames>
    <definedName name="_xlnm._FilterDatabase" localSheetId="0" hidden="1">'1. Clearing &amp; Grubbing'!$A$3:$K$26</definedName>
    <definedName name="_xlnm._FilterDatabase" localSheetId="9" hidden="1">'10. Kerb'!$A$3:$N$47</definedName>
    <definedName name="_xlnm._FilterDatabase" localSheetId="10" hidden="1">'11. Asphalt'!$A$3:$S$54</definedName>
    <definedName name="_xlnm._FilterDatabase" localSheetId="11" hidden="1">'12. General Concrete Paving'!$A$3:$R$3</definedName>
    <definedName name="_xlnm._FilterDatabase" localSheetId="12" hidden="1">'13. TS &amp; PL Conduit '!$A$3:$O$3</definedName>
    <definedName name="_xlnm._FilterDatabase" localSheetId="13" hidden="1">'14.Guard Rail'!$A$3:$O$37</definedName>
    <definedName name="_xlnm._FilterDatabase" localSheetId="14" hidden="1">'15.Utilities NCW'!$A$3:$O$3</definedName>
    <definedName name="_xlnm._FilterDatabase" localSheetId="15" hidden="1">'16. Fencing'!$A$3:$O$3</definedName>
    <definedName name="_xlnm._FilterDatabase" localSheetId="17" hidden="1">'18. Structural Concrete'!$A$3:$AC$50</definedName>
    <definedName name="_xlnm._FilterDatabase" localSheetId="1" hidden="1">'2. Cut Floor'!$A$3:$Q$3</definedName>
    <definedName name="_xlnm._FilterDatabase" localSheetId="19" hidden="1">'20. Traffic Signal Foundation'!$A$3:$O$3</definedName>
    <definedName name="_xlnm._FilterDatabase" localSheetId="2" hidden="1">'3. Type B'!$A$3:$O$53</definedName>
    <definedName name="_xlnm._FilterDatabase" localSheetId="3" hidden="1">'4. Type A'!$A$3:$Q$43</definedName>
    <definedName name="_xlnm._FilterDatabase" localSheetId="4" hidden="1">'5. Drainage Pits'!$A$3:$R$152</definedName>
    <definedName name="_xlnm._FilterDatabase" localSheetId="5" hidden="1">'6. Stormwater Drainage Run'!$A$3:$U$148</definedName>
    <definedName name="_xlnm._FilterDatabase" localSheetId="6" hidden="1">'7. Subsoil Drainage'!$A$3:$T$3</definedName>
    <definedName name="_xlnm._FilterDatabase" localSheetId="7" hidden="1">'8. Lower Subbase'!$A$3:$Q$43</definedName>
    <definedName name="_xlnm._FilterDatabase" localSheetId="8" hidden="1">'9. Upper Subbase'!$A$3:$O$39</definedName>
    <definedName name="HEADER">'[1]SSEDED - Geotech Request'!$L$3:$AW$3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0" l="1"/>
  <c r="D2" i="20"/>
  <c r="B2" i="19"/>
  <c r="D2" i="19"/>
  <c r="B2" i="18"/>
  <c r="D2" i="18"/>
  <c r="B2" i="17"/>
  <c r="D2" i="17"/>
  <c r="B2" i="16"/>
  <c r="D2" i="16"/>
  <c r="B2" i="15"/>
  <c r="D2" i="15"/>
  <c r="B2" i="13"/>
  <c r="D2" i="13"/>
  <c r="B2" i="12"/>
  <c r="D2" i="12"/>
  <c r="B2" i="11"/>
  <c r="D2" i="11"/>
  <c r="B2" i="10"/>
  <c r="D2" i="10"/>
  <c r="B2" i="9"/>
  <c r="D2" i="9"/>
  <c r="B2" i="8"/>
  <c r="D2" i="8"/>
  <c r="B2" i="7"/>
  <c r="D2" i="7"/>
  <c r="B2" i="6"/>
  <c r="D2" i="6"/>
  <c r="B2" i="5"/>
  <c r="F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B2" i="4"/>
  <c r="B2" i="3"/>
  <c r="D2" i="3"/>
  <c r="B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tc={B2CFDD80-9775-48EE-A470-AE7450ABC68A}</author>
    <author>tc={A2B73014-B325-4F81-A98A-047E7BB49317}</author>
  </authors>
  <commentList>
    <comment ref="K8" authorId="0" shapeId="0" xr:uid="{B2CFDD80-9775-48EE-A470-AE7450ABC68A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proof roll correspondence</t>
      </text>
    </comment>
    <comment ref="K11" authorId="1" shapeId="0" xr:uid="{A2B73014-B325-4F81-A98A-047E7BB4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proof roll correspondence</t>
      </text>
    </comment>
  </commentList>
</comments>
</file>

<file path=xl/sharedStrings.xml><?xml version="1.0" encoding="utf-8"?>
<sst xmlns="http://schemas.openxmlformats.org/spreadsheetml/2006/main" count="2266" uniqueCount="588">
  <si>
    <t>Closed</t>
  </si>
  <si>
    <t>Open</t>
  </si>
  <si>
    <t>Lot Requirements</t>
  </si>
  <si>
    <t>#</t>
  </si>
  <si>
    <t>Lot No</t>
  </si>
  <si>
    <t>Title</t>
  </si>
  <si>
    <t>Symal ITP</t>
  </si>
  <si>
    <t xml:space="preserve">Lot Map </t>
  </si>
  <si>
    <t xml:space="preserve">Signed Hold Points </t>
  </si>
  <si>
    <t>Enviromental Permit</t>
  </si>
  <si>
    <t>NCR</t>
  </si>
  <si>
    <t>Lot Status</t>
  </si>
  <si>
    <t>Lot Opened On</t>
  </si>
  <si>
    <t>Lot Opened By</t>
  </si>
  <si>
    <t>Comments</t>
  </si>
  <si>
    <t>1630-SYM-EAL-0001</t>
  </si>
  <si>
    <t>Tree Clearing - McGregor South 220112</t>
  </si>
  <si>
    <t>1630-P200-SYM-QAC-ITP-0001</t>
  </si>
  <si>
    <t>Yes</t>
  </si>
  <si>
    <t>N/A</t>
  </si>
  <si>
    <t>Courtney Brighton</t>
  </si>
  <si>
    <t>1630-SYM-EAL-0015</t>
  </si>
  <si>
    <t>Topsoil Strip - McGregor Road (North) - EB On Ramp</t>
  </si>
  <si>
    <t>Brad Pfitzner</t>
  </si>
  <si>
    <t>1630-SYM-EAL-0003</t>
  </si>
  <si>
    <t>Tree Clearing - Healesville-Koo Wee Rup Rd - NW Diamond</t>
  </si>
  <si>
    <t>yes</t>
  </si>
  <si>
    <t>Awaiting verification</t>
  </si>
  <si>
    <t>Zachary Gilbert</t>
  </si>
  <si>
    <t>1630-SYM-EAL-0004</t>
  </si>
  <si>
    <t>Tree Clearing - Healesville-Koo Wee Rup Rd - SW Diamond</t>
  </si>
  <si>
    <t>1630-SYM-EAL-0011</t>
  </si>
  <si>
    <t>Tree Clearing - McGregor Road North</t>
  </si>
  <si>
    <t>1630-SYM-EAL-0017</t>
  </si>
  <si>
    <t>Tree Clearing - Compound</t>
  </si>
  <si>
    <t>1630-SYM-EAL-0051</t>
  </si>
  <si>
    <t>Tree Clearing - Commercial Drive</t>
  </si>
  <si>
    <t>1630-SYM-EAL-0094</t>
  </si>
  <si>
    <t>Existing Sed Basin - Clearing and Grubbing</t>
  </si>
  <si>
    <t>1630-SYM-EAL-0002</t>
  </si>
  <si>
    <t>Topsoil Strip - McGregor Road (South) - WB Exit Ramp</t>
  </si>
  <si>
    <t>Nicholas Dimopoulos</t>
  </si>
  <si>
    <t>1630-SYM-EAL-0107</t>
  </si>
  <si>
    <t>Top soil strrpping - Princes Freeway South</t>
  </si>
  <si>
    <t>No</t>
  </si>
  <si>
    <t>Work in Progress</t>
  </si>
  <si>
    <t>1630-SYM-EAL-0127</t>
  </si>
  <si>
    <t>Tree Clearing - Healesville-Koo Wee Rup Rd - South Gate 7</t>
  </si>
  <si>
    <t>Link -</t>
  </si>
  <si>
    <t>Subgrade</t>
  </si>
  <si>
    <t>ITP</t>
  </si>
  <si>
    <t>CHAINAGE FROM</t>
  </si>
  <si>
    <t>CHAINAGE TO</t>
  </si>
  <si>
    <t xml:space="preserve">Surveyor Report Reference  </t>
  </si>
  <si>
    <t>Incoming Material Docket</t>
  </si>
  <si>
    <t>Compaction Test Result</t>
  </si>
  <si>
    <t>Proof Roll</t>
  </si>
  <si>
    <t xml:space="preserve">CBR Test Result </t>
  </si>
  <si>
    <t xml:space="preserve">Comments </t>
  </si>
  <si>
    <t>1630-SYM-EAL-0010</t>
  </si>
  <si>
    <t>Cut Floor Gorund Improvement - Lime/Cement Stabilisation - McGregor Road (South) WB Exit Ramp</t>
  </si>
  <si>
    <t>1630-P200-SYM-QAC-ITP-0002</t>
  </si>
  <si>
    <t>3420.00</t>
  </si>
  <si>
    <t>3600.00</t>
  </si>
  <si>
    <t>N/A, Refer Layer 1 Type B Fill</t>
  </si>
  <si>
    <t>Awaiting Verification</t>
  </si>
  <si>
    <t>1630-SYM-EAL-0006</t>
  </si>
  <si>
    <t>Cut Floor Ground Improvement - McGregor Road (South) WB Exit Ramp - Blend of In Situ and Type B</t>
  </si>
  <si>
    <t>3680.00</t>
  </si>
  <si>
    <t>23/01/2023</t>
  </si>
  <si>
    <t>1630-SYM-EAL-0005</t>
  </si>
  <si>
    <t>Cut Floor Ground Improvement - McGregor Road (South) WB Exit Ramp - Rip &amp; Re-Compact</t>
  </si>
  <si>
    <t>3700.00</t>
  </si>
  <si>
    <t>N.A</t>
  </si>
  <si>
    <t>1630-SYM-EAL-0012</t>
  </si>
  <si>
    <t>Cut Floor Ground Improvement - McGregor Road (South) WB Exit Ramp - Remove and Replace</t>
  </si>
  <si>
    <t>3710.00</t>
  </si>
  <si>
    <t>3750.00</t>
  </si>
  <si>
    <t>Awaiting Test Results</t>
  </si>
  <si>
    <t>Dependent on water main / Drainage line completion</t>
  </si>
  <si>
    <t>1630-SYM-CIL-0001</t>
  </si>
  <si>
    <t>Cut Floor Ground Improvement - McGregor Road (North - Rip &amp; Re-Compact</t>
  </si>
  <si>
    <t>2100.00</t>
  </si>
  <si>
    <t>2300.00</t>
  </si>
  <si>
    <t>24/02/2023</t>
  </si>
  <si>
    <t>1630-SYM-EAL-0074</t>
  </si>
  <si>
    <t>Cut Floor Ground Improvement - McGregor Road (South) and Freeway South</t>
  </si>
  <si>
    <t>3000</t>
  </si>
  <si>
    <t>3400</t>
  </si>
  <si>
    <t>1630-SYM-EAL-0106</t>
  </si>
  <si>
    <t>3040</t>
  </si>
  <si>
    <t>1630-SYM-EAL-0110</t>
  </si>
  <si>
    <t>1630-SYM-EAL-0083</t>
  </si>
  <si>
    <t>Cut Floor / existing sed basin group improvement - South HKWRR</t>
  </si>
  <si>
    <t>1630-SYM-EAL-0007</t>
  </si>
  <si>
    <t>Type B Capping Layer - McGregor Road (South) WB Exit Ramp</t>
  </si>
  <si>
    <t>1630-P200-SYM-QAC-ITP-0007</t>
  </si>
  <si>
    <t>CANCELLED</t>
  </si>
  <si>
    <t>1630-SYM-EAL-0016</t>
  </si>
  <si>
    <t>Type B Fill - Layer 1 - McGregor Road South</t>
  </si>
  <si>
    <t>Swell = 2.5%</t>
  </si>
  <si>
    <t>Awaiting survey</t>
  </si>
  <si>
    <t>15/02/2023</t>
  </si>
  <si>
    <t>1630-SYM-EAL-0014</t>
  </si>
  <si>
    <t>13/02/2023</t>
  </si>
  <si>
    <t>1630-SYM-EAL-0026</t>
  </si>
  <si>
    <t>Type B Fill - Layer 2 - McGregor Road South</t>
  </si>
  <si>
    <t>1630-SYM-EAL-0029</t>
  </si>
  <si>
    <t>Type B Fill - Layer 3 - McGregor Road South</t>
  </si>
  <si>
    <t>CBR = 2.0%</t>
  </si>
  <si>
    <t>1630-SYM-EAL-0034</t>
  </si>
  <si>
    <t>Type B Fill - Layer 4 - McGregor Road South</t>
  </si>
  <si>
    <t>1630-SYM-EAL-0036</t>
  </si>
  <si>
    <t>Type B Fill - Layer 5 - McGregor Road South</t>
  </si>
  <si>
    <t>1630-SYM-EAL-0035</t>
  </si>
  <si>
    <t>Type B Fill - Layer 6 - McGregor Road South</t>
  </si>
  <si>
    <t>1630-SYM-EAL-0070</t>
  </si>
  <si>
    <t>Type B Fill - Layer 1 - McGregor Road North</t>
  </si>
  <si>
    <t>1630-SYM-EAL-0071</t>
  </si>
  <si>
    <t>Type B Fill - Layer 2 - McGregor Road North</t>
  </si>
  <si>
    <t>CONQA</t>
  </si>
  <si>
    <t>1630-SYM-EAL-0072</t>
  </si>
  <si>
    <t>1630-SYM-EAL-0073</t>
  </si>
  <si>
    <t>Type B Fill - Layer 3 - McGregor Road North</t>
  </si>
  <si>
    <t>1630-SYM-EAL-0076</t>
  </si>
  <si>
    <t>Type B Fill - Layer 4 - McGregor Road North</t>
  </si>
  <si>
    <t>1630-SYM-EAL-0078</t>
  </si>
  <si>
    <t>Type B Fill - Layer 5 - McGregor Road North</t>
  </si>
  <si>
    <t>TR-040 not recieved</t>
  </si>
  <si>
    <t>Awaiting Test Results, Proof Roll, Survey</t>
  </si>
  <si>
    <t>1630-SYM-EAL-0077</t>
  </si>
  <si>
    <t>Type B Fill - Layer 1 - Freeway South</t>
  </si>
  <si>
    <t>1630-SYM-EAL-0021</t>
  </si>
  <si>
    <t>Type B Fill Layer 1 - HKWRR North Embankment</t>
  </si>
  <si>
    <t>1630-P200-SYM-QAC-ITP-0008</t>
  </si>
  <si>
    <r>
      <rPr>
        <sz val="10"/>
        <color rgb="FF000000"/>
        <rFont val="Arial"/>
        <family val="2"/>
      </rPr>
      <t xml:space="preserve">Mean &amp; Std Dev </t>
    </r>
    <r>
      <rPr>
        <b/>
        <sz val="10"/>
        <color rgb="FF000000"/>
        <rFont val="Arial"/>
        <family val="2"/>
      </rPr>
      <t>Survey</t>
    </r>
  </si>
  <si>
    <t>1630-SYM-EAL-0028</t>
  </si>
  <si>
    <t>Type B Fill Layer 2 - HKWRR North Embankment</t>
  </si>
  <si>
    <r>
      <rPr>
        <sz val="10"/>
        <color rgb="FF000000"/>
        <rFont val="Arial"/>
        <family val="2"/>
      </rPr>
      <t xml:space="preserve">Std Dev </t>
    </r>
    <r>
      <rPr>
        <b/>
        <sz val="10"/>
        <color rgb="FF000000"/>
        <rFont val="Arial"/>
        <family val="2"/>
      </rPr>
      <t>Survey</t>
    </r>
  </si>
  <si>
    <t>1630-SYM-EAL-0031</t>
  </si>
  <si>
    <t>Type B Fill Layer 3 - HKWRR North Embankment</t>
  </si>
  <si>
    <t>1630-SYM-EAL-0032</t>
  </si>
  <si>
    <t>Type B Fill Layer 4 - HKWRR North Embankment</t>
  </si>
  <si>
    <t>1630-SYM-EAL-0041</t>
  </si>
  <si>
    <t>Type B Fill Layer 5 - HKWRR North Embankment</t>
  </si>
  <si>
    <t>1630-SYM-EAL-0042</t>
  </si>
  <si>
    <t>Type B Fill Layer 6 - HKWRR North Embankment</t>
  </si>
  <si>
    <t>1630-SYM-EAL-0044</t>
  </si>
  <si>
    <t>Type B Fill Layer 7 - HKWRR North Embankment</t>
  </si>
  <si>
    <t>1630-SYM-EAL-0046</t>
  </si>
  <si>
    <t>Type B Fill Layer 8 - HKWRR North Embankment</t>
  </si>
  <si>
    <t>1630-SYM-EAL-0047</t>
  </si>
  <si>
    <t>Type B Fill Layer 9 - HKWRR North Embankment</t>
  </si>
  <si>
    <t>1630-SYM-EAL-0075</t>
  </si>
  <si>
    <t>Type B Fill Layer 10 - HKWRR North Embankment</t>
  </si>
  <si>
    <t>1630-SYM-EAL-0081</t>
  </si>
  <si>
    <t>Type B Fill Layer 11 - HKWRR North Embankment</t>
  </si>
  <si>
    <t>1630-SYM-EAL-0084</t>
  </si>
  <si>
    <t>Type B Fill Layer 12 - HKWRR North Embankment</t>
  </si>
  <si>
    <t>1630-SYM-EAL-0089</t>
  </si>
  <si>
    <t>Type B Fill Layer 13 - HKWRR North Embankment</t>
  </si>
  <si>
    <t>1630-SYM-EAL-0090</t>
  </si>
  <si>
    <t>Type B Fill Layer 14 - HKWRR North Embankment</t>
  </si>
  <si>
    <t>1630-SYM-EAL-0095</t>
  </si>
  <si>
    <t>Type B Fill Layer 15 - HKWRR North Embankment</t>
  </si>
  <si>
    <t>1630-SYM-EAL-0096</t>
  </si>
  <si>
    <t>Type B Fill Layer 16 - HKWRR North Embankment</t>
  </si>
  <si>
    <t>1630-SYM-EAL-0099</t>
  </si>
  <si>
    <t>Type B Fill Layer 17 - HKWRR North Embankment</t>
  </si>
  <si>
    <t>1630-SYM-EAL-0108</t>
  </si>
  <si>
    <t>Type B Fill Layer 18 - HKWRR North Embankment</t>
  </si>
  <si>
    <t>1630-SYM-EAL-0114</t>
  </si>
  <si>
    <t>Type B Fill Layer 19 - HKWRR North Embankment</t>
  </si>
  <si>
    <t>1630-SYM-EAL-0115</t>
  </si>
  <si>
    <t>Type B Fill Layer 20 - HKWRR North Embankment</t>
  </si>
  <si>
    <t>1630-SYM-EAL-0116</t>
  </si>
  <si>
    <t>Type B Fill Layer 21 - HKWRR North Embankment</t>
  </si>
  <si>
    <t>1630-SYM-EAL-0119</t>
  </si>
  <si>
    <t>Type B Fill Layer 22 - HKWRR North Embankment</t>
  </si>
  <si>
    <t>1630-SYM-EAL-0033</t>
  </si>
  <si>
    <t>Type B Fill Layer 1 - HKWRR South Embankment</t>
  </si>
  <si>
    <t>1630-SYM-EAL-0037</t>
  </si>
  <si>
    <t>Type B Fill Layer 2 - HKWRR South Embankment</t>
  </si>
  <si>
    <t>1630-SYM-EAL-0038</t>
  </si>
  <si>
    <t>Type B Fill Layer 3 - HKWRR South Embankment</t>
  </si>
  <si>
    <r>
      <rPr>
        <sz val="10"/>
        <color rgb="FF000000"/>
        <rFont val="Arial"/>
        <family val="2"/>
      </rPr>
      <t xml:space="preserve">Mean, Std Dev, # Points </t>
    </r>
    <r>
      <rPr>
        <b/>
        <sz val="10"/>
        <color rgb="FF000000"/>
        <rFont val="Arial"/>
        <family val="2"/>
      </rPr>
      <t>Survey</t>
    </r>
  </si>
  <si>
    <t>1630-SYM-EAL-0039</t>
  </si>
  <si>
    <t>Type B Fill Layer 4 - HKWRR South Embankment</t>
  </si>
  <si>
    <t>1630-SYM-EAL-0040</t>
  </si>
  <si>
    <t>Type B Fill Layer 5 - HKWRR South Embankment</t>
  </si>
  <si>
    <t>1630-SYM-EAL-0045</t>
  </si>
  <si>
    <t>Type B Fill Layer 6 - HKWRR South Embankment</t>
  </si>
  <si>
    <t>1630-SYM-EAL-0048</t>
  </si>
  <si>
    <t>Type B Fill Layer 7 - HKWRR South Embankment</t>
  </si>
  <si>
    <t>1630-SYM-EAL-0049</t>
  </si>
  <si>
    <t>Type B Fill Layer 8 - HKWRR South Embankment</t>
  </si>
  <si>
    <t>1630-SYM-EAL-0082</t>
  </si>
  <si>
    <t>Type B Fill Layer 9 - HKWRR South Embankment</t>
  </si>
  <si>
    <t>1630-SYM-EAL-0086</t>
  </si>
  <si>
    <t>Type B Fill Layer 10 - HKWRR South Embankment</t>
  </si>
  <si>
    <t>1630-SYM-EAL-0087</t>
  </si>
  <si>
    <t>Type B Fill Layer 11 - HKWRR South Embankment</t>
  </si>
  <si>
    <t>1630-SYM-EAL-0088</t>
  </si>
  <si>
    <t>Type B Fill Layer 12 - HKWRR South Embankment</t>
  </si>
  <si>
    <t>1630-SYM-EAL-0098</t>
  </si>
  <si>
    <t>Type B Fill Layer 13 - HKWRR South Embankment</t>
  </si>
  <si>
    <t>1630-SYM-EAL-0101</t>
  </si>
  <si>
    <t>Type B Fill Layer 14 - HKWRR South Embankment</t>
  </si>
  <si>
    <t>1630-SYM-EAL-0111</t>
  </si>
  <si>
    <t>Type B Fill Layer 15 - HKWRR South Embankment</t>
  </si>
  <si>
    <t>1630-SYM-EAL-0112</t>
  </si>
  <si>
    <t>Type B Fill Layer 16 - HKWRR South Embankment</t>
  </si>
  <si>
    <t>1630-SYM-EAL-0113</t>
  </si>
  <si>
    <t>Type B Fill Layer 17 - HKWRR South Embankment</t>
  </si>
  <si>
    <t>1630-SYM-EAL-0120</t>
  </si>
  <si>
    <t>Type B Fill Layer 18 - HKWRR South Embankment</t>
  </si>
  <si>
    <t>1630-SYM-EAL-0103</t>
  </si>
  <si>
    <t>Type B Fill - Layer 2 - Freeway South</t>
  </si>
  <si>
    <t>1630-SYM-EAL-0104</t>
  </si>
  <si>
    <t>Type B Fill - Layer 3 - Freeway South</t>
  </si>
  <si>
    <t>Same as 1630-SYM-EAL-0079, test results for 0079</t>
  </si>
  <si>
    <t>98.7% CDR</t>
  </si>
  <si>
    <t>1630-SYM-EAL-0126</t>
  </si>
  <si>
    <t>Type B Fill - Layer 4 - Freeway South</t>
  </si>
  <si>
    <t>Work Started</t>
  </si>
  <si>
    <t>Work Completed</t>
  </si>
  <si>
    <t>1630-SYM-EAL-0018</t>
  </si>
  <si>
    <t>Type A Fill Layer 1 - HKWRR North Embankment</t>
  </si>
  <si>
    <t>1630-SYM-EAL-0020</t>
  </si>
  <si>
    <t>Type A Fill - Layer 2 HKWRR North Embankment</t>
  </si>
  <si>
    <t>1630-SYM-EAL-0022</t>
  </si>
  <si>
    <t>Type A Fill - Layer 3 HKWRR North Embankment</t>
  </si>
  <si>
    <t>1630-SYM-EAL-0023</t>
  </si>
  <si>
    <t>Type A Fill - Layer 4 HKWRR North Embankment</t>
  </si>
  <si>
    <t>Alexandra Holman</t>
  </si>
  <si>
    <t>1630-SYM-EAL-0024</t>
  </si>
  <si>
    <t>Type A Fill - Layer 5 HKWRR North Embankment</t>
  </si>
  <si>
    <r>
      <rPr>
        <sz val="10"/>
        <color rgb="FF000000"/>
        <rFont val="Arial"/>
        <family val="2"/>
      </rPr>
      <t xml:space="preserve">Mean &amp; Std Dev </t>
    </r>
    <r>
      <rPr>
        <b/>
        <sz val="10"/>
        <color rgb="FF000000"/>
        <rFont val="Arial"/>
        <family val="2"/>
      </rPr>
      <t xml:space="preserve">Survey
</t>
    </r>
    <r>
      <rPr>
        <sz val="10"/>
        <color rgb="FF000000"/>
        <rFont val="Arial"/>
        <family val="2"/>
      </rPr>
      <t>Grading</t>
    </r>
  </si>
  <si>
    <t>1630-SYM-EAL-0025</t>
  </si>
  <si>
    <t>Type A Fill - Layer 6 HKWRR North Embankment</t>
  </si>
  <si>
    <t>1630-SYM-EAL-0027</t>
  </si>
  <si>
    <t>Type A Fill - Layer 7 HKWRR North Embankment</t>
  </si>
  <si>
    <t>Grading</t>
  </si>
  <si>
    <t>1630-SYM-EAL-0043</t>
  </si>
  <si>
    <t>Type A Fill - Layer 8 HKWRR North Embankment</t>
  </si>
  <si>
    <t>Alex Redman</t>
  </si>
  <si>
    <t>1630-SYM-EAL-0052</t>
  </si>
  <si>
    <t>Type A Fill - Layer 9 HKWRR North Embankment</t>
  </si>
  <si>
    <t>1630-SYM-EAL-0053</t>
  </si>
  <si>
    <t>Type A Fill - Layer 10 HKWRR North Embankment</t>
  </si>
  <si>
    <t>1630-SYM-EAL-0054</t>
  </si>
  <si>
    <t>Type A Fill - Layer 11 HKWRR North Embankment</t>
  </si>
  <si>
    <t>1630-SYM-EAL-0058</t>
  </si>
  <si>
    <t>Type A Fill - Layer 12 HKWRR North Embankment</t>
  </si>
  <si>
    <t>1630-SYM-EAL-0059</t>
  </si>
  <si>
    <t>Type A Fill - Layer 13 HKWRR North Embankment</t>
  </si>
  <si>
    <t>1630-SYM-EAL-0060</t>
  </si>
  <si>
    <t>Type A Fill - Layer 14 HKWRR North Embankment</t>
  </si>
  <si>
    <t>1630-SYM-EAL-0066</t>
  </si>
  <si>
    <t>Type A Fill - Layer 15 HKWRR North Embankment</t>
  </si>
  <si>
    <t>1630-SYM-EAL-0067</t>
  </si>
  <si>
    <t>Type A Fill - Layer 16 HKWRR North Embankment</t>
  </si>
  <si>
    <t>1630-SYM-EAL-0068</t>
  </si>
  <si>
    <t>Type A Fill - Layer 17 HKWRR North Embankment</t>
  </si>
  <si>
    <t>1630-SYM-EAL-0085</t>
  </si>
  <si>
    <t>Type A Fill - Layer 18 HKWRR North Embankment</t>
  </si>
  <si>
    <t>1630-SYM-EAL-0091</t>
  </si>
  <si>
    <t>Type A Fill - Layer 19 HKWRR North Embankment</t>
  </si>
  <si>
    <t>1630-SYM-EAL-0097</t>
  </si>
  <si>
    <t>Type A Fill - Layer 20 HKWRR North Embankment</t>
  </si>
  <si>
    <t>1630-SYM-EAL-0100</t>
  </si>
  <si>
    <t>Type A Fill - Layer 21 HKWRR North Embankment</t>
  </si>
  <si>
    <t>1630-SYM-EAL-0105</t>
  </si>
  <si>
    <t>Type A Fill - Layer 22 HKWRR North Embankment</t>
  </si>
  <si>
    <t>1630-SYM-EAL-0117</t>
  </si>
  <si>
    <t>Type A Fill - Layer 23 HKWRR North Embankment</t>
  </si>
  <si>
    <t>1630-SYM-EAL-0050</t>
  </si>
  <si>
    <t>Type A Fill - Layer 1 HKWRR South Embankment</t>
  </si>
  <si>
    <t>1630-SYM-EAL-0055</t>
  </si>
  <si>
    <t>Type A Fill - Layer 2 HKWRR South Embankment</t>
  </si>
  <si>
    <t xml:space="preserve">Grading </t>
  </si>
  <si>
    <t>1630-SYM-EAL-0056</t>
  </si>
  <si>
    <t>Type A Fill - Layer 3 HKWRR South Embankment</t>
  </si>
  <si>
    <t>1630-SYM-EAL-0057</t>
  </si>
  <si>
    <t>Type A Fill - Layer 4 HKWRR South Embankment</t>
  </si>
  <si>
    <t>1630-SYM-EAL-0061</t>
  </si>
  <si>
    <t>Type A Fill - Layer 5 HKWRR South Embankment</t>
  </si>
  <si>
    <t>1630-SYM-EAL-0062</t>
  </si>
  <si>
    <t>Type A Fill - Layer 6 HKWRR South Embankment</t>
  </si>
  <si>
    <t>1630-SYM-EAL-0063</t>
  </si>
  <si>
    <t>Type A Fill - Layer 7 HKWRR South Embankment</t>
  </si>
  <si>
    <t>1630-SYM-EAL-0064</t>
  </si>
  <si>
    <t>Type A Fill - Layer 8 HKWRR South Embankment</t>
  </si>
  <si>
    <t>1630-SYM-EAL-0065</t>
  </si>
  <si>
    <t>Type A Fill - Layer 9 HKWRR South Embankment</t>
  </si>
  <si>
    <t>1630-SYM-EAL-0069</t>
  </si>
  <si>
    <t>Type A Fill - Layer 10 HKWRR South Embankment</t>
  </si>
  <si>
    <t>1630-SYM-EAL-0092</t>
  </si>
  <si>
    <t>Type A Fill - Layer 11 HKWRR South Embankment</t>
  </si>
  <si>
    <t>1630-SYM-EAL-0093</t>
  </si>
  <si>
    <t>Type A Fill - Layer 12 HKWRR South Embankment</t>
  </si>
  <si>
    <t>1630-SYM-EAL-0102</t>
  </si>
  <si>
    <t>Type A Fill - Layer 13 HKWRR South Embankment</t>
  </si>
  <si>
    <t>1630-SYM-EAL-0109</t>
  </si>
  <si>
    <t>Type A Fill - Layer 14 HKWRR South Embankment</t>
  </si>
  <si>
    <t>1630-SYM-EAL-0118</t>
  </si>
  <si>
    <t>Type A Fill - Layer 15 HKWRR South Embankment</t>
  </si>
  <si>
    <t>1630-SYM-CIL-0002</t>
  </si>
  <si>
    <t>Verge (RHS) - Layer 1 - McGregor Road</t>
  </si>
  <si>
    <t>1630-P200-SYM-QAC-ITP-0009</t>
  </si>
  <si>
    <t>CBR = 3%</t>
  </si>
  <si>
    <t>1630-SYM-CIL-0003</t>
  </si>
  <si>
    <t>Verge (RHS) - Layer 2 - McGregor Road</t>
  </si>
  <si>
    <t>1630-P200-SYM-QAC-ITP-0012</t>
  </si>
  <si>
    <t>1630-SYM-CIL-0004</t>
  </si>
  <si>
    <t>Verge (LHS) - Layer 1 - McGregor Road</t>
  </si>
  <si>
    <t>Link to folder</t>
  </si>
  <si>
    <t>Compliance Certificate</t>
  </si>
  <si>
    <t xml:space="preserve">Approved Mix Design </t>
  </si>
  <si>
    <t>Delivery Docket / Invoice</t>
  </si>
  <si>
    <t xml:space="preserve">Concrete Mix Registration </t>
  </si>
  <si>
    <t xml:space="preserve">Grading Report </t>
  </si>
  <si>
    <t xml:space="preserve">Incoming Material Docket </t>
  </si>
  <si>
    <t xml:space="preserve">Step Iron Compliance </t>
  </si>
  <si>
    <t>Shop Card</t>
  </si>
  <si>
    <t>Survey Report</t>
  </si>
  <si>
    <t>1630-SYM-DRL-0001</t>
  </si>
  <si>
    <t>Drainage Install - A-03-2 to A-03-1 AND A-04-2 to A-04-1</t>
  </si>
  <si>
    <t>Work In Progress</t>
  </si>
  <si>
    <t>27/04/2023</t>
  </si>
  <si>
    <t>Links -</t>
  </si>
  <si>
    <t>Lot Folder</t>
  </si>
  <si>
    <t>Testing</t>
  </si>
  <si>
    <t>Lot No.</t>
  </si>
  <si>
    <t>Description of Work</t>
  </si>
  <si>
    <t>Location</t>
  </si>
  <si>
    <t>Pipe Size/Class</t>
  </si>
  <si>
    <t>Length</t>
  </si>
  <si>
    <t xml:space="preserve">Delivery Docket </t>
  </si>
  <si>
    <t>Vic Roads Mix Design</t>
  </si>
  <si>
    <t>Bedding Material Docket</t>
  </si>
  <si>
    <t>D.O.T Mix Registration</t>
  </si>
  <si>
    <t xml:space="preserve">Quarry Grading </t>
  </si>
  <si>
    <t>Certificate of Conformance</t>
  </si>
  <si>
    <t>Test Report</t>
  </si>
  <si>
    <t>CCTV Report</t>
  </si>
  <si>
    <t>A-01-1 to A-01-2</t>
  </si>
  <si>
    <t>McGregor Ramp</t>
  </si>
  <si>
    <t>ᶲ150 HDPE</t>
  </si>
  <si>
    <t>A-02-1 to A-02-2</t>
  </si>
  <si>
    <t>2 x ᶲ150 PVC</t>
  </si>
  <si>
    <t>A-03-1 to A-03-2</t>
  </si>
  <si>
    <t>ᶲ375 RCP CL 3</t>
  </si>
  <si>
    <t>1630-SYM-QAC-ITP-0011</t>
  </si>
  <si>
    <t>A-04-1 to A-04-2</t>
  </si>
  <si>
    <t>A-05-1 to A-05-2</t>
  </si>
  <si>
    <t>ᶲ375 HDPE</t>
  </si>
  <si>
    <t>C-01-1 to C-01-2</t>
  </si>
  <si>
    <t>Princes Freeway</t>
  </si>
  <si>
    <t>C-02-1 to C-02-2</t>
  </si>
  <si>
    <t>C-03-1 to C-03-2</t>
  </si>
  <si>
    <t>ᶲ375 RCP CL 4</t>
  </si>
  <si>
    <t>C-04-1 to C-04-2</t>
  </si>
  <si>
    <t>ᶲ450x300 RCBC</t>
  </si>
  <si>
    <t>EX-17-4 to D-01-1</t>
  </si>
  <si>
    <t>HKWRR</t>
  </si>
  <si>
    <t>D-01-1 to D-01-2</t>
  </si>
  <si>
    <t>D-01-2 to D-01-3</t>
  </si>
  <si>
    <t>D-01-3 to D-01-4</t>
  </si>
  <si>
    <t>D-01-4 to D-01-5</t>
  </si>
  <si>
    <t>ᶲ150 PVC</t>
  </si>
  <si>
    <t>D-02-1 to D-02-2</t>
  </si>
  <si>
    <t>D-01-1 to D-03-1</t>
  </si>
  <si>
    <t xml:space="preserve">D-03-1 to D-03-2 </t>
  </si>
  <si>
    <t>D-03-2 to D-03-3</t>
  </si>
  <si>
    <t>D-03-3 to D-03-4</t>
  </si>
  <si>
    <t>D-03-4 to D-03-5</t>
  </si>
  <si>
    <t>D-03-5 to D-03-6</t>
  </si>
  <si>
    <t>D-06-2 to D-04-1</t>
  </si>
  <si>
    <t>D-04-1 to D-04-2</t>
  </si>
  <si>
    <t>D-06-2 to D-05-1</t>
  </si>
  <si>
    <t>D-05-1 to D-05-2</t>
  </si>
  <si>
    <t>D-06-1 to D-06-2</t>
  </si>
  <si>
    <t>D-09-1 to D-09-2</t>
  </si>
  <si>
    <t>D-10-1 to D-10-2</t>
  </si>
  <si>
    <t>EX-03-2 to D-11-1</t>
  </si>
  <si>
    <t>ᶲ525 HDPE</t>
  </si>
  <si>
    <t>D-11-1 to D-11-2</t>
  </si>
  <si>
    <t>D-11-2 to D-11-3</t>
  </si>
  <si>
    <t>D-11-3 to D-11-4</t>
  </si>
  <si>
    <t>D-11-4 to D-11-5</t>
  </si>
  <si>
    <t>D-11-5 to D-11-6</t>
  </si>
  <si>
    <t>D-11-5 to D-12-1</t>
  </si>
  <si>
    <t>ᶲ525 RCP CL 3</t>
  </si>
  <si>
    <t>D-12-1 to D-12-2</t>
  </si>
  <si>
    <t>D-12-2 to D-12-3</t>
  </si>
  <si>
    <t>D-13-1 to D-13-2</t>
  </si>
  <si>
    <t>D-14-1 to D-14-2</t>
  </si>
  <si>
    <t>D-16-2 to D-15-1</t>
  </si>
  <si>
    <t>D-15-1 to D-15-2</t>
  </si>
  <si>
    <t>D-15-2 to D-15-3</t>
  </si>
  <si>
    <t>D-16-1 to D-16-2</t>
  </si>
  <si>
    <t>D-16-2 to D-16-3</t>
  </si>
  <si>
    <t>D-16-3 to D-16-4</t>
  </si>
  <si>
    <t>D-16-4 to D-16-5</t>
  </si>
  <si>
    <t>D-16-5 to D-16-6</t>
  </si>
  <si>
    <t>D-17-1 to D-17-2</t>
  </si>
  <si>
    <t>D-17-2 to D-17-3</t>
  </si>
  <si>
    <t>D-20-1 to D-20-2</t>
  </si>
  <si>
    <t>D-21-1 to D-21-2</t>
  </si>
  <si>
    <t>ᶲ1200 RCP CL 2</t>
  </si>
  <si>
    <t>D-21-2 to D-21-3</t>
  </si>
  <si>
    <t>D-21-3 to D-21-4</t>
  </si>
  <si>
    <t>D-21-4 to D-21-5</t>
  </si>
  <si>
    <t>ᶲ1200 RCP CL 3</t>
  </si>
  <si>
    <t>D-21-5 to D-21-6</t>
  </si>
  <si>
    <t>D-21-6 to D-21-7</t>
  </si>
  <si>
    <t>D-21-7 to D-21-8</t>
  </si>
  <si>
    <t>D-21-8 to D-21-9</t>
  </si>
  <si>
    <t>D-22-1 to D-22-2</t>
  </si>
  <si>
    <t>ᶲ675 HDPE</t>
  </si>
  <si>
    <t>D-21-8 to D-23-1</t>
  </si>
  <si>
    <t>D-23-1 to D-23-2</t>
  </si>
  <si>
    <t>D-21-5 to D-24-1</t>
  </si>
  <si>
    <t>D-25-1 to D-25-2</t>
  </si>
  <si>
    <t>ᶲ300 HDPE</t>
  </si>
  <si>
    <t>D-26-1 to D-26-2</t>
  </si>
  <si>
    <t>D-27-1 to D-27-2</t>
  </si>
  <si>
    <t>D-28-1 to D-28-2</t>
  </si>
  <si>
    <t>D-21-3 to D-30-1</t>
  </si>
  <si>
    <t>D-30-1 to D-30-2</t>
  </si>
  <si>
    <t>D-30-2 to D-30-3</t>
  </si>
  <si>
    <t>D-30-3 to D-30-4</t>
  </si>
  <si>
    <t>D-30-4 to D-30-5</t>
  </si>
  <si>
    <t>D-30-5 to D-30-6</t>
  </si>
  <si>
    <t>D-15-1 to D-31-1</t>
  </si>
  <si>
    <t>D-32-1 to D-32-2</t>
  </si>
  <si>
    <t>DG-02-1 to DG-02-2</t>
  </si>
  <si>
    <t>EX-E-02-8 to E-01-1</t>
  </si>
  <si>
    <t>SSD</t>
  </si>
  <si>
    <t>Agi Compliance</t>
  </si>
  <si>
    <t>Agi delivery</t>
  </si>
  <si>
    <t>Vic Roads Rock Compliance</t>
  </si>
  <si>
    <t>No Fines Docket</t>
  </si>
  <si>
    <t>Sand Docket</t>
  </si>
  <si>
    <t>CCTV Footage</t>
  </si>
  <si>
    <t>Rock Grading Report</t>
  </si>
  <si>
    <t xml:space="preserve">Hold Points Signed Off </t>
  </si>
  <si>
    <t>Lower Subbase</t>
  </si>
  <si>
    <t>Lot Requirments</t>
  </si>
  <si>
    <t xml:space="preserve">Approved Mix Designs </t>
  </si>
  <si>
    <t xml:space="preserve">Monthly Quarry Grading </t>
  </si>
  <si>
    <t xml:space="preserve">Test Result </t>
  </si>
  <si>
    <t xml:space="preserve">Delivery Dockets </t>
  </si>
  <si>
    <t xml:space="preserve"> Cementitious Treated</t>
  </si>
  <si>
    <t xml:space="preserve"> </t>
  </si>
  <si>
    <t xml:space="preserve">Concrete Mix Designs </t>
  </si>
  <si>
    <t>1120-SYM-CIL-0107</t>
  </si>
  <si>
    <t>United Driveway - Kerb In-suti - 18.01.22</t>
  </si>
  <si>
    <t>Bradley Pfitzner (SYMAL)</t>
  </si>
  <si>
    <t>1120-SYM-CIL-0271</t>
  </si>
  <si>
    <t>Zone 3 EB Kerb</t>
  </si>
  <si>
    <t>Christian Figueroa (SYMAL)</t>
  </si>
  <si>
    <t xml:space="preserve">Lot Requirments </t>
  </si>
  <si>
    <t>Lot Type</t>
  </si>
  <si>
    <t xml:space="preserve">Vicroads Approval Certificate </t>
  </si>
  <si>
    <t xml:space="preserve">Quality Records From batch Plants </t>
  </si>
  <si>
    <t xml:space="preserve">Asphalt Placement Plan </t>
  </si>
  <si>
    <t xml:space="preserve">NATA Test Reports </t>
  </si>
  <si>
    <t>Conformance Report</t>
  </si>
  <si>
    <t>Closed Out NCR</t>
  </si>
  <si>
    <t>Closed Out RFI</t>
  </si>
  <si>
    <t xml:space="preserve">Lot Opened By </t>
  </si>
  <si>
    <t>Compliance Certificate for Mix</t>
  </si>
  <si>
    <t xml:space="preserve">Certificate of Compliance for Reinformcement </t>
  </si>
  <si>
    <t xml:space="preserve">Concrete Testing Results </t>
  </si>
  <si>
    <t>Concrete Checklist</t>
  </si>
  <si>
    <t>Pour Record</t>
  </si>
  <si>
    <t xml:space="preserve">Symal Comments </t>
  </si>
  <si>
    <t>DM Roads ITP/Symal ITP</t>
  </si>
  <si>
    <t>Compliance Certification</t>
  </si>
  <si>
    <t>Incomign Material Grading</t>
  </si>
  <si>
    <t>Compliance Certificate for Material</t>
  </si>
  <si>
    <t>Certificate of Compliance for Install</t>
  </si>
  <si>
    <t>1120-SYM-DRL-0255</t>
  </si>
  <si>
    <t>Rock Beaching outside Headwall C-09-01</t>
  </si>
  <si>
    <t>1120</t>
  </si>
  <si>
    <t>DRL</t>
  </si>
  <si>
    <t>WORK IN PROGRESS</t>
  </si>
  <si>
    <t>Adam Aladin (SYMAL)</t>
  </si>
  <si>
    <t>1120-SYM-EAL-0026</t>
  </si>
  <si>
    <t>HNRU_EVN_PMT_CLV_020</t>
  </si>
  <si>
    <t>EAL</t>
  </si>
  <si>
    <t>Ahmed Kandash (SYMAL)</t>
  </si>
  <si>
    <t>1120-SYM-STL-0001</t>
  </si>
  <si>
    <t>RW04</t>
  </si>
  <si>
    <t>STL</t>
  </si>
  <si>
    <t>OUTSTANDING</t>
  </si>
  <si>
    <t>Zachary Gilbert (SYMAL)</t>
  </si>
  <si>
    <t>1120-SYM-STL-0002</t>
  </si>
  <si>
    <t>RW01</t>
  </si>
  <si>
    <t>1120-SYM-STL-0003</t>
  </si>
  <si>
    <t>RW02 - Soil Nails</t>
  </si>
  <si>
    <t>CLOSED-OUT</t>
  </si>
  <si>
    <t>Grant Mcinerney (SYMAL)</t>
  </si>
  <si>
    <t>1120-SYM-STL-0003.S01</t>
  </si>
  <si>
    <t>RW02 - Soil Nails Row 1</t>
  </si>
  <si>
    <t>1120-SYM-STL-0003.S02</t>
  </si>
  <si>
    <t>RW02 - Soil Nail Row 2(A)</t>
  </si>
  <si>
    <t>1120-SYM-STL-0003.S03</t>
  </si>
  <si>
    <t>RW02 - Soil Nail Row 2(B)</t>
  </si>
  <si>
    <t>1120-SYM-STL-0003.S04</t>
  </si>
  <si>
    <t>RW02 - Soil Nails Row 3</t>
  </si>
  <si>
    <t>1120-SYM-STL-0004</t>
  </si>
  <si>
    <t>RW02 Shotcrete Master Lot</t>
  </si>
  <si>
    <t>1120-SYM-STL-0004.S01</t>
  </si>
  <si>
    <t>RW02 Shotcrete - Row 1</t>
  </si>
  <si>
    <t>1120-SYM-STL-0004.S02</t>
  </si>
  <si>
    <t>RW02 Shotcrete Row2 (A)</t>
  </si>
  <si>
    <t>1120-SYM-STL-0004.S03</t>
  </si>
  <si>
    <t>RW02 Shotcrete Row 2(B)</t>
  </si>
  <si>
    <t>1120-SYM-STL-0004.S04</t>
  </si>
  <si>
    <t>RW02 Shotcrete Row 3</t>
  </si>
  <si>
    <t>1120-SYM-STL-0004.S05</t>
  </si>
  <si>
    <t>RW02 Shotcrete Row 3(2) - Northern Section</t>
  </si>
  <si>
    <t>AWAITING TEST RESULT</t>
  </si>
  <si>
    <t>1120-SYM-STL-0005</t>
  </si>
  <si>
    <t>RW06</t>
  </si>
  <si>
    <t>1120-SYM-STL-0006</t>
  </si>
  <si>
    <t>RW07 Post and panel</t>
  </si>
  <si>
    <t>1120-SYM-STL-0006.S01</t>
  </si>
  <si>
    <t>RW07 capping beam</t>
  </si>
  <si>
    <t>1120-SYM-STL-0007</t>
  </si>
  <si>
    <t>RW08 Post and panel</t>
  </si>
  <si>
    <t>1120-SYM-STL-0007.S01</t>
  </si>
  <si>
    <t>RW08 Capping beam P1-P2</t>
  </si>
  <si>
    <t>1120-SYM-STL-0007.S02</t>
  </si>
  <si>
    <t>RW08 Capping beam P3-P4</t>
  </si>
  <si>
    <t>1120-SYM-STL-0008</t>
  </si>
  <si>
    <t>RW05 Post and panel</t>
  </si>
  <si>
    <t>1120-SYM-STL-0009</t>
  </si>
  <si>
    <t>MW-06-02 - Base Slab Pour</t>
  </si>
  <si>
    <t>1120-SYM-STL-0013</t>
  </si>
  <si>
    <t>MW-06-02 - 1200 Wall Pour</t>
  </si>
  <si>
    <t>1120-SYM-STL-0014</t>
  </si>
  <si>
    <t>MW-06-02 - Walls</t>
  </si>
  <si>
    <t>1120-SYM-STL-0015</t>
  </si>
  <si>
    <t>MW-06-01 - Base Slab Pour</t>
  </si>
  <si>
    <t>1120-SYM-STL-0016</t>
  </si>
  <si>
    <t>MW-06-01 - Wall Pour 1</t>
  </si>
  <si>
    <t>1120-SYM-STL-0017</t>
  </si>
  <si>
    <t>Pedestrian staircase 1 base slab</t>
  </si>
  <si>
    <t>1120-SYM-STL-0018</t>
  </si>
  <si>
    <t>Pedestrian staircase 1 walls</t>
  </si>
  <si>
    <t>1120-SYM-STL-0019</t>
  </si>
  <si>
    <t>MW-06-01 - Wall Pour 2</t>
  </si>
  <si>
    <t>1120-SYM-STL-0020</t>
  </si>
  <si>
    <t>MW-06-01 - Roof Pour</t>
  </si>
  <si>
    <t>1120-SYM-STL-0021</t>
  </si>
  <si>
    <t>MW02 - RW10 Headwall Grout</t>
  </si>
  <si>
    <t>1120-SYM-STL-0022</t>
  </si>
  <si>
    <t>RW12 Post and panel</t>
  </si>
  <si>
    <t>1120-SYM-STL-0023</t>
  </si>
  <si>
    <t>Pedestrian staircase 2 base slab</t>
  </si>
  <si>
    <t>1120-SYM-STL-0024</t>
  </si>
  <si>
    <t>Pedestrian staircase 2 upstand</t>
  </si>
  <si>
    <t>1120-SYM-STL-0025</t>
  </si>
  <si>
    <t>RW10 Post and panel wall piles 11-33</t>
  </si>
  <si>
    <t>1120-SYM-STL-0026</t>
  </si>
  <si>
    <t>RW13 Post and panel wall</t>
  </si>
  <si>
    <t>1120-SYM-STL-0027</t>
  </si>
  <si>
    <t>RW11 post and panel wall</t>
  </si>
  <si>
    <t>1120-SYM-STL-0028</t>
  </si>
  <si>
    <t>RW07 Painting panels (all panels)</t>
  </si>
  <si>
    <t>1120-SYM-STL-0029</t>
  </si>
  <si>
    <t>RW06 painting (all panels)</t>
  </si>
  <si>
    <t>1120-SYM-STL-0030</t>
  </si>
  <si>
    <t>RW10 Capping Beam Piles</t>
  </si>
  <si>
    <t>1120-SYM-STL-0031</t>
  </si>
  <si>
    <t>MW-06-03 - Base Slab</t>
  </si>
  <si>
    <t>1120-SYM-STL-0032</t>
  </si>
  <si>
    <t>MW-06-03 - Walls</t>
  </si>
  <si>
    <t>1120-SYM-STL-0033</t>
  </si>
  <si>
    <t>MW-06-02 - Baseslab</t>
  </si>
  <si>
    <t>1120-SYM-STL-0034</t>
  </si>
  <si>
    <t>RW10 Capping Beam 1</t>
  </si>
  <si>
    <t>1120-SYM-STL-0035</t>
  </si>
  <si>
    <t>RW10 Capping Beam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</si>
</sst>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yyyy\-mm\-dd;@"/>
  </numFmts>
  <fonts count="15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57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u/>
      <sz val="12"/>
      <name val="Calibri"/>
      <family val="2"/>
      <scheme val="minor"/>
    </font>
    <font>
      <b/>
      <u/>
      <sz val="10"/>
      <color theme="1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0"/>
      <color theme="1"/>
      <name val="Arial"/>
      <family val="2"/>
    </font>
    <font>
      <b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51">
    <xf numFmtId="0" fontId="0" fillId="0" borderId="0" xfId="0"/>
    <xf numFmtId="49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/>
    <xf numFmtId="49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wrapText="1"/>
    </xf>
    <xf numFmtId="0" fontId="0" fillId="6" borderId="1" xfId="0" applyFill="1" applyBorder="1"/>
    <xf numFmtId="49" fontId="0" fillId="6" borderId="2" xfId="0" applyNumberFormat="1" applyFill="1" applyBorder="1" applyAlignment="1">
      <alignment wrapText="1"/>
    </xf>
    <xf numFmtId="49" fontId="5" fillId="3" borderId="1" xfId="2" applyNumberFormat="1" applyFont="1" applyBorder="1" applyAlignment="1">
      <alignment wrapText="1"/>
    </xf>
    <xf numFmtId="0" fontId="0" fillId="6" borderId="2" xfId="0" applyFill="1" applyBorder="1"/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49" fontId="0" fillId="6" borderId="1" xfId="0" applyNumberForma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6" fillId="0" borderId="0" xfId="0" applyFont="1" applyAlignment="1">
      <alignment wrapText="1"/>
    </xf>
    <xf numFmtId="49" fontId="7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49" fontId="0" fillId="6" borderId="2" xfId="0" applyNumberForma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 wrapText="1"/>
    </xf>
    <xf numFmtId="0" fontId="9" fillId="9" borderId="17" xfId="3" applyFont="1" applyFill="1" applyBorder="1" applyAlignment="1">
      <alignment horizontal="center"/>
    </xf>
    <xf numFmtId="49" fontId="0" fillId="0" borderId="17" xfId="0" applyNumberFormat="1" applyBorder="1" applyAlignment="1">
      <alignment horizontal="center" wrapText="1"/>
    </xf>
    <xf numFmtId="2" fontId="0" fillId="6" borderId="2" xfId="0" applyNumberFormat="1" applyFill="1" applyBorder="1" applyAlignment="1">
      <alignment horizontal="center" wrapText="1"/>
    </xf>
    <xf numFmtId="2" fontId="0" fillId="6" borderId="1" xfId="0" applyNumberFormat="1" applyFill="1" applyBorder="1" applyAlignment="1">
      <alignment horizontal="center" wrapText="1"/>
    </xf>
    <xf numFmtId="165" fontId="0" fillId="6" borderId="2" xfId="0" applyNumberFormat="1" applyFill="1" applyBorder="1" applyAlignment="1">
      <alignment horizontal="center" wrapText="1"/>
    </xf>
    <xf numFmtId="165" fontId="0" fillId="6" borderId="1" xfId="0" applyNumberFormat="1" applyFill="1" applyBorder="1" applyAlignment="1">
      <alignment horizontal="center" wrapText="1"/>
    </xf>
    <xf numFmtId="49" fontId="0" fillId="0" borderId="18" xfId="0" applyNumberFormat="1" applyBorder="1" applyAlignment="1">
      <alignment horizontal="center" wrapText="1"/>
    </xf>
    <xf numFmtId="0" fontId="3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9" fillId="5" borderId="1" xfId="3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10" fillId="11" borderId="0" xfId="3" applyFont="1" applyFill="1" applyAlignment="1">
      <alignment horizontal="center"/>
    </xf>
    <xf numFmtId="49" fontId="0" fillId="0" borderId="17" xfId="0" applyNumberFormat="1" applyBorder="1" applyAlignment="1">
      <alignment wrapText="1"/>
    </xf>
    <xf numFmtId="49" fontId="11" fillId="2" borderId="1" xfId="1" applyNumberFormat="1" applyFont="1" applyBorder="1" applyAlignment="1">
      <alignment wrapText="1"/>
    </xf>
    <xf numFmtId="49" fontId="0" fillId="0" borderId="18" xfId="0" applyNumberFormat="1" applyBorder="1" applyAlignment="1">
      <alignment wrapText="1"/>
    </xf>
    <xf numFmtId="0" fontId="3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2" fillId="13" borderId="19" xfId="3" applyFont="1" applyFill="1" applyBorder="1" applyAlignment="1"/>
    <xf numFmtId="0" fontId="4" fillId="4" borderId="20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 wrapText="1"/>
    </xf>
    <xf numFmtId="0" fontId="4" fillId="14" borderId="24" xfId="0" applyFont="1" applyFill="1" applyBorder="1" applyAlignment="1">
      <alignment horizontal="center" vertical="center" wrapText="1"/>
    </xf>
    <xf numFmtId="0" fontId="4" fillId="14" borderId="25" xfId="0" applyFont="1" applyFill="1" applyBorder="1" applyAlignment="1">
      <alignment horizontal="center" vertical="center" wrapText="1"/>
    </xf>
    <xf numFmtId="0" fontId="4" fillId="14" borderId="26" xfId="0" applyFont="1" applyFill="1" applyBorder="1" applyAlignment="1">
      <alignment horizontal="center" vertical="center" wrapText="1"/>
    </xf>
    <xf numFmtId="0" fontId="4" fillId="14" borderId="27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12" fillId="13" borderId="0" xfId="3" applyFont="1" applyFill="1" applyBorder="1" applyAlignment="1">
      <alignment horizontal="center"/>
    </xf>
    <xf numFmtId="0" fontId="12" fillId="13" borderId="19" xfId="3" applyFont="1" applyFill="1" applyBorder="1" applyAlignment="1">
      <alignment horizontal="center"/>
    </xf>
    <xf numFmtId="49" fontId="0" fillId="15" borderId="1" xfId="0" applyNumberFormat="1" applyFill="1" applyBorder="1" applyAlignment="1">
      <alignment wrapText="1"/>
    </xf>
    <xf numFmtId="0" fontId="0" fillId="15" borderId="1" xfId="0" applyFill="1" applyBorder="1"/>
    <xf numFmtId="0" fontId="0" fillId="0" borderId="28" xfId="0" applyBorder="1"/>
    <xf numFmtId="49" fontId="0" fillId="0" borderId="29" xfId="0" applyNumberFormat="1" applyBorder="1" applyAlignment="1">
      <alignment wrapText="1"/>
    </xf>
    <xf numFmtId="164" fontId="0" fillId="0" borderId="28" xfId="0" applyNumberFormat="1" applyBorder="1" applyAlignment="1">
      <alignment wrapText="1"/>
    </xf>
    <xf numFmtId="49" fontId="0" fillId="0" borderId="28" xfId="0" applyNumberFormat="1" applyBorder="1" applyAlignment="1">
      <alignment wrapText="1"/>
    </xf>
    <xf numFmtId="49" fontId="0" fillId="15" borderId="2" xfId="0" applyNumberFormat="1" applyFill="1" applyBorder="1" applyAlignment="1">
      <alignment wrapText="1"/>
    </xf>
    <xf numFmtId="0" fontId="0" fillId="15" borderId="2" xfId="0" applyFill="1" applyBorder="1"/>
    <xf numFmtId="0" fontId="4" fillId="0" borderId="20" xfId="0" applyFont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/>
    </xf>
    <xf numFmtId="0" fontId="13" fillId="0" borderId="2" xfId="0" applyFont="1" applyBorder="1"/>
    <xf numFmtId="49" fontId="13" fillId="0" borderId="18" xfId="0" applyNumberFormat="1" applyFont="1" applyBorder="1" applyAlignment="1">
      <alignment wrapText="1"/>
    </xf>
    <xf numFmtId="164" fontId="13" fillId="0" borderId="2" xfId="0" applyNumberFormat="1" applyFont="1" applyBorder="1" applyAlignment="1">
      <alignment wrapText="1"/>
    </xf>
    <xf numFmtId="49" fontId="13" fillId="0" borderId="2" xfId="0" applyNumberFormat="1" applyFont="1" applyBorder="1" applyAlignment="1">
      <alignment wrapText="1"/>
    </xf>
    <xf numFmtId="0" fontId="4" fillId="8" borderId="30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10" borderId="31" xfId="0" applyFont="1" applyFill="1" applyBorder="1" applyAlignment="1">
      <alignment horizontal="center" vertical="center" wrapText="1"/>
    </xf>
    <xf numFmtId="0" fontId="4" fillId="10" borderId="32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right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49" fontId="0" fillId="0" borderId="33" xfId="0" applyNumberFormat="1" applyBorder="1" applyAlignment="1">
      <alignment wrapText="1"/>
    </xf>
    <xf numFmtId="14" fontId="0" fillId="0" borderId="1" xfId="0" applyNumberFormat="1" applyBorder="1"/>
    <xf numFmtId="14" fontId="0" fillId="0" borderId="2" xfId="0" applyNumberFormat="1" applyBorder="1"/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/>
    <xf numFmtId="164" fontId="0" fillId="0" borderId="17" xfId="0" applyNumberFormat="1" applyBorder="1" applyAlignment="1">
      <alignment wrapText="1"/>
    </xf>
    <xf numFmtId="164" fontId="0" fillId="0" borderId="29" xfId="0" applyNumberFormat="1" applyBorder="1" applyAlignment="1">
      <alignment wrapText="1"/>
    </xf>
    <xf numFmtId="14" fontId="0" fillId="0" borderId="18" xfId="0" applyNumberForma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6" fillId="0" borderId="1" xfId="0" applyFont="1" applyBorder="1"/>
    <xf numFmtId="49" fontId="0" fillId="16" borderId="1" xfId="0" applyNumberFormat="1" applyFill="1" applyBorder="1" applyAlignment="1">
      <alignment wrapText="1"/>
    </xf>
    <xf numFmtId="0" fontId="4" fillId="0" borderId="1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4" xfId="0" applyFont="1" applyBorder="1" applyAlignment="1">
      <alignment horizont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2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BFBFB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ymal.sharepoint.com/sites/CC0374/10QUALITYASSURANCE/Lot%20Register%20Symal%20-%20PRU.xlsx" TargetMode="External"/><Relationship Id="rId1" Type="http://schemas.openxmlformats.org/officeDocument/2006/relationships/externalLinkPath" Target="Lot%20Register%20Symal%20-%20P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ised Geotech Request - FINAL"/>
      <sheetName val="SSEDED Geotech Results Register"/>
      <sheetName val="SSEDED - Geotech Request"/>
      <sheetName val="Civil Test Price Schedule"/>
      <sheetName val="SSEDED Geo Request (HKWR North)"/>
      <sheetName val="SSEDED GeoResults (HKWR North)"/>
      <sheetName val="SSEDED Geo Request (HKWR South)"/>
      <sheetName val="SSEDED Geo Results (HKWR South)"/>
      <sheetName val="Lot Map - HKWRRd Sth"/>
      <sheetName val="Lot Map - HKWRRd Sth Embankment"/>
      <sheetName val="Lot Map - HKWRRd Nrth Embankmen"/>
      <sheetName val="Lot Map - McGregor Rd Nrth"/>
      <sheetName val="Lot Map - McGregor Rd South"/>
      <sheetName val="Concrete Regi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cholas Dimopoulos" id="{6600AA42-CF14-4D3E-A154-345D3017BA67}" userId="S::nicholas.dimopoulos@symal.com.au::35e3f23e-737d-4f34-aa7d-61ca8b0d42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3-04-14T03:32:39.06" personId="{6600AA42-CF14-4D3E-A154-345D3017BA67}" id="{B2CFDD80-9775-48EE-A470-AE7450ABC68A}">
    <text>Internal proof roll correspondence</text>
  </threadedComment>
  <threadedComment ref="K11" dT="2023-04-14T03:32:43.48" personId="{6600AA42-CF14-4D3E-A154-345D3017BA67}" id="{A2B73014-B325-4F81-A98A-047E7BB49317}">
    <text>Internal proof roll correspondence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CIV-FS\Civilex_Vic\CIV2.%20PROJECT%20MANAGEMENT\1.%20CURRENT%20PROJECTS\CC%20-%200330%20-%20HNRU\10.%20QUALITY%20ASSURANCE\2.%20LOTS\Civil%20Lots\CPF%20-%20Cut%20Floor%20Preperation%20For%20Fi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file:///\\CIV-FS\Civilex_Vic\CIV2.%20PROJECT%20MANAGEMENT\1.%20CURRENT%20PROJECTS\CC%20-%200330%20-%20HNRU\10.%20QUALITY%20ASSURANCE\2.%20LOTS\Civil%20Lots\SWD%20-%20Storm%20Water%20Drainage%20Pit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file:///\\CIV-FS\Civilex_Vic\CIV2.%20PROJECT%20MANAGEMENT\1.%20CURRENT%20PROJECTS\CC%20-%200330%20-%20HNRU\10.%20QUALITY%20ASSURANCE\3.%20TESTING" TargetMode="External"/><Relationship Id="rId1" Type="http://schemas.openxmlformats.org/officeDocument/2006/relationships/hyperlink" Target="file:///\\CIV-FS\Civilex_Vic\CIV2.%20PROJECT%20MANAGEMENT\1.%20CURRENT%20PROJECTS\CC%20-%200330%20-%20HNRU\10.%20QUALITY%20ASSURANCE\2.%20LOTS\Civil%20Lots\UGD%20-%20Underground%20Drainage%20-%20Laying%20&amp;%20Backfil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file:///\\CIV-FS\Civilex_Vic\CIV2.%20PROJECT%20MANAGEMENT\1.%20CURRENT%20PROJECTS\CC%20-%200330%20-%20HNRU\10.%20QUALITY%20ASSURANCE\2.%20LOTS\Civil%20Lots\SSD%20-%20Subsoil%20Drainag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file:///\\CIV-FS\Civilex_Vic\CIV2.%20PROJECT%20MANAGEMENT\1.%20CURRENT%20PROJECTS\CC%20-%200330%20-%20HNRU\10.%20QUALITY%20ASSURANCE\2.%20LOTS\Civil%20Lots\LSL%20-%20Lower%20Subbase%20Lay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file:///\\CIV-FS\Civilex_Vic\CIV2.%20PROJECT%20MANAGEMENT\1.%20CURRENT%20PROJECTS\CC%20-%200330%20-%20HNRU\10.%20QUALITY%20ASSURANCE\2.%20LOTS\Civil%20Lots\CTS%20-%20Cement%20Treated%20Pavement%20La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FEE3-6DCE-4B34-94E0-795079134E56}">
  <dimension ref="A1:L26"/>
  <sheetViews>
    <sheetView tabSelected="1" zoomScale="85" zoomScaleNormal="85" workbookViewId="0">
      <pane xSplit="3" topLeftCell="D1" activePane="topRight" state="frozen"/>
      <selection pane="topRight" activeCell="G17" sqref="G17"/>
      <selection activeCell="G13" sqref="G13"/>
    </sheetView>
  </sheetViews>
  <sheetFormatPr defaultRowHeight="12.75"/>
  <cols>
    <col min="2" max="2" width="20.42578125" customWidth="1"/>
    <col min="3" max="3" width="33.42578125" customWidth="1"/>
    <col min="4" max="4" width="28.28515625" customWidth="1"/>
    <col min="5" max="5" width="10.28515625" bestFit="1" customWidth="1"/>
    <col min="6" max="6" width="15.7109375" bestFit="1" customWidth="1"/>
    <col min="7" max="7" width="16.28515625" customWidth="1"/>
    <col min="8" max="8" width="17.28515625" customWidth="1"/>
    <col min="9" max="9" width="15.7109375" customWidth="1"/>
    <col min="10" max="10" width="16.42578125" customWidth="1"/>
    <col min="11" max="11" width="19.85546875" customWidth="1"/>
    <col min="12" max="12" width="18.42578125" customWidth="1"/>
  </cols>
  <sheetData>
    <row r="1" spans="1:12" ht="13.5" thickBot="1"/>
    <row r="2" spans="1:12" ht="15.75" thickBot="1">
      <c r="A2" s="15" t="s">
        <v>0</v>
      </c>
      <c r="B2" s="14"/>
      <c r="C2" s="13" t="s">
        <v>1</v>
      </c>
      <c r="D2" s="12"/>
      <c r="E2" s="133" t="s">
        <v>2</v>
      </c>
      <c r="F2" s="134"/>
      <c r="G2" s="134"/>
      <c r="H2" s="134"/>
      <c r="I2" s="134"/>
      <c r="J2" s="134"/>
      <c r="K2" s="134"/>
      <c r="L2" s="135"/>
    </row>
    <row r="3" spans="1:12" s="7" customFormat="1" ht="30.75" thickBot="1">
      <c r="A3" s="111" t="s">
        <v>3</v>
      </c>
      <c r="B3" s="110" t="s">
        <v>4</v>
      </c>
      <c r="C3" s="110" t="s">
        <v>5</v>
      </c>
      <c r="D3" s="110" t="s">
        <v>6</v>
      </c>
      <c r="E3" s="110" t="s">
        <v>7</v>
      </c>
      <c r="F3" s="110" t="s">
        <v>8</v>
      </c>
      <c r="G3" s="110" t="s">
        <v>9</v>
      </c>
      <c r="H3" s="110" t="s">
        <v>10</v>
      </c>
      <c r="I3" s="110" t="s">
        <v>11</v>
      </c>
      <c r="J3" s="110" t="s">
        <v>12</v>
      </c>
      <c r="K3" s="109" t="s">
        <v>13</v>
      </c>
      <c r="L3" s="109" t="s">
        <v>14</v>
      </c>
    </row>
    <row r="4" spans="1:12" ht="25.5">
      <c r="A4" s="89">
        <v>1</v>
      </c>
      <c r="B4" s="88" t="s">
        <v>15</v>
      </c>
      <c r="C4" s="88" t="s">
        <v>16</v>
      </c>
      <c r="D4" s="37" t="s">
        <v>17</v>
      </c>
      <c r="E4" s="4" t="s">
        <v>18</v>
      </c>
      <c r="F4" s="4" t="s">
        <v>18</v>
      </c>
      <c r="G4" s="4" t="s">
        <v>18</v>
      </c>
      <c r="H4" s="6" t="s">
        <v>19</v>
      </c>
      <c r="I4" s="4" t="s">
        <v>0</v>
      </c>
      <c r="J4" s="5">
        <v>44938</v>
      </c>
      <c r="K4" s="4" t="s">
        <v>20</v>
      </c>
      <c r="L4" s="6"/>
    </row>
    <row r="5" spans="1:12" ht="25.5">
      <c r="A5" s="83">
        <v>2</v>
      </c>
      <c r="B5" s="31" t="s">
        <v>21</v>
      </c>
      <c r="C5" s="31" t="s">
        <v>22</v>
      </c>
      <c r="D5" s="37" t="s">
        <v>17</v>
      </c>
      <c r="E5" s="1" t="s">
        <v>18</v>
      </c>
      <c r="F5" s="4" t="s">
        <v>18</v>
      </c>
      <c r="G5" s="2" t="s">
        <v>18</v>
      </c>
      <c r="H5" s="3" t="s">
        <v>19</v>
      </c>
      <c r="I5" s="1" t="s">
        <v>0</v>
      </c>
      <c r="J5" s="108">
        <v>44970</v>
      </c>
      <c r="K5" s="1" t="s">
        <v>23</v>
      </c>
      <c r="L5" s="3"/>
    </row>
    <row r="6" spans="1:12" ht="24">
      <c r="A6" s="83">
        <v>3</v>
      </c>
      <c r="B6" s="88" t="s">
        <v>24</v>
      </c>
      <c r="C6" s="82" t="s">
        <v>25</v>
      </c>
      <c r="D6" s="37" t="s">
        <v>17</v>
      </c>
      <c r="E6" s="1" t="s">
        <v>18</v>
      </c>
      <c r="F6" s="1" t="s">
        <v>18</v>
      </c>
      <c r="G6" s="2" t="s">
        <v>26</v>
      </c>
      <c r="H6" s="3" t="s">
        <v>19</v>
      </c>
      <c r="I6" s="1" t="s">
        <v>27</v>
      </c>
      <c r="J6" s="2">
        <v>44942</v>
      </c>
      <c r="K6" s="1" t="s">
        <v>28</v>
      </c>
      <c r="L6" s="3"/>
    </row>
    <row r="7" spans="1:12" ht="25.5">
      <c r="A7" s="83">
        <v>4</v>
      </c>
      <c r="B7" s="88" t="s">
        <v>29</v>
      </c>
      <c r="C7" s="82" t="s">
        <v>30</v>
      </c>
      <c r="D7" s="37" t="s">
        <v>17</v>
      </c>
      <c r="E7" s="1" t="s">
        <v>18</v>
      </c>
      <c r="F7" s="1" t="s">
        <v>18</v>
      </c>
      <c r="G7" s="1" t="s">
        <v>18</v>
      </c>
      <c r="H7" s="3" t="s">
        <v>19</v>
      </c>
      <c r="I7" s="1" t="s">
        <v>0</v>
      </c>
      <c r="J7" s="2">
        <v>44942</v>
      </c>
      <c r="K7" s="1" t="s">
        <v>28</v>
      </c>
      <c r="L7" s="3"/>
    </row>
    <row r="8" spans="1:12">
      <c r="A8" s="83">
        <v>5</v>
      </c>
      <c r="B8" s="88" t="s">
        <v>31</v>
      </c>
      <c r="C8" s="82" t="s">
        <v>32</v>
      </c>
      <c r="D8" s="37" t="s">
        <v>17</v>
      </c>
      <c r="E8" s="1" t="s">
        <v>18</v>
      </c>
      <c r="F8" s="1" t="s">
        <v>18</v>
      </c>
      <c r="G8" s="1" t="s">
        <v>18</v>
      </c>
      <c r="H8" s="3" t="s">
        <v>19</v>
      </c>
      <c r="I8" s="1" t="s">
        <v>0</v>
      </c>
      <c r="J8" s="2">
        <v>44966</v>
      </c>
      <c r="K8" s="1" t="s">
        <v>28</v>
      </c>
      <c r="L8" s="3"/>
    </row>
    <row r="9" spans="1:12">
      <c r="A9" s="83">
        <v>6</v>
      </c>
      <c r="B9" s="88" t="s">
        <v>33</v>
      </c>
      <c r="C9" s="82" t="s">
        <v>34</v>
      </c>
      <c r="D9" s="37" t="s">
        <v>17</v>
      </c>
      <c r="E9" s="1"/>
      <c r="F9" s="3"/>
      <c r="G9" s="2"/>
      <c r="H9" s="3"/>
      <c r="I9" s="1"/>
      <c r="J9" s="2"/>
      <c r="K9" s="1"/>
      <c r="L9" s="3"/>
    </row>
    <row r="10" spans="1:12">
      <c r="A10" s="83">
        <v>7</v>
      </c>
      <c r="B10" s="88" t="s">
        <v>35</v>
      </c>
      <c r="C10" s="82" t="s">
        <v>36</v>
      </c>
      <c r="D10" s="37" t="s">
        <v>17</v>
      </c>
      <c r="E10" s="1"/>
      <c r="F10" s="3"/>
      <c r="G10" s="2"/>
      <c r="H10" s="3"/>
      <c r="I10" s="1"/>
      <c r="J10" s="2"/>
      <c r="K10" s="1"/>
      <c r="L10" s="3"/>
    </row>
    <row r="11" spans="1:12" ht="25.5">
      <c r="A11" s="83">
        <v>8</v>
      </c>
      <c r="B11" s="88" t="s">
        <v>37</v>
      </c>
      <c r="C11" s="82" t="s">
        <v>38</v>
      </c>
      <c r="D11" s="37" t="s">
        <v>17</v>
      </c>
      <c r="E11" s="1" t="s">
        <v>18</v>
      </c>
      <c r="F11" s="1" t="s">
        <v>18</v>
      </c>
      <c r="G11" s="1" t="s">
        <v>18</v>
      </c>
      <c r="H11" s="1" t="s">
        <v>19</v>
      </c>
      <c r="I11" s="1" t="s">
        <v>27</v>
      </c>
      <c r="J11" s="2"/>
      <c r="K11" s="1"/>
      <c r="L11" s="3"/>
    </row>
    <row r="12" spans="1:12" ht="25.5">
      <c r="A12" s="83">
        <v>9</v>
      </c>
      <c r="B12" s="82" t="s">
        <v>39</v>
      </c>
      <c r="C12" s="82" t="s">
        <v>40</v>
      </c>
      <c r="D12" s="37" t="s">
        <v>17</v>
      </c>
      <c r="E12" s="1" t="s">
        <v>18</v>
      </c>
      <c r="F12" s="3" t="s">
        <v>18</v>
      </c>
      <c r="G12" s="2" t="s">
        <v>18</v>
      </c>
      <c r="H12" s="3" t="s">
        <v>19</v>
      </c>
      <c r="I12" s="1" t="s">
        <v>27</v>
      </c>
      <c r="J12" s="2"/>
      <c r="K12" s="1" t="s">
        <v>41</v>
      </c>
      <c r="L12" s="3"/>
    </row>
    <row r="13" spans="1:12" ht="25.5">
      <c r="A13" s="83">
        <v>10</v>
      </c>
      <c r="B13" s="82" t="s">
        <v>42</v>
      </c>
      <c r="C13" s="82" t="s">
        <v>43</v>
      </c>
      <c r="D13" s="37" t="s">
        <v>17</v>
      </c>
      <c r="E13" s="1"/>
      <c r="F13" s="3" t="s">
        <v>44</v>
      </c>
      <c r="G13" s="2"/>
      <c r="H13" s="3" t="s">
        <v>19</v>
      </c>
      <c r="I13" s="1" t="s">
        <v>45</v>
      </c>
      <c r="J13" s="2"/>
      <c r="K13" s="1" t="s">
        <v>41</v>
      </c>
      <c r="L13" s="3"/>
    </row>
    <row r="14" spans="1:12" ht="24">
      <c r="A14" s="83">
        <v>11</v>
      </c>
      <c r="B14" s="82" t="s">
        <v>46</v>
      </c>
      <c r="C14" s="82" t="s">
        <v>47</v>
      </c>
      <c r="D14" s="37" t="s">
        <v>17</v>
      </c>
      <c r="E14" s="1" t="s">
        <v>18</v>
      </c>
      <c r="F14" s="1" t="s">
        <v>18</v>
      </c>
      <c r="G14" s="1" t="s">
        <v>18</v>
      </c>
      <c r="H14" s="3" t="s">
        <v>19</v>
      </c>
      <c r="I14" s="1" t="s">
        <v>27</v>
      </c>
      <c r="J14" s="2"/>
      <c r="K14" s="1" t="s">
        <v>28</v>
      </c>
      <c r="L14" s="3"/>
    </row>
    <row r="15" spans="1:12">
      <c r="A15" s="83"/>
      <c r="B15" s="82"/>
      <c r="C15" s="82"/>
      <c r="D15" s="1"/>
      <c r="E15" s="1"/>
      <c r="F15" s="1"/>
      <c r="G15" s="1"/>
      <c r="H15" s="1"/>
      <c r="I15" s="1"/>
      <c r="J15" s="2"/>
      <c r="K15" s="1"/>
      <c r="L15" s="3"/>
    </row>
    <row r="16" spans="1:12">
      <c r="A16" s="83"/>
      <c r="B16" s="82"/>
      <c r="C16" s="82"/>
      <c r="D16" s="1"/>
      <c r="E16" s="1"/>
      <c r="F16" s="1"/>
      <c r="G16" s="1"/>
      <c r="H16" s="1"/>
      <c r="I16" s="1"/>
      <c r="J16" s="2"/>
      <c r="K16" s="1"/>
      <c r="L16" s="3"/>
    </row>
    <row r="17" spans="1:12">
      <c r="A17" s="83"/>
      <c r="B17" s="82"/>
      <c r="C17" s="82"/>
      <c r="D17" s="1"/>
      <c r="E17" s="1"/>
      <c r="F17" s="3"/>
      <c r="G17" s="2"/>
      <c r="H17" s="3"/>
      <c r="I17" s="1"/>
      <c r="J17" s="2"/>
      <c r="K17" s="1"/>
      <c r="L17" s="3"/>
    </row>
    <row r="18" spans="1:12">
      <c r="A18" s="83"/>
      <c r="B18" s="82"/>
      <c r="C18" s="82"/>
      <c r="D18" s="1"/>
      <c r="E18" s="1"/>
      <c r="F18" s="1"/>
      <c r="G18" s="1"/>
      <c r="H18" s="1"/>
      <c r="I18" s="1"/>
      <c r="J18" s="2"/>
      <c r="K18" s="1"/>
      <c r="L18" s="3"/>
    </row>
    <row r="19" spans="1:12">
      <c r="A19" s="83"/>
      <c r="B19" s="82"/>
      <c r="C19" s="82"/>
      <c r="D19" s="1"/>
      <c r="E19" s="1"/>
      <c r="F19" s="1"/>
      <c r="G19" s="1"/>
      <c r="H19" s="1"/>
      <c r="I19" s="1"/>
      <c r="J19" s="2"/>
      <c r="K19" s="1"/>
      <c r="L19" s="3"/>
    </row>
    <row r="20" spans="1:12">
      <c r="A20" s="83"/>
      <c r="B20" s="82"/>
      <c r="C20" s="82"/>
      <c r="D20" s="1"/>
      <c r="E20" s="1"/>
      <c r="F20" s="1"/>
      <c r="G20" s="1"/>
      <c r="H20" s="1"/>
      <c r="I20" s="1"/>
      <c r="J20" s="2"/>
      <c r="K20" s="1"/>
      <c r="L20" s="3"/>
    </row>
    <row r="21" spans="1:12">
      <c r="A21" s="83"/>
      <c r="B21" s="82"/>
      <c r="C21" s="82"/>
      <c r="D21" s="1"/>
      <c r="E21" s="1"/>
      <c r="F21" s="1"/>
      <c r="G21" s="1"/>
      <c r="H21" s="1"/>
      <c r="I21" s="1"/>
      <c r="J21" s="2"/>
      <c r="K21" s="1"/>
      <c r="L21" s="3"/>
    </row>
    <row r="22" spans="1:12">
      <c r="A22" s="83"/>
      <c r="B22" s="82"/>
      <c r="C22" s="82"/>
      <c r="D22" s="1"/>
      <c r="E22" s="1"/>
      <c r="F22" s="1"/>
      <c r="G22" s="1"/>
      <c r="H22" s="1"/>
      <c r="I22" s="1"/>
      <c r="J22" s="2"/>
      <c r="K22" s="1"/>
      <c r="L22" s="3"/>
    </row>
    <row r="23" spans="1:12">
      <c r="A23" s="83"/>
      <c r="B23" s="82"/>
      <c r="C23" s="82"/>
      <c r="D23" s="1"/>
      <c r="E23" s="1"/>
      <c r="F23" s="1"/>
      <c r="G23" s="1"/>
      <c r="H23" s="1"/>
      <c r="I23" s="1"/>
      <c r="J23" s="2"/>
      <c r="K23" s="1"/>
      <c r="L23" s="3"/>
    </row>
    <row r="24" spans="1:12">
      <c r="A24" s="83"/>
      <c r="B24" s="82"/>
      <c r="C24" s="82"/>
      <c r="D24" s="1"/>
      <c r="E24" s="1"/>
      <c r="F24" s="3"/>
      <c r="G24" s="2"/>
      <c r="H24" s="3"/>
      <c r="I24" s="1"/>
      <c r="J24" s="2"/>
      <c r="K24" s="1"/>
      <c r="L24" s="3"/>
    </row>
    <row r="25" spans="1:12">
      <c r="A25" s="83"/>
      <c r="B25" s="82"/>
      <c r="C25" s="82"/>
      <c r="D25" s="1"/>
      <c r="E25" s="1"/>
      <c r="F25" s="3"/>
      <c r="G25" s="2"/>
      <c r="H25" s="3"/>
      <c r="I25" s="1"/>
      <c r="J25" s="2"/>
      <c r="K25" s="1"/>
      <c r="L25" s="3"/>
    </row>
    <row r="26" spans="1:12">
      <c r="A26" s="83"/>
      <c r="B26" s="82"/>
      <c r="C26" s="82"/>
      <c r="D26" s="1"/>
      <c r="E26" s="1"/>
      <c r="F26" s="1"/>
      <c r="G26" s="1"/>
      <c r="H26" s="1"/>
      <c r="I26" s="1"/>
      <c r="J26" s="2"/>
      <c r="K26" s="1"/>
      <c r="L26" s="3"/>
    </row>
  </sheetData>
  <autoFilter ref="A3:K26" xr:uid="{53280325-DFC9-467E-991B-78742B65DD4C}"/>
  <mergeCells count="1">
    <mergeCell ref="E2:L2"/>
  </mergeCells>
  <conditionalFormatting sqref="D4:D14">
    <cfRule type="containsText" dxfId="235" priority="3" operator="containsText" text="No">
      <formula>NOT(ISERROR(SEARCH("No",D4)))</formula>
    </cfRule>
    <cfRule type="containsText" dxfId="234" priority="4" operator="containsText" text="YES">
      <formula>NOT(ISERROR(SEARCH("YES",D4)))</formula>
    </cfRule>
  </conditionalFormatting>
  <conditionalFormatting sqref="E6:G8">
    <cfRule type="containsText" dxfId="233" priority="9" operator="containsText" text="No">
      <formula>NOT(ISERROR(SEARCH("No",E6)))</formula>
    </cfRule>
  </conditionalFormatting>
  <conditionalFormatting sqref="E4:H26">
    <cfRule type="containsText" dxfId="232" priority="10" operator="containsText" text="YES">
      <formula>NOT(ISERROR(SEARCH("YES",E4)))</formula>
    </cfRule>
  </conditionalFormatting>
  <conditionalFormatting sqref="F4:G4 D4:E10 F5:F6 F7:G8 D9:D14">
    <cfRule type="containsText" dxfId="231" priority="2" operator="containsText" text="Yes">
      <formula>NOT(ISERROR(SEARCH("Yes",D4)))</formula>
    </cfRule>
  </conditionalFormatting>
  <conditionalFormatting sqref="I1:I1048576">
    <cfRule type="containsText" dxfId="230" priority="1" operator="containsText" text="Closed">
      <formula>NOT(ISERROR(SEARCH("Closed",I1)))</formula>
    </cfRule>
  </conditionalFormatting>
  <conditionalFormatting sqref="I3">
    <cfRule type="containsText" dxfId="229" priority="5" operator="containsText" text="Closed-Out">
      <formula>NOT(ISERROR(SEARCH("Closed-Out",I3)))</formula>
    </cfRule>
    <cfRule type="containsText" dxfId="228" priority="6" operator="containsText" text="Closed Out">
      <formula>NOT(ISERROR(SEARCH("Closed Out",I3)))</formula>
    </cfRule>
  </conditionalFormatting>
  <conditionalFormatting sqref="K4 G6:G7 K6:K8">
    <cfRule type="containsText" dxfId="227" priority="7" operator="containsText" text="Yes">
      <formula>NOT(ISERROR(SEARCH("Yes",G4)))</formula>
    </cfRule>
  </conditionalFormatting>
  <conditionalFormatting sqref="K4 K6:K8 D4:H4 E5:H5 D6:H26">
    <cfRule type="containsText" dxfId="226" priority="8" operator="containsText" text="No">
      <formula>NOT(ISERROR(SEARCH("No",D4)))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F247-7E75-4FDB-84D1-022488D0988D}">
  <sheetPr filterMode="1"/>
  <dimension ref="A1:N47"/>
  <sheetViews>
    <sheetView topLeftCell="A3" workbookViewId="0">
      <pane xSplit="3" ySplit="1" topLeftCell="F50" activePane="bottomRight" state="frozen"/>
      <selection pane="bottomRight" activeCell="K90" sqref="K90"/>
      <selection pane="bottomLeft" activeCell="G13" sqref="G13"/>
      <selection pane="topRight" activeCell="G13" sqref="G13"/>
    </sheetView>
  </sheetViews>
  <sheetFormatPr defaultRowHeight="12.75"/>
  <cols>
    <col min="2" max="2" width="18.85546875" customWidth="1"/>
    <col min="3" max="3" width="26.140625" customWidth="1"/>
    <col min="6" max="6" width="24" customWidth="1"/>
    <col min="7" max="7" width="13.28515625" customWidth="1"/>
    <col min="8" max="8" width="12" customWidth="1"/>
    <col min="9" max="9" width="8.42578125" bestFit="1" customWidth="1"/>
    <col min="10" max="10" width="9.28515625" customWidth="1"/>
    <col min="11" max="11" width="14.140625" bestFit="1" customWidth="1"/>
    <col min="12" max="12" width="14.42578125" bestFit="1" customWidth="1"/>
    <col min="13" max="13" width="21.28515625" customWidth="1"/>
    <col min="14" max="14" width="47.7109375" customWidth="1"/>
  </cols>
  <sheetData>
    <row r="1" spans="1:14" ht="13.5" thickBot="1"/>
    <row r="2" spans="1:14" ht="15">
      <c r="A2" s="44" t="s">
        <v>0</v>
      </c>
      <c r="B2" s="26">
        <f>COUNTIF($K$4:$K$43, "CLOSED-OUT")</f>
        <v>0</v>
      </c>
      <c r="C2" s="25" t="s">
        <v>1</v>
      </c>
      <c r="D2" s="25">
        <f>COUNTIF($K$4:$K$43,"OUTSTANDING")</f>
        <v>0</v>
      </c>
      <c r="E2" s="139" t="s">
        <v>449</v>
      </c>
      <c r="F2" s="140"/>
      <c r="G2" s="140"/>
      <c r="H2" s="140"/>
      <c r="I2" s="140"/>
      <c r="J2" s="140"/>
      <c r="K2" s="140"/>
      <c r="L2" s="140"/>
      <c r="M2" s="140"/>
      <c r="N2" s="141"/>
    </row>
    <row r="3" spans="1:14" s="27" customFormat="1" ht="30">
      <c r="A3" s="66" t="s">
        <v>3</v>
      </c>
      <c r="B3" s="65" t="s">
        <v>4</v>
      </c>
      <c r="C3" s="65" t="s">
        <v>5</v>
      </c>
      <c r="D3" s="65" t="s">
        <v>50</v>
      </c>
      <c r="E3" s="65" t="s">
        <v>7</v>
      </c>
      <c r="F3" s="65" t="s">
        <v>53</v>
      </c>
      <c r="G3" s="65" t="s">
        <v>8</v>
      </c>
      <c r="H3" s="65" t="s">
        <v>456</v>
      </c>
      <c r="I3" s="65" t="s">
        <v>453</v>
      </c>
      <c r="J3" s="65" t="s">
        <v>10</v>
      </c>
      <c r="K3" s="65" t="s">
        <v>11</v>
      </c>
      <c r="L3" s="65" t="s">
        <v>12</v>
      </c>
      <c r="M3" s="65" t="s">
        <v>13</v>
      </c>
      <c r="N3" s="64" t="s">
        <v>14</v>
      </c>
    </row>
    <row r="4" spans="1:14" ht="26.45" hidden="1" customHeight="1">
      <c r="A4" s="20"/>
      <c r="B4" s="18"/>
      <c r="C4" s="18"/>
      <c r="D4" s="4"/>
      <c r="E4" s="4"/>
      <c r="F4" s="4"/>
      <c r="G4" s="4"/>
      <c r="H4" s="4"/>
      <c r="I4" s="4"/>
      <c r="J4" s="4"/>
      <c r="K4" s="4"/>
      <c r="L4" s="5"/>
      <c r="M4" s="63"/>
      <c r="N4" s="6"/>
    </row>
    <row r="5" spans="1:14" ht="26.45" customHeight="1">
      <c r="A5" s="17"/>
      <c r="B5" s="16"/>
      <c r="C5" s="16"/>
      <c r="D5" s="1"/>
      <c r="E5" s="1"/>
      <c r="F5" s="62"/>
      <c r="G5" s="1"/>
      <c r="H5" s="1"/>
      <c r="I5" s="1"/>
      <c r="J5" s="1"/>
      <c r="K5" s="1"/>
      <c r="L5" s="2"/>
      <c r="M5" s="61"/>
      <c r="N5" s="3"/>
    </row>
    <row r="6" spans="1:14" ht="26.45" hidden="1" customHeight="1">
      <c r="A6" s="3">
        <v>99</v>
      </c>
      <c r="B6" s="1" t="s">
        <v>457</v>
      </c>
      <c r="C6" s="1" t="s">
        <v>458</v>
      </c>
      <c r="D6" s="1" t="s">
        <v>44</v>
      </c>
      <c r="E6" s="1" t="s">
        <v>44</v>
      </c>
      <c r="F6" s="1" t="s">
        <v>44</v>
      </c>
      <c r="G6" s="1" t="s">
        <v>44</v>
      </c>
      <c r="H6" s="1" t="s">
        <v>44</v>
      </c>
      <c r="I6" s="1" t="s">
        <v>44</v>
      </c>
      <c r="J6" s="1" t="s">
        <v>44</v>
      </c>
      <c r="K6" s="1" t="s">
        <v>97</v>
      </c>
      <c r="L6" s="2">
        <v>44578</v>
      </c>
      <c r="M6" s="61" t="s">
        <v>459</v>
      </c>
      <c r="N6" s="3"/>
    </row>
    <row r="7" spans="1:14" ht="26.45" customHeight="1">
      <c r="A7" s="17"/>
      <c r="B7" s="16"/>
      <c r="C7" s="16"/>
      <c r="D7" s="1"/>
      <c r="E7" s="1"/>
      <c r="F7" s="1"/>
      <c r="G7" s="1"/>
      <c r="H7" s="1"/>
      <c r="I7" s="1"/>
      <c r="J7" s="1"/>
      <c r="K7" s="1"/>
      <c r="L7" s="2"/>
      <c r="M7" s="61"/>
      <c r="N7" s="3"/>
    </row>
    <row r="8" spans="1:14" ht="26.45" customHeight="1">
      <c r="A8" s="17"/>
      <c r="B8" s="16"/>
      <c r="C8" s="16"/>
      <c r="D8" s="1"/>
      <c r="E8" s="1"/>
      <c r="F8" s="1"/>
      <c r="G8" s="1"/>
      <c r="H8" s="1"/>
      <c r="I8" s="1"/>
      <c r="J8" s="1"/>
      <c r="K8" s="1"/>
      <c r="L8" s="2"/>
      <c r="M8" s="61"/>
      <c r="N8" s="3"/>
    </row>
    <row r="9" spans="1:14" ht="26.45" customHeight="1">
      <c r="A9" s="17"/>
      <c r="B9" s="16"/>
      <c r="C9" s="16"/>
      <c r="D9" s="1"/>
      <c r="E9" s="1"/>
      <c r="F9" s="1"/>
      <c r="G9" s="1"/>
      <c r="H9" s="1"/>
      <c r="I9" s="1"/>
      <c r="J9" s="1"/>
      <c r="K9" s="1"/>
      <c r="L9" s="2"/>
      <c r="M9" s="61"/>
      <c r="N9" s="3"/>
    </row>
    <row r="10" spans="1:14" ht="26.45" customHeight="1">
      <c r="A10" s="17"/>
      <c r="B10" s="16"/>
      <c r="C10" s="16"/>
      <c r="D10" s="1"/>
      <c r="E10" s="1"/>
      <c r="F10" s="1"/>
      <c r="G10" s="1"/>
      <c r="H10" s="1"/>
      <c r="I10" s="1"/>
      <c r="J10" s="1"/>
      <c r="K10" s="1"/>
      <c r="L10" s="2"/>
      <c r="M10" s="61"/>
      <c r="N10" s="3"/>
    </row>
    <row r="11" spans="1:14" ht="26.45" customHeight="1">
      <c r="A11" s="17"/>
      <c r="B11" s="16"/>
      <c r="C11" s="16"/>
      <c r="D11" s="1"/>
      <c r="E11" s="1"/>
      <c r="F11" s="1"/>
      <c r="G11" s="1"/>
      <c r="H11" s="1"/>
      <c r="I11" s="1"/>
      <c r="J11" s="1"/>
      <c r="K11" s="1"/>
      <c r="L11" s="2"/>
      <c r="M11" s="61"/>
      <c r="N11" s="3"/>
    </row>
    <row r="12" spans="1:14" ht="26.45" customHeight="1">
      <c r="A12" s="17"/>
      <c r="B12" s="16"/>
      <c r="C12" s="16"/>
      <c r="D12" s="1"/>
      <c r="E12" s="1"/>
      <c r="F12" s="1"/>
      <c r="G12" s="1"/>
      <c r="H12" s="1"/>
      <c r="I12" s="1"/>
      <c r="J12" s="1"/>
      <c r="K12" s="1"/>
      <c r="L12" s="2"/>
      <c r="M12" s="61"/>
      <c r="N12" s="3"/>
    </row>
    <row r="13" spans="1:14" ht="26.45" customHeight="1">
      <c r="A13" s="17"/>
      <c r="B13" s="16"/>
      <c r="C13" s="16"/>
      <c r="D13" s="1"/>
      <c r="E13" s="1"/>
      <c r="F13" s="1"/>
      <c r="G13" s="1"/>
      <c r="H13" s="1"/>
      <c r="I13" s="1"/>
      <c r="J13" s="1"/>
      <c r="K13" s="1"/>
      <c r="L13" s="2"/>
      <c r="M13" s="61"/>
      <c r="N13" s="3"/>
    </row>
    <row r="14" spans="1:14" ht="26.45" hidden="1" customHeight="1">
      <c r="A14" s="17"/>
      <c r="B14" s="16"/>
      <c r="C14" s="16"/>
      <c r="D14" s="1"/>
      <c r="E14" s="1"/>
      <c r="F14" s="1"/>
      <c r="G14" s="1"/>
      <c r="H14" s="1"/>
      <c r="I14" s="1"/>
      <c r="J14" s="1"/>
      <c r="K14" s="1"/>
      <c r="L14" s="2"/>
      <c r="M14" s="61"/>
      <c r="N14" s="3"/>
    </row>
    <row r="15" spans="1:14" ht="26.45" hidden="1" customHeight="1">
      <c r="A15" s="17"/>
      <c r="B15" s="16"/>
      <c r="C15" s="16"/>
      <c r="D15" s="1"/>
      <c r="E15" s="1"/>
      <c r="F15" s="1"/>
      <c r="G15" s="1"/>
      <c r="H15" s="1"/>
      <c r="I15" s="1"/>
      <c r="J15" s="1"/>
      <c r="K15" s="1"/>
      <c r="L15" s="2"/>
      <c r="M15" s="61"/>
      <c r="N15" s="3"/>
    </row>
    <row r="16" spans="1:14" ht="26.45" hidden="1" customHeight="1">
      <c r="A16" s="17"/>
      <c r="B16" s="16"/>
      <c r="C16" s="16"/>
      <c r="D16" s="1"/>
      <c r="E16" s="1"/>
      <c r="F16" s="1"/>
      <c r="G16" s="1"/>
      <c r="H16" s="1"/>
      <c r="I16" s="1"/>
      <c r="J16" s="1"/>
      <c r="K16" s="1"/>
      <c r="L16" s="2"/>
      <c r="M16" s="61"/>
      <c r="N16" s="3"/>
    </row>
    <row r="17" spans="1:14" ht="26.45" hidden="1" customHeight="1">
      <c r="A17" s="17"/>
      <c r="B17" s="16"/>
      <c r="C17" s="16"/>
      <c r="D17" s="1"/>
      <c r="E17" s="1"/>
      <c r="F17" s="1"/>
      <c r="G17" s="1"/>
      <c r="H17" s="1"/>
      <c r="I17" s="1"/>
      <c r="J17" s="1"/>
      <c r="K17" s="1"/>
      <c r="L17" s="2"/>
      <c r="M17" s="61"/>
      <c r="N17" s="3"/>
    </row>
    <row r="18" spans="1:14" ht="26.45" hidden="1" customHeight="1">
      <c r="A18" s="17"/>
      <c r="B18" s="16"/>
      <c r="C18" s="16"/>
      <c r="D18" s="1"/>
      <c r="E18" s="1"/>
      <c r="F18" s="1"/>
      <c r="G18" s="1"/>
      <c r="H18" s="1"/>
      <c r="I18" s="1"/>
      <c r="J18" s="1"/>
      <c r="K18" s="1"/>
      <c r="L18" s="2"/>
      <c r="M18" s="61"/>
      <c r="N18" s="3"/>
    </row>
    <row r="19" spans="1:14" ht="26.45" hidden="1" customHeight="1">
      <c r="A19" s="17"/>
      <c r="B19" s="16"/>
      <c r="C19" s="16"/>
      <c r="D19" s="1"/>
      <c r="E19" s="1"/>
      <c r="F19" s="1"/>
      <c r="G19" s="1"/>
      <c r="H19" s="1"/>
      <c r="I19" s="1"/>
      <c r="J19" s="1"/>
      <c r="K19" s="1"/>
      <c r="L19" s="2"/>
      <c r="M19" s="61"/>
      <c r="N19" s="3"/>
    </row>
    <row r="20" spans="1:14" ht="26.45" hidden="1" customHeight="1">
      <c r="A20" s="17"/>
      <c r="B20" s="16"/>
      <c r="C20" s="16"/>
      <c r="D20" s="1"/>
      <c r="E20" s="1"/>
      <c r="F20" s="1"/>
      <c r="G20" s="1"/>
      <c r="H20" s="1"/>
      <c r="I20" s="1"/>
      <c r="J20" s="1"/>
      <c r="K20" s="1"/>
      <c r="L20" s="2"/>
      <c r="M20" s="61"/>
      <c r="N20" s="3"/>
    </row>
    <row r="21" spans="1:14" ht="26.45" hidden="1" customHeight="1">
      <c r="A21" s="17"/>
      <c r="B21" s="16"/>
      <c r="C21" s="16"/>
      <c r="D21" s="1"/>
      <c r="E21" s="1"/>
      <c r="F21" s="1"/>
      <c r="G21" s="1"/>
      <c r="H21" s="1"/>
      <c r="I21" s="1"/>
      <c r="J21" s="1"/>
      <c r="K21" s="1"/>
      <c r="L21" s="2"/>
      <c r="M21" s="61"/>
      <c r="N21" s="3"/>
    </row>
    <row r="22" spans="1:14" ht="26.45" hidden="1" customHeight="1">
      <c r="A22" s="17"/>
      <c r="B22" s="16"/>
      <c r="C22" s="16"/>
      <c r="D22" s="1"/>
      <c r="E22" s="1"/>
      <c r="F22" s="1"/>
      <c r="G22" s="1"/>
      <c r="H22" s="1"/>
      <c r="I22" s="1"/>
      <c r="J22" s="1"/>
      <c r="K22" s="1"/>
      <c r="L22" s="2"/>
      <c r="M22" s="61"/>
      <c r="N22" s="3"/>
    </row>
    <row r="23" spans="1:14" ht="26.45" hidden="1" customHeight="1">
      <c r="A23" s="17"/>
      <c r="B23" s="16"/>
      <c r="C23" s="16"/>
      <c r="D23" s="1"/>
      <c r="E23" s="1"/>
      <c r="F23" s="1"/>
      <c r="G23" s="1"/>
      <c r="H23" s="1"/>
      <c r="I23" s="1"/>
      <c r="J23" s="1"/>
      <c r="K23" s="1"/>
      <c r="L23" s="2"/>
      <c r="M23" s="61"/>
      <c r="N23" s="3"/>
    </row>
    <row r="24" spans="1:14" ht="26.45" hidden="1" customHeight="1">
      <c r="A24" s="17"/>
      <c r="B24" s="16"/>
      <c r="C24" s="16"/>
      <c r="D24" s="1"/>
      <c r="E24" s="1"/>
      <c r="F24" s="1"/>
      <c r="G24" s="1"/>
      <c r="H24" s="1"/>
      <c r="I24" s="1"/>
      <c r="J24" s="1"/>
      <c r="K24" s="1"/>
      <c r="L24" s="2"/>
      <c r="M24" s="61"/>
      <c r="N24" s="3"/>
    </row>
    <row r="25" spans="1:14" ht="26.45" hidden="1" customHeight="1">
      <c r="A25" s="17"/>
      <c r="B25" s="16"/>
      <c r="C25" s="16"/>
      <c r="D25" s="1"/>
      <c r="E25" s="1"/>
      <c r="F25" s="1"/>
      <c r="G25" s="1"/>
      <c r="H25" s="1"/>
      <c r="I25" s="1"/>
      <c r="J25" s="1"/>
      <c r="K25" s="1"/>
      <c r="L25" s="2"/>
      <c r="M25" s="61"/>
      <c r="N25" s="3"/>
    </row>
    <row r="26" spans="1:14" ht="26.45" hidden="1" customHeight="1">
      <c r="A26" s="17"/>
      <c r="B26" s="16"/>
      <c r="C26" s="16"/>
      <c r="D26" s="1"/>
      <c r="E26" s="1"/>
      <c r="F26" s="1"/>
      <c r="G26" s="1"/>
      <c r="H26" s="1"/>
      <c r="I26" s="1"/>
      <c r="J26" s="1"/>
      <c r="K26" s="1"/>
      <c r="L26" s="2"/>
      <c r="M26" s="61"/>
      <c r="N26" s="3"/>
    </row>
    <row r="27" spans="1:14" ht="26.45" hidden="1" customHeight="1">
      <c r="A27" s="17"/>
      <c r="B27" s="16"/>
      <c r="C27" s="16"/>
      <c r="D27" s="1"/>
      <c r="E27" s="1"/>
      <c r="F27" s="1"/>
      <c r="G27" s="1"/>
      <c r="H27" s="1"/>
      <c r="I27" s="1"/>
      <c r="J27" s="1"/>
      <c r="K27" s="1"/>
      <c r="L27" s="2"/>
      <c r="M27" s="61"/>
      <c r="N27" s="3"/>
    </row>
    <row r="28" spans="1:14" ht="26.45" hidden="1" customHeight="1">
      <c r="A28" s="3"/>
      <c r="B28" s="1"/>
      <c r="C28" s="1"/>
      <c r="D28" s="1"/>
      <c r="E28" s="1"/>
      <c r="F28" s="3"/>
      <c r="G28" s="3"/>
      <c r="H28" s="2"/>
      <c r="I28" s="2"/>
      <c r="J28" s="3"/>
      <c r="K28" s="1"/>
      <c r="L28" s="2"/>
      <c r="M28" s="61"/>
      <c r="N28" s="3"/>
    </row>
    <row r="29" spans="1:14" ht="26.45" hidden="1" customHeight="1">
      <c r="A29" s="3"/>
      <c r="B29" s="1"/>
      <c r="C29" s="1"/>
      <c r="D29" s="1"/>
      <c r="E29" s="1"/>
      <c r="F29" s="3"/>
      <c r="G29" s="3"/>
      <c r="H29" s="2"/>
      <c r="I29" s="2"/>
      <c r="J29" s="3"/>
      <c r="K29" s="1"/>
      <c r="L29" s="2"/>
      <c r="M29" s="61"/>
      <c r="N29" s="3"/>
    </row>
    <row r="30" spans="1:14" ht="26.45" hidden="1" customHeight="1">
      <c r="A30" s="17"/>
      <c r="B30" s="16"/>
      <c r="C30" s="16"/>
      <c r="D30" s="1"/>
      <c r="E30" s="1"/>
      <c r="F30" s="1"/>
      <c r="G30" s="1"/>
      <c r="H30" s="1"/>
      <c r="I30" s="1"/>
      <c r="J30" s="1"/>
      <c r="K30" s="1"/>
      <c r="L30" s="2"/>
      <c r="M30" s="61"/>
      <c r="N30" s="3"/>
    </row>
    <row r="31" spans="1:14" ht="26.45" hidden="1" customHeight="1">
      <c r="A31" s="17"/>
      <c r="B31" s="16"/>
      <c r="C31" s="16"/>
      <c r="D31" s="1"/>
      <c r="E31" s="1"/>
      <c r="F31" s="1"/>
      <c r="G31" s="1"/>
      <c r="H31" s="1"/>
      <c r="I31" s="1"/>
      <c r="J31" s="1"/>
      <c r="K31" s="1"/>
      <c r="L31" s="2"/>
      <c r="M31" s="61"/>
      <c r="N31" s="3"/>
    </row>
    <row r="32" spans="1:14" ht="26.45" hidden="1" customHeight="1">
      <c r="A32" s="17"/>
      <c r="B32" s="16"/>
      <c r="C32" s="16"/>
      <c r="D32" s="1"/>
      <c r="E32" s="1"/>
      <c r="F32" s="1"/>
      <c r="G32" s="1"/>
      <c r="H32" s="1"/>
      <c r="I32" s="1"/>
      <c r="J32" s="1"/>
      <c r="K32" s="1"/>
      <c r="L32" s="2"/>
      <c r="M32" s="61"/>
      <c r="N32" s="3"/>
    </row>
    <row r="33" spans="1:14" ht="26.45" hidden="1" customHeight="1">
      <c r="A33" s="17"/>
      <c r="B33" s="16"/>
      <c r="C33" s="16"/>
      <c r="D33" s="1"/>
      <c r="E33" s="1"/>
      <c r="F33" s="1"/>
      <c r="G33" s="1"/>
      <c r="H33" s="1"/>
      <c r="I33" s="1"/>
      <c r="J33" s="1"/>
      <c r="K33" s="1"/>
      <c r="L33" s="2"/>
      <c r="M33" s="61"/>
      <c r="N33" s="3"/>
    </row>
    <row r="34" spans="1:14" ht="26.45" hidden="1" customHeight="1">
      <c r="A34" s="17"/>
      <c r="B34" s="16"/>
      <c r="C34" s="16"/>
      <c r="D34" s="1"/>
      <c r="E34" s="1"/>
      <c r="F34" s="1"/>
      <c r="G34" s="1"/>
      <c r="H34" s="1"/>
      <c r="I34" s="1"/>
      <c r="J34" s="1"/>
      <c r="K34" s="1"/>
      <c r="L34" s="2"/>
      <c r="M34" s="61"/>
      <c r="N34" s="3"/>
    </row>
    <row r="35" spans="1:14" ht="26.45" hidden="1" customHeight="1">
      <c r="A35" s="17"/>
      <c r="B35" s="16"/>
      <c r="C35" s="16"/>
      <c r="D35" s="1"/>
      <c r="E35" s="1"/>
      <c r="F35" s="1"/>
      <c r="G35" s="1"/>
      <c r="H35" s="1"/>
      <c r="I35" s="1"/>
      <c r="J35" s="1"/>
      <c r="K35" s="1"/>
      <c r="L35" s="2"/>
      <c r="M35" s="61"/>
      <c r="N35" s="3"/>
    </row>
    <row r="36" spans="1:14" ht="26.45" hidden="1" customHeight="1">
      <c r="A36" s="17"/>
      <c r="B36" s="16"/>
      <c r="C36" s="16"/>
      <c r="D36" s="1"/>
      <c r="E36" s="1"/>
      <c r="F36" s="1"/>
      <c r="G36" s="1"/>
      <c r="H36" s="1"/>
      <c r="I36" s="1"/>
      <c r="J36" s="1"/>
      <c r="K36" s="1"/>
      <c r="L36" s="2"/>
      <c r="M36" s="61"/>
      <c r="N36" s="3"/>
    </row>
    <row r="37" spans="1:14" ht="26.45" hidden="1" customHeight="1">
      <c r="A37" s="17"/>
      <c r="B37" s="16"/>
      <c r="C37" s="16"/>
      <c r="D37" s="1"/>
      <c r="E37" s="1"/>
      <c r="F37" s="1"/>
      <c r="G37" s="1"/>
      <c r="H37" s="1"/>
      <c r="I37" s="1"/>
      <c r="J37" s="1"/>
      <c r="K37" s="1"/>
      <c r="L37" s="2"/>
      <c r="M37" s="61"/>
      <c r="N37" s="3"/>
    </row>
    <row r="38" spans="1:14" ht="26.45" hidden="1" customHeight="1">
      <c r="A38" s="17"/>
      <c r="B38" s="16"/>
      <c r="C38" s="16"/>
      <c r="D38" s="1"/>
      <c r="E38" s="1"/>
      <c r="F38" s="1"/>
      <c r="G38" s="1"/>
      <c r="H38" s="1"/>
      <c r="I38" s="1"/>
      <c r="J38" s="1"/>
      <c r="K38" s="1"/>
      <c r="L38" s="2"/>
      <c r="M38" s="61"/>
      <c r="N38" s="3"/>
    </row>
    <row r="39" spans="1:14" ht="26.45" hidden="1" customHeight="1">
      <c r="A39" s="3">
        <v>263</v>
      </c>
      <c r="B39" s="1" t="s">
        <v>460</v>
      </c>
      <c r="C39" s="1" t="s">
        <v>461</v>
      </c>
      <c r="D39" s="1" t="s">
        <v>44</v>
      </c>
      <c r="E39" s="1" t="s">
        <v>44</v>
      </c>
      <c r="F39" s="1" t="s">
        <v>44</v>
      </c>
      <c r="G39" s="1" t="s">
        <v>44</v>
      </c>
      <c r="H39" s="1" t="s">
        <v>44</v>
      </c>
      <c r="I39" s="1" t="s">
        <v>44</v>
      </c>
      <c r="J39" s="1" t="s">
        <v>44</v>
      </c>
      <c r="K39" s="1" t="s">
        <v>97</v>
      </c>
      <c r="L39" s="2">
        <v>44773</v>
      </c>
      <c r="M39" s="61" t="s">
        <v>462</v>
      </c>
      <c r="N39" s="3"/>
    </row>
    <row r="40" spans="1:14" ht="26.45" hidden="1" customHeight="1">
      <c r="A40" s="17"/>
      <c r="B40" s="16"/>
      <c r="C40" s="16"/>
      <c r="D40" s="1"/>
      <c r="E40" s="1"/>
      <c r="F40" s="1"/>
      <c r="G40" s="1"/>
      <c r="H40" s="1"/>
      <c r="I40" s="1"/>
      <c r="J40" s="1"/>
      <c r="K40" s="1"/>
      <c r="L40" s="2"/>
      <c r="M40" s="61"/>
      <c r="N40" s="3"/>
    </row>
    <row r="41" spans="1:14" ht="26.45" hidden="1" customHeight="1">
      <c r="A41" s="3"/>
      <c r="B41" s="1"/>
      <c r="C41" s="1"/>
      <c r="D41" s="1"/>
      <c r="E41" s="1"/>
      <c r="F41" s="3"/>
      <c r="G41" s="3"/>
      <c r="H41" s="2"/>
      <c r="I41" s="2"/>
      <c r="J41" s="3"/>
      <c r="K41" s="1"/>
      <c r="L41" s="2"/>
      <c r="M41" s="61"/>
      <c r="N41" s="3"/>
    </row>
    <row r="42" spans="1:14" ht="26.45" hidden="1" customHeight="1">
      <c r="A42" s="3"/>
      <c r="B42" s="1"/>
      <c r="C42" s="1"/>
      <c r="D42" s="1"/>
      <c r="E42" s="1"/>
      <c r="F42" s="3"/>
      <c r="G42" s="3"/>
      <c r="H42" s="2"/>
      <c r="I42" s="2"/>
      <c r="J42" s="3"/>
      <c r="K42" s="1"/>
      <c r="L42" s="2"/>
      <c r="M42" s="61"/>
      <c r="N42" s="3"/>
    </row>
    <row r="43" spans="1:14" ht="26.45" hidden="1" customHeight="1">
      <c r="A43" s="17"/>
      <c r="B43" s="16"/>
      <c r="C43" s="16"/>
      <c r="D43" s="1"/>
      <c r="E43" s="1"/>
      <c r="F43" s="1"/>
      <c r="G43" s="1"/>
      <c r="H43" s="1"/>
      <c r="I43" s="1"/>
      <c r="J43" s="1"/>
      <c r="K43" s="1"/>
      <c r="L43" s="2"/>
      <c r="M43" s="61"/>
      <c r="N43" s="3"/>
    </row>
    <row r="44" spans="1:14" ht="26.45" hidden="1" customHeight="1">
      <c r="A44" s="17"/>
      <c r="B44" s="16"/>
      <c r="C44" s="16"/>
      <c r="D44" s="1"/>
      <c r="E44" s="1"/>
      <c r="F44" s="1"/>
      <c r="G44" s="1"/>
      <c r="H44" s="1"/>
      <c r="I44" s="1"/>
      <c r="J44" s="1"/>
      <c r="K44" s="1"/>
      <c r="L44" s="2"/>
      <c r="M44" s="61"/>
      <c r="N44" s="3"/>
    </row>
    <row r="45" spans="1:14" ht="26.45" hidden="1" customHeight="1">
      <c r="A45" s="17"/>
      <c r="B45" s="16"/>
      <c r="C45" s="16"/>
      <c r="D45" s="1"/>
      <c r="E45" s="1"/>
      <c r="F45" s="1"/>
      <c r="G45" s="1"/>
      <c r="H45" s="1"/>
      <c r="I45" s="1"/>
      <c r="J45" s="1"/>
      <c r="K45" s="1"/>
      <c r="L45" s="2"/>
      <c r="M45" s="61"/>
      <c r="N45" s="3"/>
    </row>
    <row r="46" spans="1:14" ht="26.45" hidden="1" customHeight="1">
      <c r="A46" s="17"/>
      <c r="B46" s="16"/>
      <c r="C46" s="16"/>
      <c r="D46" s="1"/>
      <c r="E46" s="1"/>
      <c r="F46" s="1"/>
      <c r="G46" s="1"/>
      <c r="H46" s="1"/>
      <c r="I46" s="1"/>
      <c r="J46" s="1"/>
      <c r="K46" s="1"/>
      <c r="L46" s="2"/>
      <c r="M46" s="61"/>
      <c r="N46" s="3"/>
    </row>
    <row r="47" spans="1:14" ht="26.45" hidden="1" customHeight="1">
      <c r="A47" s="17"/>
      <c r="B47" s="16"/>
      <c r="C47" s="16"/>
      <c r="D47" s="1"/>
      <c r="E47" s="1"/>
      <c r="F47" s="1"/>
      <c r="G47" s="1"/>
      <c r="H47" s="1"/>
      <c r="I47" s="1"/>
      <c r="J47" s="1"/>
      <c r="K47" s="1"/>
      <c r="L47" s="2"/>
      <c r="M47" s="61"/>
      <c r="N47" s="3"/>
    </row>
  </sheetData>
  <autoFilter ref="A3:N47" xr:uid="{20BD18CA-7788-4705-BECE-DD7DB1530E9C}">
    <filterColumn colId="10">
      <filters>
        <filter val="AWAITING HOLDPOINT"/>
        <filter val="CLOSED-OUT"/>
        <filter val="OUTSTANDING"/>
        <filter val="WORK IN PROGRESS"/>
      </filters>
    </filterColumn>
  </autoFilter>
  <mergeCells count="1">
    <mergeCell ref="E2:N2"/>
  </mergeCells>
  <conditionalFormatting sqref="D4:D5 K7:M40 D41:D47 E4:M4 E5 G5:M5 D6:J40 H41:M43 F44:K47">
    <cfRule type="containsText" dxfId="53" priority="11" operator="containsText" text="YES">
      <formula>NOT(ISERROR(SEARCH("YES",D4)))</formula>
    </cfRule>
  </conditionalFormatting>
  <conditionalFormatting sqref="D4:D5 K7:M40 D41:D47">
    <cfRule type="containsText" dxfId="52" priority="10" operator="containsText" text="No">
      <formula>NOT(ISERROR(SEARCH("No",D4)))</formula>
    </cfRule>
  </conditionalFormatting>
  <conditionalFormatting sqref="D41:E47">
    <cfRule type="containsText" dxfId="51" priority="4" operator="containsText" text="Yes">
      <formula>NOT(ISERROR(SEARCH("Yes",D41)))</formula>
    </cfRule>
  </conditionalFormatting>
  <conditionalFormatting sqref="D44:K47">
    <cfRule type="containsText" dxfId="50" priority="5" operator="containsText" text="No">
      <formula>NOT(ISERROR(SEARCH("No",D44)))</formula>
    </cfRule>
  </conditionalFormatting>
  <conditionalFormatting sqref="D4:M4 D5:E5 G5:M5 D6:M40 H41:M43 D41:E43">
    <cfRule type="containsText" dxfId="49" priority="9" operator="containsText" text="No">
      <formula>NOT(ISERROR(SEARCH("No",D4)))</formula>
    </cfRule>
  </conditionalFormatting>
  <conditionalFormatting sqref="D4:M4 D5:E5 G5:M5 D6:M40 H41:M43">
    <cfRule type="containsText" dxfId="48" priority="6" operator="containsText" text="Yes">
      <formula>NOT(ISERROR(SEARCH("Yes",D4)))</formula>
    </cfRule>
  </conditionalFormatting>
  <conditionalFormatting sqref="F44:M47">
    <cfRule type="containsText" dxfId="47" priority="1" operator="containsText" text="Yes">
      <formula>NOT(ISERROR(SEARCH("Yes",F44)))</formula>
    </cfRule>
    <cfRule type="containsText" dxfId="46" priority="2" operator="containsText" text="No">
      <formula>NOT(ISERROR(SEARCH("No",F44)))</formula>
    </cfRule>
  </conditionalFormatting>
  <conditionalFormatting sqref="K3">
    <cfRule type="containsText" dxfId="45" priority="7" operator="containsText" text="Closed-Out">
      <formula>NOT(ISERROR(SEARCH("Closed-Out",K3)))</formula>
    </cfRule>
    <cfRule type="containsText" dxfId="44" priority="8" operator="containsText" text="Closed Out">
      <formula>NOT(ISERROR(SEARCH("Closed Out",K3)))</formula>
    </cfRule>
  </conditionalFormatting>
  <conditionalFormatting sqref="L44:M47">
    <cfRule type="containsText" dxfId="43" priority="3" operator="containsText" text="YES">
      <formula>NOT(ISERROR(SEARCH("YES",L44)))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8B59-65E5-4406-BA9A-6A6DAE11E9A7}">
  <dimension ref="A1:S54"/>
  <sheetViews>
    <sheetView topLeftCell="A3" workbookViewId="0">
      <pane xSplit="3" ySplit="1" topLeftCell="D4" activePane="bottomRight" state="frozen"/>
      <selection pane="bottomRight" activeCell="M20" sqref="M20"/>
      <selection pane="bottomLeft" activeCell="G13" sqref="G13"/>
      <selection pane="topRight" activeCell="G13" sqref="G13"/>
    </sheetView>
  </sheetViews>
  <sheetFormatPr defaultRowHeight="12.75"/>
  <cols>
    <col min="2" max="2" width="22.7109375" customWidth="1"/>
    <col min="3" max="3" width="23" customWidth="1"/>
    <col min="8" max="8" width="11.7109375" customWidth="1"/>
    <col min="9" max="9" width="15" customWidth="1"/>
    <col min="10" max="10" width="12.28515625" customWidth="1"/>
    <col min="13" max="13" width="13" customWidth="1"/>
    <col min="16" max="16" width="18.140625" customWidth="1"/>
    <col min="17" max="17" width="12.7109375" bestFit="1" customWidth="1"/>
    <col min="18" max="18" width="18.28515625" customWidth="1"/>
    <col min="19" max="19" width="51" customWidth="1"/>
  </cols>
  <sheetData>
    <row r="1" spans="1:19" ht="13.5" thickBot="1"/>
    <row r="2" spans="1:19" ht="15.75" thickBot="1">
      <c r="A2" s="26" t="s">
        <v>0</v>
      </c>
      <c r="B2" s="26">
        <f>COUNTIF($P$4:$P$53, "CLOSED-OUT")</f>
        <v>0</v>
      </c>
      <c r="C2" s="25" t="s">
        <v>1</v>
      </c>
      <c r="D2" s="25">
        <f>COUNTIF($P$4:$P$54,"OUTSTANDING")</f>
        <v>0</v>
      </c>
      <c r="E2" s="145" t="s">
        <v>463</v>
      </c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45.75" thickBot="1">
      <c r="A3" s="24" t="s">
        <v>3</v>
      </c>
      <c r="B3" s="22" t="s">
        <v>4</v>
      </c>
      <c r="C3" s="22" t="s">
        <v>5</v>
      </c>
      <c r="D3" s="21" t="s">
        <v>464</v>
      </c>
      <c r="E3" s="23" t="s">
        <v>7</v>
      </c>
      <c r="F3" s="22" t="s">
        <v>50</v>
      </c>
      <c r="G3" s="22" t="s">
        <v>8</v>
      </c>
      <c r="H3" s="22" t="s">
        <v>465</v>
      </c>
      <c r="I3" s="22" t="s">
        <v>466</v>
      </c>
      <c r="J3" s="22" t="s">
        <v>467</v>
      </c>
      <c r="K3" s="22" t="s">
        <v>453</v>
      </c>
      <c r="L3" s="22" t="s">
        <v>468</v>
      </c>
      <c r="M3" s="22" t="s">
        <v>469</v>
      </c>
      <c r="N3" s="22" t="s">
        <v>470</v>
      </c>
      <c r="O3" s="22" t="s">
        <v>471</v>
      </c>
      <c r="P3" s="22" t="s">
        <v>11</v>
      </c>
      <c r="Q3" s="21" t="s">
        <v>12</v>
      </c>
      <c r="R3" s="21" t="s">
        <v>472</v>
      </c>
      <c r="S3" s="21" t="s">
        <v>58</v>
      </c>
    </row>
    <row r="4" spans="1:19" ht="26.45" customHeight="1">
      <c r="A4" s="20"/>
      <c r="B4" s="18"/>
      <c r="C4" s="18"/>
      <c r="D4" s="18"/>
      <c r="E4" s="4"/>
      <c r="F4" s="6"/>
      <c r="G4" s="6"/>
      <c r="H4" s="5"/>
      <c r="I4" s="5"/>
      <c r="J4" s="5"/>
      <c r="K4" s="6"/>
      <c r="L4" s="6"/>
      <c r="M4" s="6"/>
      <c r="N4" s="6"/>
      <c r="O4" s="6"/>
      <c r="P4" s="4"/>
      <c r="Q4" s="5"/>
      <c r="R4" s="4"/>
      <c r="S4" s="6"/>
    </row>
    <row r="5" spans="1:19" ht="26.45" customHeight="1">
      <c r="A5" s="17"/>
      <c r="B5" s="16"/>
      <c r="C5" s="16"/>
      <c r="D5" s="16"/>
      <c r="E5" s="3"/>
      <c r="F5" s="3"/>
      <c r="G5" s="3"/>
      <c r="H5" s="2"/>
      <c r="I5" s="2"/>
      <c r="J5" s="2"/>
      <c r="K5" s="3"/>
      <c r="L5" s="3"/>
      <c r="M5" s="3"/>
      <c r="N5" s="3"/>
      <c r="O5" s="3"/>
      <c r="P5" s="1"/>
      <c r="Q5" s="2"/>
      <c r="R5" s="1"/>
      <c r="S5" s="3"/>
    </row>
    <row r="6" spans="1:19" ht="26.45" customHeight="1">
      <c r="A6" s="17"/>
      <c r="B6" s="16"/>
      <c r="C6" s="16"/>
      <c r="D6" s="1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1"/>
      <c r="S6" s="3"/>
    </row>
    <row r="7" spans="1:19" ht="26.45" customHeight="1">
      <c r="A7" s="17"/>
      <c r="B7" s="16"/>
      <c r="C7" s="16"/>
      <c r="D7" s="1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1"/>
      <c r="S7" s="3"/>
    </row>
    <row r="8" spans="1:19" ht="26.45" customHeight="1">
      <c r="A8" s="17"/>
      <c r="B8" s="16"/>
      <c r="C8" s="16"/>
      <c r="D8" s="16"/>
      <c r="E8" s="3"/>
      <c r="F8" s="3"/>
      <c r="G8" s="3"/>
      <c r="H8" s="2"/>
      <c r="I8" s="2"/>
      <c r="J8" s="2"/>
      <c r="K8" s="3"/>
      <c r="L8" s="3"/>
      <c r="M8" s="3"/>
      <c r="N8" s="3"/>
      <c r="O8" s="3"/>
      <c r="P8" s="1"/>
      <c r="Q8" s="2"/>
      <c r="R8" s="1"/>
      <c r="S8" s="3"/>
    </row>
    <row r="9" spans="1:19" ht="26.45" customHeight="1">
      <c r="A9" s="17"/>
      <c r="B9" s="16"/>
      <c r="C9" s="16"/>
      <c r="D9" s="16"/>
      <c r="E9" s="3"/>
      <c r="F9" s="3"/>
      <c r="G9" s="3"/>
      <c r="H9" s="2"/>
      <c r="I9" s="2"/>
      <c r="J9" s="2"/>
      <c r="K9" s="3"/>
      <c r="L9" s="3"/>
      <c r="M9" s="3"/>
      <c r="N9" s="3"/>
      <c r="O9" s="3"/>
      <c r="P9" s="1"/>
      <c r="Q9" s="2"/>
      <c r="R9" s="1"/>
      <c r="S9" s="3"/>
    </row>
    <row r="10" spans="1:19" ht="26.45" customHeight="1">
      <c r="A10" s="17"/>
      <c r="B10" s="16"/>
      <c r="C10" s="16"/>
      <c r="D10" s="16"/>
      <c r="E10" s="3"/>
      <c r="F10" s="3"/>
      <c r="G10" s="3"/>
      <c r="H10" s="2"/>
      <c r="I10" s="2"/>
      <c r="J10" s="2"/>
      <c r="K10" s="3"/>
      <c r="L10" s="3"/>
      <c r="M10" s="3"/>
      <c r="N10" s="3"/>
      <c r="O10" s="3"/>
      <c r="P10" s="1"/>
      <c r="Q10" s="2"/>
      <c r="R10" s="1"/>
      <c r="S10" s="3"/>
    </row>
    <row r="11" spans="1:19" ht="26.45" customHeight="1">
      <c r="A11" s="17"/>
      <c r="B11" s="16"/>
      <c r="C11" s="16"/>
      <c r="D11" s="16"/>
      <c r="E11" s="3"/>
      <c r="F11" s="3"/>
      <c r="G11" s="3"/>
      <c r="H11" s="2"/>
      <c r="I11" s="2"/>
      <c r="J11" s="2"/>
      <c r="K11" s="3"/>
      <c r="L11" s="3"/>
      <c r="M11" s="3"/>
      <c r="N11" s="3"/>
      <c r="O11" s="3"/>
      <c r="P11" s="1"/>
      <c r="Q11" s="2"/>
      <c r="R11" s="1"/>
      <c r="S11" s="3"/>
    </row>
    <row r="12" spans="1:19" ht="26.45" customHeight="1">
      <c r="A12" s="17"/>
      <c r="B12" s="16"/>
      <c r="C12" s="16"/>
      <c r="D12" s="16"/>
      <c r="E12" s="3"/>
      <c r="F12" s="3"/>
      <c r="G12" s="3"/>
      <c r="H12" s="2"/>
      <c r="I12" s="2"/>
      <c r="J12" s="2"/>
      <c r="K12" s="3"/>
      <c r="L12" s="3"/>
      <c r="M12" s="3"/>
      <c r="N12" s="3"/>
      <c r="O12" s="3"/>
      <c r="P12" s="1"/>
      <c r="Q12" s="2"/>
      <c r="R12" s="1"/>
      <c r="S12" s="3"/>
    </row>
    <row r="13" spans="1:19" ht="26.45" customHeight="1">
      <c r="A13" s="17"/>
      <c r="B13" s="16"/>
      <c r="C13" s="16"/>
      <c r="D13" s="16"/>
      <c r="E13" s="3"/>
      <c r="F13" s="3"/>
      <c r="G13" s="3"/>
      <c r="H13" s="2"/>
      <c r="I13" s="2"/>
      <c r="J13" s="2"/>
      <c r="K13" s="3"/>
      <c r="L13" s="3"/>
      <c r="M13" s="3"/>
      <c r="N13" s="3"/>
      <c r="O13" s="3"/>
      <c r="P13" s="1"/>
      <c r="Q13" s="2"/>
      <c r="R13" s="1"/>
      <c r="S13" s="3"/>
    </row>
    <row r="14" spans="1:19" ht="26.45" customHeight="1">
      <c r="A14" s="17"/>
      <c r="B14" s="16"/>
      <c r="C14" s="16"/>
      <c r="D14" s="1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1"/>
      <c r="S14" s="3"/>
    </row>
    <row r="15" spans="1:19" ht="26.45" customHeight="1">
      <c r="A15" s="17"/>
      <c r="B15" s="16"/>
      <c r="C15" s="16"/>
      <c r="D15" s="16"/>
      <c r="E15" s="3"/>
      <c r="F15" s="3"/>
      <c r="G15" s="3"/>
      <c r="H15" s="2"/>
      <c r="I15" s="2"/>
      <c r="J15" s="2"/>
      <c r="K15" s="3"/>
      <c r="L15" s="3"/>
      <c r="M15" s="3"/>
      <c r="N15" s="3"/>
      <c r="O15" s="3"/>
      <c r="P15" s="1"/>
      <c r="Q15" s="2"/>
      <c r="R15" s="1"/>
      <c r="S15" s="3"/>
    </row>
    <row r="16" spans="1:19" ht="26.45" customHeight="1">
      <c r="A16" s="17"/>
      <c r="B16" s="16"/>
      <c r="C16" s="16"/>
      <c r="D16" s="1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1"/>
      <c r="S16" s="3"/>
    </row>
    <row r="17" spans="1:19" ht="26.45" customHeight="1">
      <c r="A17" s="17"/>
      <c r="B17" s="16"/>
      <c r="C17" s="16"/>
      <c r="D17" s="1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1"/>
      <c r="S17" s="3"/>
    </row>
    <row r="18" spans="1:19" ht="26.45" customHeight="1">
      <c r="A18" s="17"/>
      <c r="B18" s="16"/>
      <c r="C18" s="16"/>
      <c r="D18" s="16"/>
      <c r="E18" s="3"/>
      <c r="F18" s="3"/>
      <c r="G18" s="3"/>
      <c r="H18" s="2"/>
      <c r="I18" s="2"/>
      <c r="J18" s="2"/>
      <c r="K18" s="3"/>
      <c r="L18" s="3"/>
      <c r="M18" s="3"/>
      <c r="N18" s="3"/>
      <c r="O18" s="3"/>
      <c r="P18" s="1"/>
      <c r="Q18" s="2"/>
      <c r="R18" s="1"/>
      <c r="S18" s="3"/>
    </row>
    <row r="19" spans="1:19" ht="26.45" customHeight="1">
      <c r="A19" s="17"/>
      <c r="B19" s="16"/>
      <c r="C19" s="16"/>
      <c r="D19" s="16"/>
      <c r="E19" s="3"/>
      <c r="F19" s="3"/>
      <c r="G19" s="3"/>
      <c r="H19" s="2"/>
      <c r="I19" s="2"/>
      <c r="J19" s="2"/>
      <c r="K19" s="3"/>
      <c r="L19" s="3"/>
      <c r="M19" s="3"/>
      <c r="N19" s="3"/>
      <c r="O19" s="3"/>
      <c r="P19" s="1"/>
      <c r="Q19" s="2"/>
      <c r="R19" s="1"/>
      <c r="S19" s="3"/>
    </row>
    <row r="20" spans="1:19" ht="26.45" customHeight="1">
      <c r="A20" s="17"/>
      <c r="B20" s="16"/>
      <c r="C20" s="16"/>
      <c r="D20" s="16"/>
      <c r="E20" s="1"/>
      <c r="F20" s="1"/>
      <c r="G20" s="1"/>
      <c r="H20" s="1"/>
      <c r="I20" s="19"/>
      <c r="J20" s="19"/>
      <c r="K20" s="1"/>
      <c r="L20" s="1"/>
      <c r="M20" s="1"/>
      <c r="N20" s="1"/>
      <c r="O20" s="1"/>
      <c r="P20" s="1"/>
      <c r="Q20" s="2"/>
      <c r="R20" s="1"/>
      <c r="S20" s="3"/>
    </row>
    <row r="21" spans="1:19" ht="26.45" customHeight="1">
      <c r="A21" s="17"/>
      <c r="B21" s="16"/>
      <c r="C21" s="16"/>
      <c r="D21" s="16"/>
      <c r="E21" s="3"/>
      <c r="F21" s="3"/>
      <c r="G21" s="3"/>
      <c r="H21" s="2"/>
      <c r="I21" s="2"/>
      <c r="J21" s="2"/>
      <c r="K21" s="3"/>
      <c r="L21" s="3"/>
      <c r="M21" s="3"/>
      <c r="N21" s="3"/>
      <c r="O21" s="3"/>
      <c r="P21" s="1"/>
      <c r="Q21" s="2"/>
      <c r="R21" s="1"/>
      <c r="S21" s="3"/>
    </row>
    <row r="22" spans="1:19" ht="26.45" customHeight="1">
      <c r="A22" s="17"/>
      <c r="B22" s="16"/>
      <c r="C22" s="16"/>
      <c r="D22" s="16"/>
      <c r="E22" s="3"/>
      <c r="F22" s="3"/>
      <c r="G22" s="3"/>
      <c r="H22" s="2"/>
      <c r="I22" s="2"/>
      <c r="J22" s="2"/>
      <c r="K22" s="3"/>
      <c r="L22" s="3"/>
      <c r="M22" s="3"/>
      <c r="N22" s="3"/>
      <c r="O22" s="3"/>
      <c r="P22" s="1"/>
      <c r="Q22" s="2"/>
      <c r="R22" s="1"/>
      <c r="S22" s="3"/>
    </row>
    <row r="23" spans="1:19" ht="26.45" customHeight="1">
      <c r="A23" s="17"/>
      <c r="B23" s="16"/>
      <c r="C23" s="16"/>
      <c r="D23" s="16"/>
      <c r="E23" s="3"/>
      <c r="F23" s="3"/>
      <c r="G23" s="3"/>
      <c r="H23" s="2"/>
      <c r="I23" s="2"/>
      <c r="J23" s="2"/>
      <c r="K23" s="3"/>
      <c r="L23" s="3"/>
      <c r="M23" s="3"/>
      <c r="N23" s="3"/>
      <c r="O23" s="3"/>
      <c r="P23" s="1"/>
      <c r="Q23" s="2"/>
      <c r="R23" s="1"/>
      <c r="S23" s="3"/>
    </row>
    <row r="24" spans="1:19" ht="26.45" customHeight="1">
      <c r="A24" s="17"/>
      <c r="B24" s="16"/>
      <c r="C24" s="16"/>
      <c r="D24" s="16"/>
      <c r="E24" s="3"/>
      <c r="F24" s="3"/>
      <c r="G24" s="3"/>
      <c r="H24" s="2"/>
      <c r="I24" s="2"/>
      <c r="J24" s="2"/>
      <c r="K24" s="3"/>
      <c r="L24" s="3"/>
      <c r="M24" s="3"/>
      <c r="N24" s="3"/>
      <c r="O24" s="3"/>
      <c r="P24" s="1"/>
      <c r="Q24" s="2"/>
      <c r="R24" s="1"/>
      <c r="S24" s="3"/>
    </row>
    <row r="25" spans="1:19" ht="26.45" customHeight="1">
      <c r="A25" s="17"/>
      <c r="B25" s="16"/>
      <c r="C25" s="16"/>
      <c r="D25" s="16"/>
      <c r="E25" s="3"/>
      <c r="F25" s="3"/>
      <c r="G25" s="3"/>
      <c r="H25" s="2"/>
      <c r="I25" s="2"/>
      <c r="J25" s="2"/>
      <c r="K25" s="3"/>
      <c r="L25" s="3"/>
      <c r="M25" s="3"/>
      <c r="N25" s="3"/>
      <c r="O25" s="3"/>
      <c r="P25" s="1"/>
      <c r="Q25" s="2"/>
      <c r="R25" s="1"/>
      <c r="S25" s="3"/>
    </row>
    <row r="26" spans="1:19" ht="26.45" customHeight="1">
      <c r="A26" s="17"/>
      <c r="B26" s="16"/>
      <c r="C26" s="16"/>
      <c r="D26" s="16"/>
      <c r="E26" s="3"/>
      <c r="F26" s="3"/>
      <c r="G26" s="3"/>
      <c r="H26" s="2"/>
      <c r="I26" s="2"/>
      <c r="J26" s="2"/>
      <c r="K26" s="3"/>
      <c r="L26" s="3"/>
      <c r="M26" s="3"/>
      <c r="N26" s="3"/>
      <c r="O26" s="3"/>
      <c r="P26" s="1"/>
      <c r="Q26" s="2"/>
      <c r="R26" s="1"/>
      <c r="S26" s="3"/>
    </row>
    <row r="27" spans="1:19" ht="26.45" customHeight="1">
      <c r="A27" s="17"/>
      <c r="B27" s="16"/>
      <c r="C27" s="16"/>
      <c r="D27" s="16"/>
      <c r="E27" s="3"/>
      <c r="F27" s="3"/>
      <c r="G27" s="3"/>
      <c r="H27" s="2"/>
      <c r="I27" s="2"/>
      <c r="J27" s="2"/>
      <c r="K27" s="3"/>
      <c r="L27" s="3"/>
      <c r="M27" s="3"/>
      <c r="N27" s="3"/>
      <c r="O27" s="3"/>
      <c r="P27" s="1"/>
      <c r="Q27" s="2"/>
      <c r="R27" s="1"/>
      <c r="S27" s="3"/>
    </row>
    <row r="28" spans="1:19" ht="26.45" customHeight="1">
      <c r="A28" s="17"/>
      <c r="B28" s="16"/>
      <c r="C28" s="16"/>
      <c r="D28" s="16"/>
      <c r="E28" s="1"/>
      <c r="F28" s="1"/>
      <c r="G28" s="1"/>
      <c r="H28" s="1"/>
      <c r="I28" s="19"/>
      <c r="J28" s="19"/>
      <c r="K28" s="1"/>
      <c r="L28" s="1"/>
      <c r="M28" s="1"/>
      <c r="N28" s="1"/>
      <c r="O28" s="1"/>
      <c r="P28" s="1"/>
      <c r="Q28" s="2"/>
      <c r="R28" s="1"/>
      <c r="S28" s="3"/>
    </row>
    <row r="29" spans="1:19" ht="26.45" customHeight="1">
      <c r="A29" s="17"/>
      <c r="B29" s="16"/>
      <c r="C29" s="16"/>
      <c r="D29" s="16"/>
      <c r="E29" s="3"/>
      <c r="F29" s="3"/>
      <c r="G29" s="3"/>
      <c r="H29" s="2"/>
      <c r="I29" s="2"/>
      <c r="J29" s="2"/>
      <c r="K29" s="3"/>
      <c r="L29" s="3"/>
      <c r="M29" s="3"/>
      <c r="N29" s="3"/>
      <c r="O29" s="3"/>
      <c r="P29" s="1"/>
      <c r="Q29" s="2"/>
      <c r="R29" s="1"/>
      <c r="S29" s="3"/>
    </row>
    <row r="30" spans="1:19" ht="26.45" customHeight="1">
      <c r="A30" s="17"/>
      <c r="B30" s="16"/>
      <c r="C30" s="16"/>
      <c r="D30" s="16"/>
      <c r="E30" s="3"/>
      <c r="F30" s="3"/>
      <c r="G30" s="3"/>
      <c r="H30" s="2"/>
      <c r="I30" s="2"/>
      <c r="J30" s="2"/>
      <c r="K30" s="3"/>
      <c r="L30" s="3"/>
      <c r="M30" s="3"/>
      <c r="N30" s="3"/>
      <c r="O30" s="3"/>
      <c r="P30" s="1"/>
      <c r="Q30" s="2"/>
      <c r="R30" s="1"/>
      <c r="S30" s="3"/>
    </row>
    <row r="31" spans="1:19" ht="26.45" customHeight="1">
      <c r="A31" s="17"/>
      <c r="B31" s="16"/>
      <c r="C31" s="16"/>
      <c r="D31" s="16"/>
      <c r="E31" s="3"/>
      <c r="F31" s="3"/>
      <c r="G31" s="3"/>
      <c r="H31" s="2"/>
      <c r="I31" s="2"/>
      <c r="J31" s="2"/>
      <c r="K31" s="3"/>
      <c r="L31" s="3"/>
      <c r="M31" s="3"/>
      <c r="N31" s="3"/>
      <c r="O31" s="3"/>
      <c r="P31" s="1"/>
      <c r="Q31" s="2"/>
      <c r="R31" s="1"/>
      <c r="S31" s="3"/>
    </row>
    <row r="32" spans="1:19" ht="26.45" customHeight="1">
      <c r="A32" s="17"/>
      <c r="B32" s="16"/>
      <c r="C32" s="16"/>
      <c r="D32" s="1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1"/>
      <c r="S32" s="3"/>
    </row>
    <row r="33" spans="1:19" ht="26.45" customHeight="1">
      <c r="A33" s="17"/>
      <c r="B33" s="16"/>
      <c r="C33" s="16"/>
      <c r="D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1"/>
      <c r="S33" s="3"/>
    </row>
    <row r="34" spans="1:19" ht="26.45" customHeight="1">
      <c r="A34" s="17"/>
      <c r="B34" s="16"/>
      <c r="C34" s="16"/>
      <c r="D34" s="1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1"/>
      <c r="S34" s="3"/>
    </row>
    <row r="35" spans="1:19" ht="26.45" customHeight="1">
      <c r="A35" s="17"/>
      <c r="B35" s="16"/>
      <c r="C35" s="16"/>
      <c r="D35" s="16"/>
      <c r="E35" s="3"/>
      <c r="F35" s="3"/>
      <c r="G35" s="3"/>
      <c r="H35" s="2"/>
      <c r="I35" s="2"/>
      <c r="J35" s="2"/>
      <c r="K35" s="3"/>
      <c r="L35" s="3"/>
      <c r="M35" s="3"/>
      <c r="N35" s="3"/>
      <c r="O35" s="3"/>
      <c r="P35" s="1"/>
      <c r="Q35" s="2"/>
      <c r="R35" s="1"/>
      <c r="S35" s="3"/>
    </row>
    <row r="36" spans="1:19" ht="26.45" customHeight="1">
      <c r="A36" s="17"/>
      <c r="B36" s="16"/>
      <c r="C36" s="16"/>
      <c r="D36" s="16"/>
      <c r="E36" s="3"/>
      <c r="F36" s="3"/>
      <c r="G36" s="3"/>
      <c r="H36" s="2"/>
      <c r="I36" s="2"/>
      <c r="J36" s="2"/>
      <c r="K36" s="3"/>
      <c r="L36" s="3"/>
      <c r="M36" s="3"/>
      <c r="N36" s="3"/>
      <c r="O36" s="3"/>
      <c r="P36" s="1"/>
      <c r="Q36" s="2"/>
      <c r="R36" s="1"/>
      <c r="S36" s="3"/>
    </row>
    <row r="37" spans="1:19" ht="26.45" customHeight="1">
      <c r="A37" s="17"/>
      <c r="B37" s="16"/>
      <c r="C37" s="16"/>
      <c r="D37" s="16"/>
      <c r="E37" s="3"/>
      <c r="F37" s="3"/>
      <c r="G37" s="3"/>
      <c r="H37" s="2"/>
      <c r="I37" s="2"/>
      <c r="J37" s="2"/>
      <c r="K37" s="3"/>
      <c r="L37" s="3"/>
      <c r="M37" s="3"/>
      <c r="N37" s="3"/>
      <c r="O37" s="3"/>
      <c r="P37" s="1"/>
      <c r="Q37" s="2"/>
      <c r="R37" s="1"/>
      <c r="S37" s="3"/>
    </row>
    <row r="38" spans="1:19" ht="26.45" customHeight="1">
      <c r="A38" s="17"/>
      <c r="B38" s="16"/>
      <c r="C38" s="16"/>
      <c r="D38" s="16"/>
      <c r="E38" s="3"/>
      <c r="F38" s="3"/>
      <c r="G38" s="3"/>
      <c r="H38" s="2"/>
      <c r="I38" s="2"/>
      <c r="J38" s="2"/>
      <c r="K38" s="3"/>
      <c r="L38" s="3"/>
      <c r="M38" s="3"/>
      <c r="N38" s="3"/>
      <c r="O38" s="3"/>
      <c r="P38" s="1"/>
      <c r="Q38" s="2"/>
      <c r="R38" s="1"/>
      <c r="S38" s="3"/>
    </row>
    <row r="39" spans="1:19" ht="26.45" customHeight="1">
      <c r="A39" s="17"/>
      <c r="B39" s="16"/>
      <c r="C39" s="16"/>
      <c r="D39" s="1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1"/>
      <c r="S39" s="3"/>
    </row>
    <row r="40" spans="1:19" ht="26.45" customHeight="1">
      <c r="A40" s="17"/>
      <c r="B40" s="16"/>
      <c r="C40" s="16"/>
      <c r="D40" s="16"/>
      <c r="E40" s="3"/>
      <c r="F40" s="3"/>
      <c r="G40" s="3"/>
      <c r="H40" s="2"/>
      <c r="I40" s="2"/>
      <c r="J40" s="2"/>
      <c r="K40" s="3"/>
      <c r="L40" s="3"/>
      <c r="M40" s="3"/>
      <c r="N40" s="3"/>
      <c r="O40" s="3"/>
      <c r="P40" s="1"/>
      <c r="Q40" s="2"/>
      <c r="R40" s="1"/>
      <c r="S40" s="3"/>
    </row>
    <row r="41" spans="1:19" ht="26.45" customHeight="1">
      <c r="A41" s="17"/>
      <c r="B41" s="16"/>
      <c r="C41" s="16"/>
      <c r="D41" s="16"/>
      <c r="E41" s="3"/>
      <c r="F41" s="3"/>
      <c r="G41" s="3"/>
      <c r="H41" s="2"/>
      <c r="I41" s="2"/>
      <c r="J41" s="2"/>
      <c r="K41" s="3"/>
      <c r="L41" s="3"/>
      <c r="M41" s="3"/>
      <c r="N41" s="3"/>
      <c r="O41" s="3"/>
      <c r="P41" s="1"/>
      <c r="Q41" s="2"/>
      <c r="R41" s="1"/>
      <c r="S41" s="3"/>
    </row>
    <row r="42" spans="1:19" ht="26.45" customHeight="1">
      <c r="A42" s="17"/>
      <c r="B42" s="16"/>
      <c r="C42" s="16"/>
      <c r="D42" s="16"/>
      <c r="E42" s="3"/>
      <c r="F42" s="3"/>
      <c r="G42" s="3"/>
      <c r="H42" s="2"/>
      <c r="I42" s="2"/>
      <c r="J42" s="2"/>
      <c r="K42" s="3"/>
      <c r="L42" s="3"/>
      <c r="M42" s="3"/>
      <c r="N42" s="3"/>
      <c r="O42" s="3"/>
      <c r="P42" s="1"/>
      <c r="Q42" s="2"/>
      <c r="R42" s="1"/>
      <c r="S42" s="3"/>
    </row>
    <row r="43" spans="1:19" ht="26.45" customHeight="1">
      <c r="A43" s="17"/>
      <c r="B43" s="16"/>
      <c r="C43" s="16"/>
      <c r="D43" s="16"/>
      <c r="E43" s="3"/>
      <c r="F43" s="3"/>
      <c r="G43" s="3"/>
      <c r="H43" s="2"/>
      <c r="I43" s="2"/>
      <c r="J43" s="2"/>
      <c r="K43" s="3"/>
      <c r="L43" s="3"/>
      <c r="M43" s="3"/>
      <c r="N43" s="3"/>
      <c r="O43" s="3"/>
      <c r="P43" s="1"/>
      <c r="Q43" s="2"/>
      <c r="R43" s="1"/>
      <c r="S43" s="3"/>
    </row>
    <row r="44" spans="1:19" ht="26.45" customHeight="1">
      <c r="A44" s="17"/>
      <c r="B44" s="16"/>
      <c r="C44" s="16"/>
      <c r="D44" s="16"/>
      <c r="E44" s="3"/>
      <c r="F44" s="3"/>
      <c r="G44" s="3"/>
      <c r="H44" s="2"/>
      <c r="I44" s="2"/>
      <c r="J44" s="2"/>
      <c r="K44" s="3"/>
      <c r="L44" s="3"/>
      <c r="M44" s="3"/>
      <c r="N44" s="3"/>
      <c r="O44" s="3"/>
      <c r="P44" s="1"/>
      <c r="Q44" s="2"/>
      <c r="R44" s="1"/>
      <c r="S44" s="3"/>
    </row>
    <row r="45" spans="1:19" ht="26.45" customHeight="1">
      <c r="A45" s="17"/>
      <c r="B45" s="16"/>
      <c r="C45" s="16"/>
      <c r="D45" s="1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1"/>
      <c r="S45" s="3"/>
    </row>
    <row r="46" spans="1:19" ht="26.45" customHeight="1">
      <c r="A46" s="17"/>
      <c r="B46" s="16"/>
      <c r="C46" s="16"/>
      <c r="D46" s="1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1"/>
      <c r="S46" s="3"/>
    </row>
    <row r="47" spans="1:19" ht="26.45" customHeight="1">
      <c r="A47" s="17"/>
      <c r="B47" s="16"/>
      <c r="C47" s="16"/>
      <c r="D47" s="16"/>
      <c r="E47" s="3"/>
      <c r="F47" s="3"/>
      <c r="G47" s="3"/>
      <c r="H47" s="2"/>
      <c r="I47" s="2"/>
      <c r="J47" s="2"/>
      <c r="K47" s="3"/>
      <c r="L47" s="3"/>
      <c r="M47" s="3"/>
      <c r="N47" s="3"/>
      <c r="O47" s="3"/>
      <c r="P47" s="1"/>
      <c r="Q47" s="2"/>
      <c r="R47" s="1"/>
      <c r="S47" s="3"/>
    </row>
    <row r="48" spans="1:19" ht="26.45" customHeight="1">
      <c r="A48" s="17"/>
      <c r="B48" s="16"/>
      <c r="C48" s="16"/>
      <c r="D48" s="16"/>
      <c r="E48" s="3"/>
      <c r="F48" s="3"/>
      <c r="G48" s="3"/>
      <c r="H48" s="2"/>
      <c r="I48" s="2"/>
      <c r="J48" s="2"/>
      <c r="K48" s="3"/>
      <c r="L48" s="3"/>
      <c r="M48" s="3"/>
      <c r="N48" s="3"/>
      <c r="O48" s="3"/>
      <c r="P48" s="1"/>
      <c r="Q48" s="2"/>
      <c r="R48" s="1"/>
      <c r="S48" s="3"/>
    </row>
    <row r="49" spans="1:19" ht="26.45" customHeight="1">
      <c r="A49" s="17"/>
      <c r="B49" s="16"/>
      <c r="C49" s="16"/>
      <c r="D49" s="16"/>
      <c r="E49" s="3"/>
      <c r="F49" s="3"/>
      <c r="G49" s="3"/>
      <c r="H49" s="2"/>
      <c r="I49" s="2"/>
      <c r="J49" s="2"/>
      <c r="K49" s="3"/>
      <c r="L49" s="3"/>
      <c r="M49" s="3"/>
      <c r="N49" s="3"/>
      <c r="O49" s="3"/>
      <c r="P49" s="1"/>
      <c r="Q49" s="2"/>
      <c r="R49" s="1"/>
      <c r="S49" s="3"/>
    </row>
    <row r="50" spans="1:19" ht="26.45" customHeight="1">
      <c r="A50" s="17"/>
      <c r="B50" s="16"/>
      <c r="C50" s="16"/>
      <c r="D50" s="1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1"/>
      <c r="S50" s="3"/>
    </row>
    <row r="51" spans="1:19" ht="26.45" customHeight="1">
      <c r="A51" s="17"/>
      <c r="B51" s="16"/>
      <c r="C51" s="16"/>
      <c r="D51" s="16"/>
      <c r="E51" s="1"/>
      <c r="F51" s="3"/>
      <c r="G51" s="3"/>
      <c r="H51" s="2"/>
      <c r="I51" s="2"/>
      <c r="J51" s="2"/>
      <c r="K51" s="3"/>
      <c r="L51" s="3"/>
      <c r="M51" s="3"/>
      <c r="N51" s="3"/>
      <c r="O51" s="3"/>
      <c r="P51" s="1"/>
      <c r="Q51" s="2"/>
      <c r="R51" s="1"/>
      <c r="S51" s="3"/>
    </row>
    <row r="52" spans="1:19" ht="26.45" customHeight="1">
      <c r="A52" s="17"/>
      <c r="B52" s="16"/>
      <c r="C52" s="16"/>
      <c r="D52" s="16"/>
      <c r="E52" s="1"/>
      <c r="F52" s="3"/>
      <c r="G52" s="3"/>
      <c r="H52" s="2"/>
      <c r="I52" s="2"/>
      <c r="J52" s="2"/>
      <c r="K52" s="3"/>
      <c r="L52" s="3"/>
      <c r="M52" s="3"/>
      <c r="N52" s="3"/>
      <c r="O52" s="3"/>
      <c r="P52" s="1"/>
      <c r="Q52" s="2"/>
      <c r="R52" s="1"/>
      <c r="S52" s="3"/>
    </row>
    <row r="53" spans="1:19" ht="26.45" customHeight="1">
      <c r="A53" s="17"/>
      <c r="B53" s="16"/>
      <c r="C53" s="16"/>
      <c r="D53" s="1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1"/>
      <c r="S53" s="3"/>
    </row>
    <row r="54" spans="1:19" ht="26.45" customHeight="1">
      <c r="A54" s="17"/>
      <c r="B54" s="16"/>
      <c r="C54" s="16"/>
      <c r="D54" s="1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1"/>
      <c r="S54" s="3"/>
    </row>
  </sheetData>
  <autoFilter ref="A3:S54" xr:uid="{4A170BE3-C30A-4E9C-9184-D7AF03696620}">
    <sortState xmlns:xlrd2="http://schemas.microsoft.com/office/spreadsheetml/2017/richdata2" ref="A4:S54">
      <sortCondition ref="Q3:Q54"/>
    </sortState>
  </autoFilter>
  <mergeCells count="1">
    <mergeCell ref="E2:S2"/>
  </mergeCells>
  <conditionalFormatting sqref="H4:J5 L4:R5 D4:D54 E6:R7 H8:J13 L8:R13 E14:R14 H15:J15 L15:R15 E16:R17 H18:J19 L18:R19 E20:R20 H21:J27 L21:R27 E28:R28 H29:J31 L29:R31 E32:R32 H33:J39 L33:R39 E40:R40 H41:J42 L41:R42 E43:R44 H45:J47 L45:R47 E48:R51 E54:O54 E2 E3:O3 E4 E52:E53 H52:J53 L52:R53">
    <cfRule type="cellIs" dxfId="42" priority="3" operator="equal">
      <formula>"Yes"</formula>
    </cfRule>
  </conditionalFormatting>
  <conditionalFormatting sqref="H5:J5 L5:R5 D5:D48 E6:R7 H8:J13 L8:R13 E14:R14 H15:J15 L15:R15 E16:R17 H18:J19 L18:R19 E20:R20 H21:J27 L21:R27 E28:R28 H29:J31 L29:R31 E32:R32 H33:J39 L33:R39 E40:R40 H41:J42 L41:R42 E43:R44 H45:J47 L45:R47 P48:R48 E48:O51 D51:D54 E54:O54">
    <cfRule type="containsText" dxfId="41" priority="2" operator="containsText" text="No">
      <formula>NOT(ISERROR(SEARCH("No",D5)))</formula>
    </cfRule>
  </conditionalFormatting>
  <conditionalFormatting sqref="P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ntainsText" dxfId="40" priority="1" operator="containsText" text="No">
      <formula>NOT(ISERROR(SEARCH("No",P49)))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4D23AAE-F966-43CE-A948-94A7FCEB3917}">
            <xm:f>NOT(ISERROR(SEARCH(#REF!,P3)))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10FAE686-668A-4133-A415-B0CFB436B8EA}">
            <xm:f>NOT(ISERROR(SEARCH(#REF!,P3)))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" operator="containsText" id="{36B556C6-8ADD-44BE-AF7A-FA8D24FE6769}">
            <xm:f>NOT(ISERROR(SEARCH(#REF!,P3)))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 P50:P53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6C8A-5957-47E6-A751-593A4D572A8D}">
  <dimension ref="A1:R8"/>
  <sheetViews>
    <sheetView zoomScale="70" zoomScaleNormal="70" workbookViewId="0">
      <selection activeCell="K59" sqref="K59"/>
    </sheetView>
  </sheetViews>
  <sheetFormatPr defaultRowHeight="12.75"/>
  <cols>
    <col min="1" max="1" width="9.7109375" bestFit="1" customWidth="1"/>
    <col min="2" max="2" width="15.7109375" bestFit="1" customWidth="1"/>
    <col min="3" max="3" width="13.140625" bestFit="1" customWidth="1"/>
    <col min="4" max="4" width="12" bestFit="1" customWidth="1"/>
    <col min="5" max="5" width="13" bestFit="1" customWidth="1"/>
    <col min="6" max="6" width="26.85546875" bestFit="1" customWidth="1"/>
    <col min="7" max="7" width="16.28515625" bestFit="1" customWidth="1"/>
    <col min="8" max="8" width="19.85546875" bestFit="1" customWidth="1"/>
    <col min="9" max="9" width="24" bestFit="1" customWidth="1"/>
    <col min="10" max="10" width="27.140625" bestFit="1" customWidth="1"/>
    <col min="11" max="11" width="20.5703125" bestFit="1" customWidth="1"/>
    <col min="12" max="12" width="22.28515625" bestFit="1" customWidth="1"/>
    <col min="13" max="13" width="22.5703125" bestFit="1" customWidth="1"/>
    <col min="14" max="14" width="13.140625" bestFit="1" customWidth="1"/>
    <col min="15" max="15" width="20" bestFit="1" customWidth="1"/>
    <col min="16" max="17" width="17.28515625" bestFit="1" customWidth="1"/>
    <col min="18" max="18" width="20" bestFit="1" customWidth="1"/>
  </cols>
  <sheetData>
    <row r="1" spans="1:18" ht="13.5" thickBot="1"/>
    <row r="2" spans="1:18" ht="15.75" thickBot="1">
      <c r="A2" s="15" t="s">
        <v>0</v>
      </c>
      <c r="B2" s="14">
        <f>COUNTIF($O$4:$O$14, "CLOSED-OUT")</f>
        <v>0</v>
      </c>
      <c r="C2" s="13" t="s">
        <v>1</v>
      </c>
      <c r="D2" s="12">
        <f>COUNTIF($O$4:$O$14,"OUTSTANDING")</f>
        <v>0</v>
      </c>
      <c r="E2" s="145" t="s">
        <v>449</v>
      </c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7"/>
    </row>
    <row r="3" spans="1:18" s="7" customFormat="1" ht="30.75" thickBot="1">
      <c r="A3" s="11" t="s">
        <v>3</v>
      </c>
      <c r="B3" s="10" t="s">
        <v>4</v>
      </c>
      <c r="C3" s="10" t="s">
        <v>5</v>
      </c>
      <c r="D3" s="10" t="s">
        <v>50</v>
      </c>
      <c r="E3" s="10" t="s">
        <v>7</v>
      </c>
      <c r="F3" s="10" t="s">
        <v>53</v>
      </c>
      <c r="G3" s="10" t="s">
        <v>8</v>
      </c>
      <c r="H3" s="10" t="s">
        <v>54</v>
      </c>
      <c r="I3" s="10" t="s">
        <v>473</v>
      </c>
      <c r="J3" s="10" t="s">
        <v>474</v>
      </c>
      <c r="K3" s="10" t="s">
        <v>475</v>
      </c>
      <c r="L3" s="10" t="s">
        <v>476</v>
      </c>
      <c r="M3" s="10" t="s">
        <v>477</v>
      </c>
      <c r="N3" s="10" t="s">
        <v>10</v>
      </c>
      <c r="O3" s="10" t="s">
        <v>11</v>
      </c>
      <c r="P3" s="10" t="s">
        <v>12</v>
      </c>
      <c r="Q3" s="9" t="s">
        <v>13</v>
      </c>
      <c r="R3" s="8" t="s">
        <v>478</v>
      </c>
    </row>
    <row r="4" spans="1:18">
      <c r="A4" s="6"/>
      <c r="B4" s="4"/>
      <c r="C4" s="4"/>
      <c r="D4" s="4"/>
      <c r="E4" s="4"/>
      <c r="F4" s="6"/>
      <c r="G4" s="6"/>
      <c r="H4" s="5"/>
      <c r="I4" s="5"/>
      <c r="J4" s="5"/>
      <c r="K4" s="5"/>
      <c r="L4" s="5"/>
      <c r="M4" s="5"/>
      <c r="N4" s="6"/>
      <c r="O4" s="6"/>
      <c r="P4" s="4"/>
      <c r="Q4" s="5"/>
      <c r="R4" s="4"/>
    </row>
    <row r="5" spans="1:18">
      <c r="A5" s="3"/>
      <c r="B5" s="1"/>
      <c r="C5" s="1"/>
      <c r="D5" s="1"/>
      <c r="E5" s="1"/>
      <c r="F5" s="3"/>
      <c r="G5" s="3"/>
      <c r="H5" s="2"/>
      <c r="I5" s="2"/>
      <c r="J5" s="2"/>
      <c r="K5" s="2"/>
      <c r="L5" s="2"/>
      <c r="M5" s="2"/>
      <c r="N5" s="3"/>
      <c r="O5" s="3"/>
      <c r="P5" s="1"/>
      <c r="Q5" s="2"/>
      <c r="R5" s="1"/>
    </row>
    <row r="6" spans="1:18">
      <c r="A6" s="3"/>
      <c r="B6" s="1"/>
      <c r="C6" s="1"/>
      <c r="D6" s="1"/>
      <c r="E6" s="1"/>
      <c r="F6" s="3"/>
      <c r="G6" s="3"/>
      <c r="H6" s="2"/>
      <c r="I6" s="2"/>
      <c r="J6" s="2"/>
      <c r="K6" s="2"/>
      <c r="L6" s="2"/>
      <c r="M6" s="2"/>
      <c r="N6" s="3"/>
      <c r="O6" s="3"/>
      <c r="P6" s="1"/>
      <c r="Q6" s="2"/>
      <c r="R6" s="1"/>
    </row>
    <row r="7" spans="1:18">
      <c r="A7" s="3"/>
      <c r="B7" s="1"/>
      <c r="C7" s="1"/>
      <c r="D7" s="1"/>
      <c r="E7" s="1"/>
      <c r="F7" s="3"/>
      <c r="G7" s="3"/>
      <c r="H7" s="2"/>
      <c r="I7" s="2"/>
      <c r="J7" s="2"/>
      <c r="K7" s="2"/>
      <c r="L7" s="2"/>
      <c r="M7" s="2"/>
      <c r="N7" s="3"/>
      <c r="O7" s="3"/>
      <c r="P7" s="1"/>
      <c r="Q7" s="2"/>
      <c r="R7" s="1"/>
    </row>
    <row r="8" spans="1:18">
      <c r="A8" s="3"/>
      <c r="B8" s="1"/>
      <c r="C8" s="1"/>
      <c r="D8" s="1"/>
      <c r="E8" s="1"/>
      <c r="F8" s="3"/>
      <c r="G8" s="3"/>
      <c r="H8" s="2"/>
      <c r="I8" s="2"/>
      <c r="J8" s="2"/>
      <c r="K8" s="2"/>
      <c r="L8" s="2"/>
      <c r="M8" s="2"/>
      <c r="N8" s="3"/>
      <c r="O8" s="3"/>
      <c r="P8" s="1"/>
      <c r="Q8" s="2"/>
      <c r="R8" s="1"/>
    </row>
  </sheetData>
  <autoFilter ref="A3:R3" xr:uid="{9D77FB92-7DB2-43A5-B5D2-EDF418140302}"/>
  <mergeCells count="1">
    <mergeCell ref="E2:R2"/>
  </mergeCells>
  <conditionalFormatting sqref="D4 H4:M4">
    <cfRule type="containsText" dxfId="36" priority="5" operator="containsText" text="YES">
      <formula>NOT(ISERROR(SEARCH("YES",D4)))</formula>
    </cfRule>
  </conditionalFormatting>
  <conditionalFormatting sqref="D4:E4 H4:M4">
    <cfRule type="containsText" dxfId="35" priority="1" operator="containsText" text="Yes">
      <formula>NOT(ISERROR(SEARCH("Yes",D4)))</formula>
    </cfRule>
    <cfRule type="containsText" dxfId="34" priority="4" operator="containsText" text="No">
      <formula>NOT(ISERROR(SEARCH("No",D4)))</formula>
    </cfRule>
  </conditionalFormatting>
  <conditionalFormatting sqref="O3">
    <cfRule type="containsText" dxfId="33" priority="2" operator="containsText" text="Closed-Out">
      <formula>NOT(ISERROR(SEARCH("Closed-Out",O3)))</formula>
    </cfRule>
    <cfRule type="containsText" dxfId="32" priority="3" operator="containsText" text="Closed Out">
      <formula>NOT(ISERROR(SEARCH("Closed Out",O3)))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EA21-9DB0-42FA-A0B1-DA2C4F5566B8}">
  <dimension ref="A1:P37"/>
  <sheetViews>
    <sheetView zoomScale="70" zoomScaleNormal="70" workbookViewId="0">
      <pane xSplit="3" topLeftCell="F1" activePane="topRight" state="frozen"/>
      <selection pane="topRight" activeCell="M29" sqref="M29"/>
      <selection activeCell="G13" sqref="G13"/>
    </sheetView>
  </sheetViews>
  <sheetFormatPr defaultRowHeight="12.75"/>
  <cols>
    <col min="2" max="2" width="19.7109375" customWidth="1"/>
    <col min="3" max="3" width="31.5703125" customWidth="1"/>
    <col min="4" max="4" width="15.85546875" customWidth="1"/>
    <col min="6" max="6" width="16.5703125" customWidth="1"/>
    <col min="7" max="7" width="14.5703125" customWidth="1"/>
    <col min="8" max="8" width="15" customWidth="1"/>
    <col min="9" max="9" width="15.5703125" customWidth="1"/>
    <col min="10" max="11" width="14.42578125" customWidth="1"/>
    <col min="12" max="12" width="9" customWidth="1"/>
    <col min="13" max="13" width="30.42578125" customWidth="1"/>
    <col min="14" max="14" width="11.28515625" bestFit="1" customWidth="1"/>
    <col min="15" max="15" width="20.140625" customWidth="1"/>
    <col min="16" max="16" width="10.5703125" bestFit="1" customWidth="1"/>
  </cols>
  <sheetData>
    <row r="1" spans="1:16" ht="13.5" thickBot="1"/>
    <row r="2" spans="1:16" ht="15.75" thickBot="1">
      <c r="A2" s="15" t="s">
        <v>0</v>
      </c>
      <c r="B2" s="14">
        <f>COUNTIF($M$4:$M$37, "CLOSED-OUT")</f>
        <v>0</v>
      </c>
      <c r="C2" s="13" t="s">
        <v>1</v>
      </c>
      <c r="D2" s="12">
        <f>COUNTIF($M$4:$M$37,"OUTSTANDING")</f>
        <v>0</v>
      </c>
      <c r="E2" s="138" t="s">
        <v>449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3" spans="1:16" s="7" customFormat="1" ht="45.75" thickBot="1">
      <c r="A3" s="107" t="s">
        <v>3</v>
      </c>
      <c r="B3" s="106" t="s">
        <v>4</v>
      </c>
      <c r="C3" s="106" t="s">
        <v>5</v>
      </c>
      <c r="D3" s="105" t="s">
        <v>479</v>
      </c>
      <c r="E3" s="104" t="s">
        <v>7</v>
      </c>
      <c r="F3" s="104" t="s">
        <v>53</v>
      </c>
      <c r="G3" s="104" t="s">
        <v>8</v>
      </c>
      <c r="H3" s="104" t="s">
        <v>54</v>
      </c>
      <c r="I3" s="104" t="s">
        <v>480</v>
      </c>
      <c r="J3" s="104" t="s">
        <v>55</v>
      </c>
      <c r="K3" s="104" t="s">
        <v>481</v>
      </c>
      <c r="L3" s="104" t="s">
        <v>10</v>
      </c>
      <c r="M3" s="104" t="s">
        <v>11</v>
      </c>
      <c r="N3" s="104" t="s">
        <v>12</v>
      </c>
      <c r="O3" s="103" t="s">
        <v>13</v>
      </c>
      <c r="P3" s="102" t="s">
        <v>58</v>
      </c>
    </row>
    <row r="4" spans="1:16" ht="26.45" customHeight="1">
      <c r="A4" s="89"/>
      <c r="B4" s="88"/>
      <c r="C4" s="8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6.45" customHeight="1">
      <c r="A5" s="83"/>
      <c r="B5" s="82"/>
      <c r="C5" s="8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6.45" customHeight="1">
      <c r="A6" s="83"/>
      <c r="B6" s="82"/>
      <c r="C6" s="8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45" customHeight="1">
      <c r="A7" s="83"/>
      <c r="B7" s="82"/>
      <c r="C7" s="8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6.45" customHeight="1">
      <c r="A8" s="83"/>
      <c r="B8" s="82"/>
      <c r="C8" s="8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6.45" customHeight="1">
      <c r="A9" s="83"/>
      <c r="B9" s="82"/>
      <c r="C9" s="8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6.45" customHeight="1">
      <c r="A10" s="83"/>
      <c r="B10" s="82"/>
      <c r="C10" s="8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6.45" customHeight="1">
      <c r="A11" s="83"/>
      <c r="B11" s="82"/>
      <c r="C11" s="8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6.45" customHeight="1">
      <c r="A12" s="83"/>
      <c r="B12" s="82"/>
      <c r="C12" s="8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6.45" customHeight="1">
      <c r="A13" s="83"/>
      <c r="B13" s="82"/>
      <c r="C13" s="8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6.45" customHeight="1">
      <c r="A14" s="83"/>
      <c r="B14" s="82"/>
      <c r="C14" s="8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6.45" customHeight="1">
      <c r="A15" s="83"/>
      <c r="B15" s="82"/>
      <c r="C15" s="8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6.45" customHeight="1">
      <c r="A16" s="83"/>
      <c r="B16" s="82"/>
      <c r="C16" s="8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6.45" customHeight="1">
      <c r="A17" s="83"/>
      <c r="B17" s="82"/>
      <c r="C17" s="8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6.45" customHeight="1">
      <c r="A18" s="83"/>
      <c r="B18" s="82"/>
      <c r="C18" s="8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6.45" customHeight="1">
      <c r="A19" s="83"/>
      <c r="B19" s="82"/>
      <c r="C19" s="8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6.45" customHeight="1">
      <c r="A20" s="83"/>
      <c r="B20" s="82"/>
      <c r="C20" s="8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6.45" customHeight="1">
      <c r="A21" s="83"/>
      <c r="B21" s="82"/>
      <c r="C21" s="8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6.45" customHeight="1">
      <c r="A22" s="83"/>
      <c r="B22" s="82"/>
      <c r="C22" s="8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6.45" customHeight="1">
      <c r="A23" s="83"/>
      <c r="B23" s="82"/>
      <c r="C23" s="8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6.45" customHeight="1">
      <c r="A24" s="83"/>
      <c r="B24" s="82"/>
      <c r="C24" s="8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6.45" customHeight="1">
      <c r="A25" s="83"/>
      <c r="B25" s="82"/>
      <c r="C25" s="8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6.45" customHeight="1">
      <c r="A26" s="83"/>
      <c r="B26" s="82"/>
      <c r="C26" s="8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6.45" customHeight="1">
      <c r="A27" s="83"/>
      <c r="B27" s="82"/>
      <c r="C27" s="8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6.45" customHeight="1">
      <c r="A28" s="83"/>
      <c r="B28" s="82"/>
      <c r="C28" s="8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6.45" customHeight="1">
      <c r="A29" s="83"/>
      <c r="B29" s="82"/>
      <c r="C29" s="8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6.45" customHeight="1">
      <c r="A30" s="83"/>
      <c r="B30" s="82"/>
      <c r="C30" s="8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6.45" customHeight="1">
      <c r="A31" s="83"/>
      <c r="B31" s="82"/>
      <c r="C31" s="8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6.45" customHeight="1">
      <c r="A32" s="83"/>
      <c r="B32" s="82"/>
      <c r="C32" s="8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6.45" customHeight="1">
      <c r="A33" s="83"/>
      <c r="B33" s="82"/>
      <c r="C33" s="8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6.45" customHeight="1">
      <c r="A34" s="83"/>
      <c r="B34" s="82"/>
      <c r="C34" s="8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6.45" customHeight="1">
      <c r="A35" s="83"/>
      <c r="B35" s="82"/>
      <c r="C35" s="8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6.45" customHeight="1">
      <c r="A36" s="83"/>
      <c r="B36" s="82"/>
      <c r="C36" s="8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6.45" customHeight="1">
      <c r="A37" s="83"/>
      <c r="B37" s="82"/>
      <c r="C37" s="8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</sheetData>
  <autoFilter ref="A3:O3" xr:uid="{879326D2-E722-4CA0-9488-81EB9C52A69B}"/>
  <mergeCells count="1">
    <mergeCell ref="E2:P2"/>
  </mergeCells>
  <conditionalFormatting sqref="D4:D11 E6:E8 E11 E17 E4:L4 H5:K11 M6:O7 D12:L12 D13 H13:K13 D14:L14 D15:D17 H15:K17 M17:O17 D18:L20 D21 H21:K21 D22:L23 D24:E24 H24:K24 D25:L37 M26:O37">
    <cfRule type="containsText" dxfId="31" priority="6" operator="containsText" text="YES">
      <formula>NOT(ISERROR(SEARCH("YES",D4)))</formula>
    </cfRule>
  </conditionalFormatting>
  <conditionalFormatting sqref="D4:D11 E6:E8 E11 E17">
    <cfRule type="containsText" dxfId="30" priority="5" operator="containsText" text="No">
      <formula>NOT(ISERROR(SEARCH("No",D4)))</formula>
    </cfRule>
  </conditionalFormatting>
  <conditionalFormatting sqref="D4:L4 D5:E11 H5:K11 M6:O7 D12:L12 D13:E13 H13:K13 D14:L14 D15:E17 H15:K17 M17:O17 D18:L20 D21:E21 H21:K21 D22:L23 D24:E24 H24:K24 D25:L37 M26:O37">
    <cfRule type="containsText" dxfId="29" priority="1" operator="containsText" text="Yes">
      <formula>NOT(ISERROR(SEARCH("Yes",D4)))</formula>
    </cfRule>
    <cfRule type="containsText" dxfId="28" priority="4" operator="containsText" text="No">
      <formula>NOT(ISERROR(SEARCH("No",D4)))</formula>
    </cfRule>
  </conditionalFormatting>
  <conditionalFormatting sqref="M3">
    <cfRule type="containsText" dxfId="27" priority="2" operator="containsText" text="Closed-Out">
      <formula>NOT(ISERROR(SEARCH("Closed-Out",M3)))</formula>
    </cfRule>
    <cfRule type="containsText" dxfId="26" priority="3" operator="containsText" text="Closed Out">
      <formula>NOT(ISERROR(SEARCH("Closed Out",M3)))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EDDF-0217-4D2A-AE48-72A38093571E}">
  <dimension ref="A1:O37"/>
  <sheetViews>
    <sheetView zoomScale="80" zoomScaleNormal="80" workbookViewId="0">
      <pane xSplit="3" topLeftCell="D1" activePane="topRight" state="frozen"/>
      <selection pane="topRight" activeCell="G13" sqref="G13"/>
      <selection activeCell="G13" sqref="G13"/>
    </sheetView>
  </sheetViews>
  <sheetFormatPr defaultRowHeight="12.75"/>
  <cols>
    <col min="2" max="2" width="23.42578125" customWidth="1"/>
    <col min="3" max="3" width="35.28515625" customWidth="1"/>
    <col min="6" max="6" width="17" customWidth="1"/>
    <col min="7" max="7" width="13.85546875" customWidth="1"/>
    <col min="8" max="8" width="16.140625" customWidth="1"/>
    <col min="9" max="9" width="22.85546875" customWidth="1"/>
    <col min="10" max="10" width="23.7109375" customWidth="1"/>
    <col min="12" max="12" width="21.7109375" customWidth="1"/>
    <col min="13" max="13" width="10.85546875" customWidth="1"/>
    <col min="14" max="14" width="26.140625" customWidth="1"/>
    <col min="15" max="15" width="62.42578125" customWidth="1"/>
  </cols>
  <sheetData>
    <row r="1" spans="1:15" ht="13.5" thickBot="1"/>
    <row r="2" spans="1:15" ht="15.75" thickBot="1">
      <c r="A2" s="15" t="s">
        <v>0</v>
      </c>
      <c r="B2" s="14" t="e">
        <f>COUNTIF(#REF!, "CLOSED-OUT")</f>
        <v>#REF!</v>
      </c>
      <c r="C2" s="13" t="s">
        <v>1</v>
      </c>
      <c r="D2" s="12" t="e">
        <f>COUNTIF(#REF!,"OUTSTANDING")</f>
        <v>#REF!</v>
      </c>
      <c r="E2" s="138" t="s">
        <v>449</v>
      </c>
      <c r="F2" s="136"/>
      <c r="G2" s="136"/>
      <c r="H2" s="136"/>
      <c r="I2" s="136"/>
      <c r="J2" s="136"/>
      <c r="K2" s="136"/>
      <c r="L2" s="136"/>
      <c r="M2" s="136"/>
      <c r="N2" s="136"/>
      <c r="O2" s="137"/>
    </row>
    <row r="3" spans="1:15" s="7" customFormat="1" ht="45.75" thickBot="1">
      <c r="A3" s="11" t="s">
        <v>3</v>
      </c>
      <c r="B3" s="10" t="s">
        <v>4</v>
      </c>
      <c r="C3" s="10" t="s">
        <v>5</v>
      </c>
      <c r="D3" s="10" t="s">
        <v>50</v>
      </c>
      <c r="E3" s="10" t="s">
        <v>7</v>
      </c>
      <c r="F3" s="10" t="s">
        <v>53</v>
      </c>
      <c r="G3" s="10" t="s">
        <v>8</v>
      </c>
      <c r="H3" s="10" t="s">
        <v>54</v>
      </c>
      <c r="I3" s="10" t="s">
        <v>482</v>
      </c>
      <c r="J3" s="10" t="s">
        <v>483</v>
      </c>
      <c r="K3" s="10" t="s">
        <v>10</v>
      </c>
      <c r="L3" s="10" t="s">
        <v>11</v>
      </c>
      <c r="M3" s="10" t="s">
        <v>12</v>
      </c>
      <c r="N3" s="9" t="s">
        <v>13</v>
      </c>
      <c r="O3" s="8" t="s">
        <v>478</v>
      </c>
    </row>
    <row r="4" spans="1:15" ht="26.45" customHeight="1">
      <c r="A4" s="6"/>
      <c r="B4" s="4"/>
      <c r="C4" s="4"/>
      <c r="D4" s="4"/>
      <c r="E4" s="63"/>
      <c r="F4" s="6"/>
      <c r="G4" s="6"/>
      <c r="H4" s="5"/>
      <c r="I4" s="5"/>
      <c r="J4" s="5"/>
      <c r="K4" s="6"/>
      <c r="L4" s="4"/>
      <c r="M4" s="5"/>
      <c r="N4" s="4"/>
      <c r="O4" s="6"/>
    </row>
    <row r="5" spans="1:15" ht="26.45" customHeight="1">
      <c r="A5" s="3"/>
      <c r="B5" s="1"/>
      <c r="C5" s="1"/>
      <c r="D5" s="1"/>
      <c r="E5" s="61"/>
      <c r="F5" s="1"/>
      <c r="G5" s="1"/>
      <c r="H5" s="1"/>
      <c r="I5" s="1"/>
      <c r="J5" s="1"/>
      <c r="K5" s="1"/>
      <c r="L5" s="1"/>
      <c r="M5" s="2"/>
      <c r="N5" s="1"/>
      <c r="O5" s="3"/>
    </row>
    <row r="6" spans="1:15" ht="26.45" customHeight="1">
      <c r="A6" s="83"/>
      <c r="B6" s="82"/>
      <c r="C6" s="82"/>
      <c r="D6" s="1"/>
      <c r="E6" s="61"/>
      <c r="F6" s="1"/>
      <c r="G6" s="1"/>
      <c r="H6" s="1"/>
      <c r="I6" s="1"/>
      <c r="J6" s="1"/>
      <c r="K6" s="1"/>
      <c r="L6" s="1"/>
      <c r="M6" s="2"/>
      <c r="N6" s="1"/>
      <c r="O6" s="3"/>
    </row>
    <row r="7" spans="1:15" ht="26.45" customHeight="1">
      <c r="A7" s="3"/>
      <c r="B7" s="1"/>
      <c r="C7" s="1"/>
      <c r="D7" s="1"/>
      <c r="E7" s="61"/>
      <c r="F7" s="1"/>
      <c r="G7" s="1"/>
      <c r="H7" s="1"/>
      <c r="I7" s="1"/>
      <c r="J7" s="1"/>
      <c r="K7" s="1"/>
      <c r="L7" s="1"/>
      <c r="M7" s="2"/>
      <c r="N7" s="1"/>
      <c r="O7" s="112"/>
    </row>
    <row r="8" spans="1:15" ht="26.45" customHeight="1">
      <c r="A8" s="3"/>
      <c r="B8" s="1"/>
      <c r="C8" s="1"/>
      <c r="D8" s="1"/>
      <c r="E8" s="61"/>
      <c r="F8" s="1"/>
      <c r="G8" s="1"/>
      <c r="H8" s="1"/>
      <c r="I8" s="1"/>
      <c r="J8" s="1"/>
      <c r="K8" s="1"/>
      <c r="L8" s="1"/>
      <c r="M8" s="2"/>
      <c r="N8" s="1"/>
      <c r="O8" s="112"/>
    </row>
    <row r="9" spans="1:15" ht="26.45" customHeight="1">
      <c r="A9" s="3"/>
      <c r="B9" s="1"/>
      <c r="C9" s="1"/>
      <c r="D9" s="1"/>
      <c r="E9" s="61"/>
      <c r="F9" s="1"/>
      <c r="G9" s="1"/>
      <c r="H9" s="1"/>
      <c r="I9" s="1"/>
      <c r="J9" s="1"/>
      <c r="K9" s="1"/>
      <c r="L9" s="1"/>
      <c r="M9" s="2"/>
      <c r="N9" s="1"/>
      <c r="O9" s="112"/>
    </row>
    <row r="10" spans="1:15" ht="26.45" customHeight="1">
      <c r="A10" s="3"/>
      <c r="B10" s="1"/>
      <c r="C10" s="1"/>
      <c r="D10" s="1"/>
      <c r="E10" s="61"/>
      <c r="F10" s="1"/>
      <c r="G10" s="1"/>
      <c r="H10" s="1"/>
      <c r="I10" s="1"/>
      <c r="J10" s="1"/>
      <c r="K10" s="1"/>
      <c r="L10" s="1"/>
      <c r="M10" s="2"/>
      <c r="N10" s="1"/>
      <c r="O10" s="112"/>
    </row>
    <row r="11" spans="1:15" ht="26.45" customHeight="1">
      <c r="A11" s="3"/>
      <c r="B11" s="1"/>
      <c r="C11" s="1"/>
      <c r="D11" s="1"/>
      <c r="E11" s="61"/>
      <c r="F11" s="1"/>
      <c r="G11" s="1"/>
      <c r="H11" s="1"/>
      <c r="I11" s="1"/>
      <c r="J11" s="1"/>
      <c r="K11" s="1"/>
      <c r="L11" s="1"/>
      <c r="M11" s="2"/>
      <c r="N11" s="1"/>
      <c r="O11" s="112"/>
    </row>
    <row r="12" spans="1:15" ht="26.45" customHeight="1">
      <c r="A12" s="83"/>
      <c r="B12" s="82"/>
      <c r="C12" s="82"/>
      <c r="D12" s="1"/>
      <c r="E12" s="61"/>
      <c r="F12" s="1"/>
      <c r="G12" s="1"/>
      <c r="H12" s="1"/>
      <c r="I12" s="1"/>
      <c r="J12" s="1"/>
      <c r="K12" s="1"/>
      <c r="L12" s="1"/>
      <c r="M12" s="2"/>
      <c r="N12" s="1"/>
      <c r="O12" s="3"/>
    </row>
    <row r="13" spans="1:15" ht="26.45" customHeight="1">
      <c r="A13" s="83"/>
      <c r="B13" s="82"/>
      <c r="C13" s="82"/>
      <c r="D13" s="1"/>
      <c r="E13" s="61"/>
      <c r="F13" s="1"/>
      <c r="G13" s="1"/>
      <c r="H13" s="1"/>
      <c r="I13" s="1"/>
      <c r="J13" s="1"/>
      <c r="K13" s="1"/>
      <c r="L13" s="1"/>
      <c r="M13" s="2"/>
      <c r="N13" s="1"/>
      <c r="O13" s="3"/>
    </row>
    <row r="14" spans="1:15" ht="26.45" customHeight="1">
      <c r="A14" s="83"/>
      <c r="B14" s="82"/>
      <c r="C14" s="82"/>
      <c r="D14" s="1"/>
      <c r="E14" s="61"/>
      <c r="F14" s="1"/>
      <c r="G14" s="1"/>
      <c r="H14" s="1"/>
      <c r="I14" s="1"/>
      <c r="J14" s="1"/>
      <c r="K14" s="1"/>
      <c r="L14" s="1"/>
      <c r="M14" s="2"/>
      <c r="N14" s="1"/>
      <c r="O14" s="3"/>
    </row>
    <row r="15" spans="1:15" ht="26.45" customHeight="1">
      <c r="A15" s="83"/>
      <c r="B15" s="82"/>
      <c r="C15" s="82"/>
      <c r="D15" s="1"/>
      <c r="E15" s="61"/>
      <c r="F15" s="1"/>
      <c r="G15" s="1"/>
      <c r="H15" s="1"/>
      <c r="I15" s="1"/>
      <c r="J15" s="1"/>
      <c r="K15" s="1"/>
      <c r="L15" s="1"/>
      <c r="M15" s="2"/>
      <c r="N15" s="1"/>
      <c r="O15" s="3"/>
    </row>
    <row r="16" spans="1:15" ht="26.45" customHeight="1">
      <c r="A16" s="3"/>
      <c r="B16" s="1"/>
      <c r="C16" s="1"/>
      <c r="D16" s="1"/>
      <c r="E16" s="61"/>
      <c r="F16" s="1"/>
      <c r="G16" s="1"/>
      <c r="H16" s="1"/>
      <c r="I16" s="1"/>
      <c r="J16" s="1"/>
      <c r="K16" s="1"/>
      <c r="L16" s="1"/>
      <c r="M16" s="2"/>
      <c r="N16" s="1"/>
      <c r="O16" s="3"/>
    </row>
    <row r="17" spans="1:15" ht="26.45" customHeight="1">
      <c r="A17" s="83"/>
      <c r="B17" s="82"/>
      <c r="C17" s="82"/>
      <c r="D17" s="1"/>
      <c r="E17" s="61"/>
      <c r="F17" s="1"/>
      <c r="G17" s="1"/>
      <c r="H17" s="1"/>
      <c r="I17" s="1"/>
      <c r="J17" s="1"/>
      <c r="K17" s="1"/>
      <c r="L17" s="1"/>
      <c r="M17" s="2"/>
      <c r="N17" s="1"/>
      <c r="O17" s="3"/>
    </row>
    <row r="18" spans="1:15" ht="26.45" customHeight="1">
      <c r="A18" s="83"/>
      <c r="B18" s="82"/>
      <c r="C18" s="82"/>
      <c r="D18" s="1"/>
      <c r="E18" s="61"/>
      <c r="F18" s="1"/>
      <c r="G18" s="1"/>
      <c r="H18" s="1"/>
      <c r="I18" s="1"/>
      <c r="J18" s="1"/>
      <c r="K18" s="1"/>
      <c r="L18" s="1"/>
      <c r="M18" s="2"/>
      <c r="N18" s="1"/>
      <c r="O18" s="3"/>
    </row>
    <row r="19" spans="1:15" ht="26.45" customHeight="1">
      <c r="A19" s="83"/>
      <c r="B19" s="82"/>
      <c r="C19" s="82"/>
      <c r="D19" s="1"/>
      <c r="E19" s="61"/>
      <c r="F19" s="1"/>
      <c r="G19" s="1"/>
      <c r="H19" s="1"/>
      <c r="I19" s="1"/>
      <c r="J19" s="1"/>
      <c r="K19" s="1"/>
      <c r="L19" s="1"/>
      <c r="M19" s="2"/>
      <c r="N19" s="1"/>
      <c r="O19" s="3"/>
    </row>
    <row r="20" spans="1:15" ht="26.45" customHeight="1">
      <c r="A20" s="3"/>
      <c r="B20" s="1"/>
      <c r="C20" s="1"/>
      <c r="D20" s="1"/>
      <c r="E20" s="61"/>
      <c r="F20" s="3"/>
      <c r="G20" s="3"/>
      <c r="H20" s="2"/>
      <c r="I20" s="2"/>
      <c r="J20" s="2"/>
      <c r="K20" s="3"/>
      <c r="L20" s="1"/>
      <c r="M20" s="2"/>
      <c r="N20" s="1"/>
      <c r="O20" s="3"/>
    </row>
    <row r="21" spans="1:15" ht="26.45" customHeight="1">
      <c r="A21" s="3"/>
      <c r="B21" s="1"/>
      <c r="C21" s="1"/>
      <c r="D21" s="1"/>
      <c r="E21" s="61"/>
      <c r="F21" s="3"/>
      <c r="G21" s="3"/>
      <c r="H21" s="2"/>
      <c r="I21" s="2"/>
      <c r="J21" s="2"/>
      <c r="K21" s="3"/>
      <c r="L21" s="1"/>
      <c r="M21" s="2"/>
      <c r="N21" s="1"/>
      <c r="O21" s="3"/>
    </row>
    <row r="22" spans="1:15" ht="26.45" customHeight="1">
      <c r="A22" s="83"/>
      <c r="B22" s="82"/>
      <c r="C22" s="82"/>
      <c r="D22" s="1"/>
      <c r="E22" s="61"/>
      <c r="F22" s="1"/>
      <c r="G22" s="1"/>
      <c r="H22" s="1"/>
      <c r="I22" s="1"/>
      <c r="J22" s="1"/>
      <c r="K22" s="1"/>
      <c r="L22" s="1"/>
      <c r="M22" s="2"/>
      <c r="N22" s="1"/>
      <c r="O22" s="3"/>
    </row>
    <row r="23" spans="1:15" ht="26.45" customHeight="1">
      <c r="A23" s="83"/>
      <c r="B23" s="82"/>
      <c r="C23" s="82"/>
      <c r="D23" s="1"/>
      <c r="E23" s="61"/>
      <c r="F23" s="1"/>
      <c r="G23" s="1"/>
      <c r="H23" s="1"/>
      <c r="I23" s="1"/>
      <c r="J23" s="1"/>
      <c r="K23" s="1"/>
      <c r="L23" s="1"/>
      <c r="M23" s="2"/>
      <c r="N23" s="1"/>
      <c r="O23" s="3"/>
    </row>
    <row r="24" spans="1:15" ht="26.45" customHeight="1">
      <c r="A24" s="83"/>
      <c r="B24" s="82"/>
      <c r="C24" s="82"/>
      <c r="D24" s="1"/>
      <c r="E24" s="61"/>
      <c r="F24" s="1"/>
      <c r="G24" s="1"/>
      <c r="H24" s="1"/>
      <c r="I24" s="1"/>
      <c r="J24" s="1"/>
      <c r="K24" s="1"/>
      <c r="L24" s="1"/>
      <c r="M24" s="2"/>
      <c r="N24" s="1"/>
      <c r="O24" s="3"/>
    </row>
    <row r="25" spans="1:15" ht="26.45" customHeight="1">
      <c r="A25" s="83"/>
      <c r="B25" s="82"/>
      <c r="C25" s="82"/>
      <c r="D25" s="1"/>
      <c r="E25" s="61"/>
      <c r="F25" s="1"/>
      <c r="G25" s="1"/>
      <c r="H25" s="1"/>
      <c r="I25" s="1"/>
      <c r="J25" s="1"/>
      <c r="K25" s="1"/>
      <c r="L25" s="1"/>
      <c r="M25" s="2"/>
      <c r="N25" s="1"/>
      <c r="O25" s="3"/>
    </row>
    <row r="26" spans="1:15" ht="26.45" customHeight="1">
      <c r="A26" s="83"/>
      <c r="B26" s="82"/>
      <c r="C26" s="82"/>
      <c r="D26" s="1"/>
      <c r="E26" s="61"/>
      <c r="F26" s="1"/>
      <c r="G26" s="1"/>
      <c r="H26" s="1"/>
      <c r="I26" s="1"/>
      <c r="J26" s="1"/>
      <c r="K26" s="1"/>
      <c r="L26" s="1"/>
      <c r="M26" s="2"/>
      <c r="N26" s="1"/>
      <c r="O26" s="3"/>
    </row>
    <row r="27" spans="1:15" ht="26.45" customHeight="1">
      <c r="A27" s="3"/>
      <c r="B27" s="1"/>
      <c r="C27" s="1"/>
      <c r="D27" s="1"/>
      <c r="E27" s="61"/>
      <c r="F27" s="3"/>
      <c r="G27" s="3"/>
      <c r="H27" s="2"/>
      <c r="I27" s="2"/>
      <c r="J27" s="2"/>
      <c r="K27" s="3"/>
      <c r="L27" s="1"/>
      <c r="M27" s="2"/>
      <c r="N27" s="1"/>
      <c r="O27" s="3"/>
    </row>
    <row r="28" spans="1:15" ht="26.45" customHeight="1">
      <c r="A28" s="3"/>
      <c r="B28" s="1"/>
      <c r="C28" s="1"/>
      <c r="D28" s="1"/>
      <c r="E28" s="61"/>
      <c r="F28" s="3"/>
      <c r="G28" s="3"/>
      <c r="H28" s="2"/>
      <c r="I28" s="2"/>
      <c r="J28" s="2"/>
      <c r="K28" s="3"/>
      <c r="L28" s="1"/>
      <c r="M28" s="2"/>
      <c r="N28" s="1"/>
      <c r="O28" s="3"/>
    </row>
    <row r="29" spans="1:15" ht="26.45" customHeight="1">
      <c r="A29" s="83"/>
      <c r="B29" s="82"/>
      <c r="C29" s="82"/>
      <c r="D29" s="1"/>
      <c r="E29" s="61"/>
      <c r="F29" s="1"/>
      <c r="G29" s="1"/>
      <c r="H29" s="1"/>
      <c r="I29" s="1"/>
      <c r="J29" s="1"/>
      <c r="K29" s="1"/>
      <c r="L29" s="1"/>
      <c r="M29" s="2"/>
      <c r="N29" s="1"/>
      <c r="O29" s="3"/>
    </row>
    <row r="30" spans="1:15" ht="26.45" customHeight="1">
      <c r="A30" s="83"/>
      <c r="B30" s="82"/>
      <c r="C30" s="82"/>
      <c r="D30" s="1"/>
      <c r="E30" s="61"/>
      <c r="F30" s="1"/>
      <c r="G30" s="1"/>
      <c r="H30" s="1"/>
      <c r="I30" s="1"/>
      <c r="J30" s="1"/>
      <c r="K30" s="1"/>
      <c r="L30" s="1"/>
      <c r="M30" s="2"/>
      <c r="N30" s="1"/>
      <c r="O30" s="3"/>
    </row>
    <row r="31" spans="1:15">
      <c r="A31" s="83"/>
      <c r="B31" s="82"/>
      <c r="C31" s="82"/>
      <c r="D31" s="1"/>
      <c r="E31" s="61"/>
      <c r="F31" s="1"/>
      <c r="G31" s="1"/>
      <c r="H31" s="1"/>
      <c r="I31" s="1"/>
      <c r="J31" s="1"/>
      <c r="K31" s="1"/>
      <c r="L31" s="1"/>
      <c r="M31" s="2"/>
      <c r="N31" s="1"/>
      <c r="O31" s="3"/>
    </row>
    <row r="32" spans="1:15">
      <c r="A32" s="83"/>
      <c r="B32" s="82"/>
      <c r="C32" s="82"/>
      <c r="D32" s="1"/>
      <c r="E32" s="61"/>
      <c r="F32" s="1"/>
      <c r="G32" s="1"/>
      <c r="H32" s="1"/>
      <c r="I32" s="1"/>
      <c r="J32" s="1"/>
      <c r="K32" s="1"/>
      <c r="L32" s="1"/>
      <c r="M32" s="2"/>
      <c r="N32" s="1"/>
      <c r="O32" s="3"/>
    </row>
    <row r="33" spans="1:15">
      <c r="A33" s="83"/>
      <c r="B33" s="82"/>
      <c r="C33" s="82"/>
      <c r="D33" s="1"/>
      <c r="E33" s="61"/>
      <c r="F33" s="1"/>
      <c r="G33" s="1"/>
      <c r="H33" s="1"/>
      <c r="I33" s="1"/>
      <c r="J33" s="1"/>
      <c r="K33" s="1"/>
      <c r="L33" s="1"/>
      <c r="M33" s="2"/>
      <c r="N33" s="1"/>
      <c r="O33" s="3"/>
    </row>
    <row r="34" spans="1:15">
      <c r="A34" s="83"/>
      <c r="B34" s="82"/>
      <c r="C34" s="82"/>
      <c r="D34" s="1"/>
      <c r="E34" s="61"/>
      <c r="F34" s="1"/>
      <c r="G34" s="1"/>
      <c r="H34" s="1"/>
      <c r="I34" s="1"/>
      <c r="J34" s="1"/>
      <c r="K34" s="1"/>
      <c r="L34" s="1"/>
      <c r="M34" s="2"/>
      <c r="N34" s="1"/>
      <c r="O34" s="3"/>
    </row>
    <row r="35" spans="1:15">
      <c r="A35" s="83"/>
      <c r="B35" s="82"/>
      <c r="C35" s="82"/>
      <c r="D35" s="1"/>
      <c r="E35" s="61"/>
      <c r="F35" s="1"/>
      <c r="G35" s="1"/>
      <c r="H35" s="1"/>
      <c r="I35" s="1"/>
      <c r="J35" s="1"/>
      <c r="K35" s="1"/>
      <c r="L35" s="1"/>
      <c r="M35" s="2"/>
      <c r="N35" s="1"/>
      <c r="O35" s="3"/>
    </row>
    <row r="36" spans="1:15">
      <c r="A36" s="83"/>
      <c r="B36" s="82"/>
      <c r="C36" s="82"/>
      <c r="D36" s="1"/>
      <c r="E36" s="61"/>
      <c r="F36" s="1"/>
      <c r="G36" s="1"/>
      <c r="H36" s="1"/>
      <c r="I36" s="1"/>
      <c r="J36" s="1"/>
      <c r="K36" s="1"/>
      <c r="L36" s="1"/>
      <c r="M36" s="2"/>
      <c r="N36" s="1"/>
      <c r="O36" s="3"/>
    </row>
    <row r="37" spans="1:15">
      <c r="A37" s="83"/>
      <c r="B37" s="82"/>
      <c r="C37" s="82"/>
      <c r="D37" s="1"/>
      <c r="E37" s="61"/>
      <c r="F37" s="1"/>
      <c r="G37" s="1"/>
      <c r="H37" s="1"/>
      <c r="I37" s="1"/>
      <c r="J37" s="1"/>
      <c r="K37" s="1"/>
      <c r="L37" s="1"/>
      <c r="M37" s="2"/>
      <c r="N37" s="1"/>
      <c r="O37" s="3"/>
    </row>
  </sheetData>
  <autoFilter ref="A3:O37" xr:uid="{670E286B-0235-44B9-A064-C4EF07731B64}"/>
  <mergeCells count="1">
    <mergeCell ref="E2:O2"/>
  </mergeCells>
  <conditionalFormatting sqref="D4:E5 H4:J5 F5:G5 K5 D6:K19 D22:K26 D29:K37">
    <cfRule type="containsText" dxfId="25" priority="2" operator="containsText" text="Yes">
      <formula>NOT(ISERROR(SEARCH("Yes",D4)))</formula>
    </cfRule>
  </conditionalFormatting>
  <conditionalFormatting sqref="D4:E5 H4:J8 D4:D19 F5:G8 K5:K8 E6:E8 E9:K19 D22:K26 D29:K37">
    <cfRule type="containsText" dxfId="24" priority="5" operator="containsText" text="No">
      <formula>NOT(ISERROR(SEARCH("No",D4)))</formula>
    </cfRule>
  </conditionalFormatting>
  <conditionalFormatting sqref="D4:K37">
    <cfRule type="containsText" dxfId="23" priority="1" operator="containsText" text="no">
      <formula>NOT(ISERROR(SEARCH("no",D4)))</formula>
    </cfRule>
  </conditionalFormatting>
  <conditionalFormatting sqref="H4:J6 D4:D19 E5:G6 K5:K6 E7:K19 D22:K26 D29:K37">
    <cfRule type="containsText" dxfId="22" priority="7" operator="containsText" text="YES">
      <formula>NOT(ISERROR(SEARCH("YES",D4)))</formula>
    </cfRule>
  </conditionalFormatting>
  <conditionalFormatting sqref="L3">
    <cfRule type="containsText" dxfId="21" priority="3" operator="containsText" text="Closed-Out">
      <formula>NOT(ISERROR(SEARCH("Closed-Out",L3)))</formula>
    </cfRule>
    <cfRule type="containsText" dxfId="20" priority="4" operator="containsText" text="Closed Out">
      <formula>NOT(ISERROR(SEARCH("Closed Out",L3)))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4A5F1-D253-4419-B3F5-842C4C895417}">
  <dimension ref="A1:O23"/>
  <sheetViews>
    <sheetView workbookViewId="0">
      <selection activeCell="G13" sqref="G13"/>
    </sheetView>
  </sheetViews>
  <sheetFormatPr defaultRowHeight="12.75"/>
  <cols>
    <col min="2" max="2" width="19.42578125" customWidth="1"/>
    <col min="3" max="3" width="49.7109375" customWidth="1"/>
    <col min="6" max="6" width="14.85546875" customWidth="1"/>
    <col min="7" max="7" width="11.5703125" customWidth="1"/>
    <col min="8" max="8" width="17" customWidth="1"/>
    <col min="9" max="9" width="21.5703125" customWidth="1"/>
    <col min="10" max="10" width="21.7109375" customWidth="1"/>
    <col min="12" max="12" width="15.7109375" customWidth="1"/>
    <col min="13" max="13" width="13.5703125" customWidth="1"/>
    <col min="14" max="14" width="26" customWidth="1"/>
    <col min="15" max="15" width="17" customWidth="1"/>
  </cols>
  <sheetData>
    <row r="1" spans="1:15" ht="13.5" thickBot="1"/>
    <row r="2" spans="1:15" ht="15.75" thickBot="1">
      <c r="A2" s="15" t="s">
        <v>0</v>
      </c>
      <c r="B2" s="14">
        <f>COUNTIF(L4:L23, "CLOSED-OUT")</f>
        <v>0</v>
      </c>
      <c r="C2" s="13" t="s">
        <v>1</v>
      </c>
      <c r="D2" s="12">
        <f>COUNTIF(L4:L23,"OUTSTANDING")</f>
        <v>0</v>
      </c>
      <c r="E2" s="138" t="s">
        <v>449</v>
      </c>
      <c r="F2" s="136"/>
      <c r="G2" s="136"/>
      <c r="H2" s="136"/>
      <c r="I2" s="136"/>
      <c r="J2" s="136"/>
      <c r="K2" s="136"/>
      <c r="L2" s="136"/>
      <c r="M2" s="136"/>
      <c r="N2" s="136"/>
      <c r="O2" s="137"/>
    </row>
    <row r="3" spans="1:15" s="7" customFormat="1" ht="45.75" thickBot="1">
      <c r="A3" s="11" t="s">
        <v>3</v>
      </c>
      <c r="B3" s="10" t="s">
        <v>4</v>
      </c>
      <c r="C3" s="10" t="s">
        <v>5</v>
      </c>
      <c r="D3" s="10" t="s">
        <v>50</v>
      </c>
      <c r="E3" s="10" t="s">
        <v>7</v>
      </c>
      <c r="F3" s="10" t="s">
        <v>53</v>
      </c>
      <c r="G3" s="10" t="s">
        <v>8</v>
      </c>
      <c r="H3" s="10" t="s">
        <v>54</v>
      </c>
      <c r="I3" s="10" t="s">
        <v>482</v>
      </c>
      <c r="J3" s="10" t="s">
        <v>483</v>
      </c>
      <c r="K3" s="10" t="s">
        <v>10</v>
      </c>
      <c r="L3" s="10" t="s">
        <v>11</v>
      </c>
      <c r="M3" s="10" t="s">
        <v>12</v>
      </c>
      <c r="N3" s="9" t="s">
        <v>13</v>
      </c>
      <c r="O3" s="8" t="s">
        <v>478</v>
      </c>
    </row>
    <row r="4" spans="1:15" ht="26.45" customHeight="1">
      <c r="A4" s="6"/>
      <c r="B4" s="4"/>
      <c r="C4" s="4"/>
      <c r="D4" s="4"/>
      <c r="E4" s="4"/>
      <c r="F4" s="6"/>
      <c r="G4" s="6"/>
      <c r="H4" s="5"/>
      <c r="I4" s="5"/>
      <c r="J4" s="5"/>
      <c r="K4" s="6"/>
      <c r="L4" s="4"/>
      <c r="M4" s="5"/>
      <c r="N4" s="4"/>
      <c r="O4" s="6"/>
    </row>
    <row r="5" spans="1:15" ht="26.45" customHeight="1">
      <c r="A5" s="3"/>
      <c r="B5" s="1"/>
      <c r="C5" s="1"/>
      <c r="D5" s="1"/>
      <c r="E5" s="1"/>
      <c r="F5" s="3"/>
      <c r="G5" s="3"/>
      <c r="H5" s="2"/>
      <c r="I5" s="2"/>
      <c r="J5" s="2"/>
      <c r="K5" s="3"/>
      <c r="L5" s="1"/>
      <c r="M5" s="2"/>
      <c r="N5" s="1"/>
      <c r="O5" s="3"/>
    </row>
    <row r="6" spans="1:15" ht="26.45" customHeight="1">
      <c r="A6" s="3"/>
      <c r="B6" s="1"/>
      <c r="C6" s="1"/>
      <c r="D6" s="1"/>
      <c r="E6" s="1"/>
      <c r="F6" s="3"/>
      <c r="G6" s="3"/>
      <c r="H6" s="2"/>
      <c r="I6" s="2"/>
      <c r="J6" s="2"/>
      <c r="K6" s="3"/>
      <c r="L6" s="1"/>
      <c r="M6" s="2"/>
      <c r="N6" s="1"/>
      <c r="O6" s="3"/>
    </row>
    <row r="7" spans="1:15" ht="26.45" customHeight="1">
      <c r="A7" s="3"/>
      <c r="B7" s="1"/>
      <c r="C7" s="1"/>
      <c r="D7" s="1"/>
      <c r="E7" s="1"/>
      <c r="F7" s="3"/>
      <c r="G7" s="3"/>
      <c r="H7" s="2"/>
      <c r="I7" s="2"/>
      <c r="J7" s="2"/>
      <c r="K7" s="3"/>
      <c r="L7" s="1"/>
      <c r="M7" s="2"/>
      <c r="N7" s="1"/>
      <c r="O7" s="3"/>
    </row>
    <row r="8" spans="1:15" ht="26.45" customHeight="1">
      <c r="A8" s="3"/>
      <c r="B8" s="1"/>
      <c r="C8" s="1"/>
      <c r="D8" s="1"/>
      <c r="E8" s="1"/>
      <c r="F8" s="3"/>
      <c r="G8" s="3"/>
      <c r="H8" s="2"/>
      <c r="I8" s="2"/>
      <c r="J8" s="2"/>
      <c r="K8" s="3"/>
      <c r="L8" s="1"/>
      <c r="M8" s="2"/>
      <c r="N8" s="1"/>
      <c r="O8" s="3"/>
    </row>
    <row r="9" spans="1:15" ht="26.45" customHeight="1">
      <c r="A9" s="3"/>
      <c r="B9" s="1"/>
      <c r="C9" s="1"/>
      <c r="D9" s="1"/>
      <c r="E9" s="1"/>
      <c r="F9" s="3"/>
      <c r="G9" s="3"/>
      <c r="H9" s="2"/>
      <c r="I9" s="2"/>
      <c r="J9" s="2"/>
      <c r="K9" s="3"/>
      <c r="L9" s="1"/>
      <c r="M9" s="2"/>
      <c r="N9" s="1"/>
      <c r="O9" s="3"/>
    </row>
    <row r="10" spans="1:15" ht="26.45" customHeight="1">
      <c r="A10" s="3"/>
      <c r="B10" s="1"/>
      <c r="C10" s="1"/>
      <c r="D10" s="1"/>
      <c r="E10" s="1"/>
      <c r="F10" s="3"/>
      <c r="G10" s="3"/>
      <c r="H10" s="2"/>
      <c r="I10" s="2"/>
      <c r="J10" s="2"/>
      <c r="K10" s="3"/>
      <c r="L10" s="1"/>
      <c r="M10" s="2"/>
      <c r="N10" s="1"/>
      <c r="O10" s="3"/>
    </row>
    <row r="11" spans="1:15" ht="26.45" customHeight="1">
      <c r="A11" s="3"/>
      <c r="B11" s="1"/>
      <c r="C11" s="1"/>
      <c r="D11" s="1"/>
      <c r="E11" s="1"/>
      <c r="F11" s="3"/>
      <c r="G11" s="3"/>
      <c r="H11" s="2"/>
      <c r="I11" s="2"/>
      <c r="J11" s="2"/>
      <c r="K11" s="3"/>
      <c r="L11" s="1"/>
      <c r="M11" s="2"/>
      <c r="N11" s="1"/>
      <c r="O11" s="3"/>
    </row>
    <row r="12" spans="1:15" ht="26.45" customHeight="1">
      <c r="A12" s="3"/>
      <c r="B12" s="1"/>
      <c r="C12" s="1"/>
      <c r="D12" s="1"/>
      <c r="E12" s="1"/>
      <c r="F12" s="3"/>
      <c r="G12" s="3"/>
      <c r="H12" s="2"/>
      <c r="I12" s="2"/>
      <c r="J12" s="2"/>
      <c r="K12" s="3"/>
      <c r="L12" s="1"/>
      <c r="M12" s="2"/>
      <c r="N12" s="1"/>
      <c r="O12" s="3"/>
    </row>
    <row r="13" spans="1:15" ht="26.45" customHeight="1">
      <c r="A13" s="3"/>
      <c r="B13" s="1"/>
      <c r="C13" s="1"/>
      <c r="D13" s="1"/>
      <c r="E13" s="1"/>
      <c r="F13" s="3"/>
      <c r="G13" s="3"/>
      <c r="H13" s="2"/>
      <c r="I13" s="2"/>
      <c r="J13" s="2"/>
      <c r="K13" s="3"/>
      <c r="L13" s="1"/>
      <c r="M13" s="2"/>
      <c r="N13" s="1"/>
      <c r="O13" s="3"/>
    </row>
    <row r="14" spans="1:15" ht="26.45" customHeight="1">
      <c r="A14" s="3"/>
      <c r="B14" s="1"/>
      <c r="C14" s="1"/>
      <c r="D14" s="1"/>
      <c r="E14" s="1"/>
      <c r="F14" s="3"/>
      <c r="G14" s="3"/>
      <c r="H14" s="2"/>
      <c r="I14" s="2"/>
      <c r="J14" s="2"/>
      <c r="K14" s="3"/>
      <c r="L14" s="1"/>
      <c r="M14" s="2"/>
      <c r="N14" s="1"/>
      <c r="O14" s="3"/>
    </row>
    <row r="15" spans="1:15" ht="26.45" customHeight="1">
      <c r="A15" s="3"/>
      <c r="B15" s="1"/>
      <c r="C15" s="1"/>
      <c r="D15" s="1"/>
      <c r="E15" s="1"/>
      <c r="F15" s="3"/>
      <c r="G15" s="3"/>
      <c r="H15" s="2"/>
      <c r="I15" s="2"/>
      <c r="J15" s="2"/>
      <c r="K15" s="3"/>
      <c r="L15" s="1"/>
      <c r="M15" s="2"/>
      <c r="N15" s="1"/>
      <c r="O15" s="3"/>
    </row>
    <row r="16" spans="1:15" ht="26.45" customHeight="1">
      <c r="A16" s="3"/>
      <c r="B16" s="1"/>
      <c r="C16" s="1"/>
      <c r="D16" s="1"/>
      <c r="E16" s="1"/>
      <c r="F16" s="3"/>
      <c r="G16" s="3"/>
      <c r="H16" s="2"/>
      <c r="I16" s="2"/>
      <c r="J16" s="2"/>
      <c r="K16" s="3"/>
      <c r="L16" s="1"/>
      <c r="M16" s="2"/>
      <c r="N16" s="1"/>
      <c r="O16" s="3"/>
    </row>
    <row r="17" spans="1:15" ht="26.45" customHeight="1">
      <c r="A17" s="3"/>
      <c r="B17" s="1"/>
      <c r="C17" s="1"/>
      <c r="D17" s="1"/>
      <c r="E17" s="1"/>
      <c r="F17" s="3"/>
      <c r="G17" s="3"/>
      <c r="H17" s="2"/>
      <c r="I17" s="2"/>
      <c r="J17" s="2"/>
      <c r="K17" s="3"/>
      <c r="L17" s="1"/>
      <c r="M17" s="2"/>
      <c r="N17" s="1"/>
      <c r="O17" s="3"/>
    </row>
    <row r="18" spans="1:15" ht="26.45" customHeight="1">
      <c r="A18" s="3"/>
      <c r="B18" s="1"/>
      <c r="C18" s="1"/>
      <c r="D18" s="1"/>
      <c r="E18" s="1"/>
      <c r="F18" s="3"/>
      <c r="G18" s="3"/>
      <c r="H18" s="2"/>
      <c r="I18" s="2"/>
      <c r="J18" s="2"/>
      <c r="K18" s="3"/>
      <c r="L18" s="1"/>
      <c r="M18" s="2"/>
      <c r="N18" s="1"/>
      <c r="O18" s="3"/>
    </row>
    <row r="19" spans="1:15" ht="26.45" customHeight="1">
      <c r="A19" s="3"/>
      <c r="B19" s="1"/>
      <c r="C19" s="1"/>
      <c r="D19" s="1"/>
      <c r="E19" s="1"/>
      <c r="F19" s="3"/>
      <c r="G19" s="3"/>
      <c r="H19" s="2"/>
      <c r="I19" s="2"/>
      <c r="J19" s="2"/>
      <c r="K19" s="3"/>
      <c r="L19" s="1"/>
      <c r="M19" s="2"/>
      <c r="N19" s="1"/>
      <c r="O19" s="3"/>
    </row>
    <row r="20" spans="1:15" ht="26.45" customHeight="1">
      <c r="A20" s="3"/>
      <c r="B20" s="1"/>
      <c r="C20" s="1"/>
      <c r="D20" s="1"/>
      <c r="E20" s="1"/>
      <c r="F20" s="3"/>
      <c r="G20" s="3"/>
      <c r="H20" s="2"/>
      <c r="I20" s="2"/>
      <c r="J20" s="2"/>
      <c r="K20" s="3"/>
      <c r="L20" s="1"/>
      <c r="M20" s="2"/>
      <c r="N20" s="1"/>
      <c r="O20" s="3"/>
    </row>
    <row r="21" spans="1:15" ht="26.45" customHeight="1">
      <c r="A21" s="3"/>
      <c r="B21" s="1"/>
      <c r="C21" s="1"/>
      <c r="D21" s="1"/>
      <c r="E21" s="1"/>
      <c r="F21" s="3"/>
      <c r="G21" s="3"/>
      <c r="H21" s="2"/>
      <c r="I21" s="2"/>
      <c r="J21" s="2"/>
      <c r="K21" s="3"/>
      <c r="L21" s="1"/>
      <c r="M21" s="2"/>
      <c r="N21" s="1"/>
      <c r="O21" s="3"/>
    </row>
    <row r="22" spans="1:15" ht="26.45" customHeight="1">
      <c r="A22" s="3"/>
      <c r="B22" s="1"/>
      <c r="C22" s="1"/>
      <c r="D22" s="1"/>
      <c r="E22" s="1"/>
      <c r="F22" s="84"/>
      <c r="G22" s="84"/>
      <c r="H22" s="86"/>
      <c r="I22" s="86"/>
      <c r="J22" s="86"/>
      <c r="K22" s="84"/>
      <c r="L22" s="1"/>
      <c r="M22" s="2"/>
      <c r="N22" s="1"/>
      <c r="O22" s="3"/>
    </row>
    <row r="23" spans="1:15" ht="26.45" customHeight="1">
      <c r="A23" s="3"/>
      <c r="B23" s="1"/>
      <c r="C23" s="1"/>
      <c r="D23" s="1"/>
      <c r="E23" s="61"/>
      <c r="F23" s="3"/>
      <c r="G23" s="3"/>
      <c r="H23" s="2"/>
      <c r="I23" s="2"/>
      <c r="J23" s="2"/>
      <c r="K23" s="3"/>
      <c r="L23" s="113"/>
      <c r="M23" s="2"/>
      <c r="N23" s="1"/>
      <c r="O23" s="3"/>
    </row>
  </sheetData>
  <autoFilter ref="A3:O3" xr:uid="{7D07012E-C720-49D0-839C-102DC89543F7}"/>
  <mergeCells count="1">
    <mergeCell ref="E2:O2"/>
  </mergeCells>
  <conditionalFormatting sqref="L3">
    <cfRule type="containsText" dxfId="19" priority="1" operator="containsText" text="Closed-Out">
      <formula>NOT(ISERROR(SEARCH("Closed-Out",L3)))</formula>
    </cfRule>
    <cfRule type="containsText" dxfId="18" priority="2" operator="containsText" text="Closed Out">
      <formula>NOT(ISERROR(SEARCH("Closed Out",L3)))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5DC1-EE04-4F8D-A6F9-2DF09F24D2C3}">
  <dimension ref="A1:O11"/>
  <sheetViews>
    <sheetView workbookViewId="0">
      <selection activeCell="G13" sqref="G13"/>
    </sheetView>
  </sheetViews>
  <sheetFormatPr defaultRowHeight="12.75"/>
  <cols>
    <col min="2" max="2" width="21" customWidth="1"/>
    <col min="3" max="3" width="24.7109375" customWidth="1"/>
    <col min="6" max="6" width="16.5703125" customWidth="1"/>
    <col min="7" max="7" width="13.28515625" customWidth="1"/>
    <col min="8" max="8" width="14.42578125" customWidth="1"/>
    <col min="9" max="9" width="21.28515625" customWidth="1"/>
    <col min="10" max="10" width="19.7109375" customWidth="1"/>
    <col min="12" max="12" width="18.7109375" customWidth="1"/>
    <col min="13" max="13" width="15.7109375" customWidth="1"/>
    <col min="14" max="14" width="14.28515625" customWidth="1"/>
    <col min="15" max="15" width="12.140625" customWidth="1"/>
  </cols>
  <sheetData>
    <row r="1" spans="1:15" ht="13.5" thickBot="1"/>
    <row r="2" spans="1:15" ht="15.75" thickBot="1">
      <c r="A2" s="15" t="s">
        <v>0</v>
      </c>
      <c r="B2" s="14" t="e">
        <f>COUNTIF(#REF!, "CLOSED-OUT")</f>
        <v>#REF!</v>
      </c>
      <c r="C2" s="13" t="s">
        <v>1</v>
      </c>
      <c r="D2" s="12" t="e">
        <f>COUNTIF(#REF!,"OUTSTANDING")</f>
        <v>#REF!</v>
      </c>
      <c r="E2" s="138" t="s">
        <v>449</v>
      </c>
      <c r="F2" s="136"/>
      <c r="G2" s="136"/>
      <c r="H2" s="136"/>
      <c r="I2" s="136"/>
      <c r="J2" s="136"/>
      <c r="K2" s="136"/>
      <c r="L2" s="136"/>
      <c r="M2" s="136"/>
      <c r="N2" s="136"/>
      <c r="O2" s="137"/>
    </row>
    <row r="3" spans="1:15" s="7" customFormat="1" ht="45.75" thickBot="1">
      <c r="A3" s="11" t="s">
        <v>3</v>
      </c>
      <c r="B3" s="10" t="s">
        <v>4</v>
      </c>
      <c r="C3" s="10" t="s">
        <v>5</v>
      </c>
      <c r="D3" s="10" t="s">
        <v>50</v>
      </c>
      <c r="E3" s="10" t="s">
        <v>7</v>
      </c>
      <c r="F3" s="10" t="s">
        <v>53</v>
      </c>
      <c r="G3" s="10" t="s">
        <v>8</v>
      </c>
      <c r="H3" s="10" t="s">
        <v>54</v>
      </c>
      <c r="I3" s="10" t="s">
        <v>482</v>
      </c>
      <c r="J3" s="10" t="s">
        <v>483</v>
      </c>
      <c r="K3" s="10" t="s">
        <v>10</v>
      </c>
      <c r="L3" s="10" t="s">
        <v>11</v>
      </c>
      <c r="M3" s="10" t="s">
        <v>12</v>
      </c>
      <c r="N3" s="9" t="s">
        <v>13</v>
      </c>
      <c r="O3" s="8" t="s">
        <v>478</v>
      </c>
    </row>
    <row r="4" spans="1:15" ht="26.45" customHeight="1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  <c r="N4" s="4"/>
      <c r="O4" s="6"/>
    </row>
    <row r="5" spans="1:15" ht="26.45" customHeight="1">
      <c r="A5" s="3"/>
      <c r="B5" s="1"/>
      <c r="C5" s="1"/>
      <c r="D5" s="4"/>
      <c r="E5" s="4"/>
      <c r="F5" s="4"/>
      <c r="G5" s="4"/>
      <c r="H5" s="4"/>
      <c r="I5" s="4"/>
      <c r="J5" s="4"/>
      <c r="K5" s="4"/>
      <c r="L5" s="1"/>
      <c r="M5" s="2"/>
      <c r="N5" s="1"/>
      <c r="O5" s="3"/>
    </row>
    <row r="6" spans="1:15" ht="26.45" customHeight="1">
      <c r="A6" s="3"/>
      <c r="B6" s="1"/>
      <c r="C6" s="1"/>
      <c r="D6" s="4"/>
      <c r="E6" s="4"/>
      <c r="F6" s="4"/>
      <c r="G6" s="4"/>
      <c r="H6" s="4"/>
      <c r="I6" s="4"/>
      <c r="J6" s="4"/>
      <c r="K6" s="4"/>
      <c r="L6" s="1"/>
      <c r="M6" s="2"/>
      <c r="N6" s="1"/>
      <c r="O6" s="3"/>
    </row>
    <row r="7" spans="1:15" ht="26.45" customHeight="1">
      <c r="A7" s="3"/>
      <c r="B7" s="1"/>
      <c r="C7" s="1"/>
      <c r="D7" s="4"/>
      <c r="E7" s="4"/>
      <c r="F7" s="4"/>
      <c r="G7" s="4"/>
      <c r="H7" s="4"/>
      <c r="I7" s="4"/>
      <c r="J7" s="4"/>
      <c r="K7" s="4"/>
      <c r="L7" s="1"/>
      <c r="M7" s="2"/>
      <c r="N7" s="1"/>
      <c r="O7" s="3"/>
    </row>
    <row r="8" spans="1:15" ht="26.45" customHeight="1">
      <c r="A8" s="3"/>
      <c r="B8" s="1"/>
      <c r="C8" s="1"/>
      <c r="D8" s="4"/>
      <c r="E8" s="4"/>
      <c r="F8" s="4"/>
      <c r="G8" s="4"/>
      <c r="H8" s="4"/>
      <c r="I8" s="4"/>
      <c r="J8" s="4"/>
      <c r="K8" s="4"/>
      <c r="L8" s="1"/>
      <c r="M8" s="2"/>
      <c r="N8" s="1"/>
      <c r="O8" s="3"/>
    </row>
    <row r="9" spans="1:15" ht="26.45" customHeight="1">
      <c r="A9" s="3"/>
      <c r="B9" s="1"/>
      <c r="C9" s="1"/>
      <c r="D9" s="4"/>
      <c r="E9" s="4"/>
      <c r="F9" s="4"/>
      <c r="G9" s="4"/>
      <c r="H9" s="4"/>
      <c r="I9" s="4"/>
      <c r="J9" s="4"/>
      <c r="K9" s="4"/>
      <c r="L9" s="1"/>
      <c r="M9" s="2"/>
      <c r="N9" s="1"/>
      <c r="O9" s="3"/>
    </row>
    <row r="10" spans="1:15" ht="26.45" customHeight="1">
      <c r="A10" s="3"/>
      <c r="B10" s="1"/>
      <c r="C10" s="1"/>
      <c r="D10" s="4"/>
      <c r="E10" s="4"/>
      <c r="F10" s="4"/>
      <c r="G10" s="4"/>
      <c r="H10" s="4"/>
      <c r="I10" s="4"/>
      <c r="J10" s="4"/>
      <c r="K10" s="4"/>
      <c r="L10" s="1"/>
      <c r="M10" s="2"/>
      <c r="N10" s="1"/>
      <c r="O10" s="3"/>
    </row>
    <row r="11" spans="1:15" ht="26.45" customHeight="1">
      <c r="A11" s="3"/>
      <c r="B11" s="1"/>
      <c r="C11" s="1"/>
      <c r="D11" s="4"/>
      <c r="E11" s="4"/>
      <c r="F11" s="4"/>
      <c r="G11" s="4"/>
      <c r="H11" s="4"/>
      <c r="I11" s="4"/>
      <c r="J11" s="4"/>
      <c r="K11" s="4"/>
      <c r="L11" s="1"/>
      <c r="M11" s="2"/>
      <c r="N11" s="1"/>
      <c r="O11" s="3"/>
    </row>
  </sheetData>
  <autoFilter ref="A3:O3" xr:uid="{61D81EAC-EE98-4D81-8564-E677CC876462}"/>
  <mergeCells count="1">
    <mergeCell ref="E2:O2"/>
  </mergeCells>
  <conditionalFormatting sqref="D4:K11">
    <cfRule type="containsText" dxfId="17" priority="1" operator="containsText" text="No">
      <formula>NOT(ISERROR(SEARCH("No",D4)))</formula>
    </cfRule>
  </conditionalFormatting>
  <conditionalFormatting sqref="L3">
    <cfRule type="containsText" dxfId="16" priority="2" operator="containsText" text="Closed-Out">
      <formula>NOT(ISERROR(SEARCH("Closed-Out",L3)))</formula>
    </cfRule>
    <cfRule type="containsText" dxfId="15" priority="3" operator="containsText" text="Closed Out">
      <formula>NOT(ISERROR(SEARCH("Closed Out",L3)))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6407-7825-48D2-8C13-7442798F5FA5}">
  <dimension ref="A1:S21"/>
  <sheetViews>
    <sheetView topLeftCell="B1" workbookViewId="0">
      <selection activeCell="G13" sqref="G13"/>
    </sheetView>
  </sheetViews>
  <sheetFormatPr defaultRowHeight="12.75"/>
  <cols>
    <col min="2" max="2" width="17.85546875" bestFit="1" customWidth="1"/>
    <col min="3" max="3" width="55.7109375" bestFit="1" customWidth="1"/>
    <col min="6" max="6" width="23.28515625" bestFit="1" customWidth="1"/>
    <col min="7" max="7" width="12.7109375" customWidth="1"/>
    <col min="8" max="8" width="15.28515625" customWidth="1"/>
    <col min="9" max="13" width="22.42578125" customWidth="1"/>
    <col min="14" max="14" width="21.42578125" customWidth="1"/>
    <col min="16" max="16" width="23.28515625" bestFit="1" customWidth="1"/>
    <col min="17" max="17" width="16.5703125" customWidth="1"/>
    <col min="18" max="18" width="22.28515625" bestFit="1" customWidth="1"/>
    <col min="19" max="19" width="13.28515625" customWidth="1"/>
  </cols>
  <sheetData>
    <row r="1" spans="1:19" ht="13.5" thickBot="1"/>
    <row r="2" spans="1:19" ht="15.75" thickBot="1">
      <c r="A2" s="15" t="s">
        <v>0</v>
      </c>
      <c r="B2" s="14" t="e">
        <f>COUNTIF(#REF!, "CLOSED-OUT")</f>
        <v>#REF!</v>
      </c>
      <c r="C2" s="13" t="s">
        <v>1</v>
      </c>
      <c r="D2" s="12" t="e">
        <f>COUNTIF(#REF!,"OUTSTANDING")</f>
        <v>#REF!</v>
      </c>
      <c r="E2" s="138" t="s">
        <v>449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</row>
    <row r="3" spans="1:19" s="7" customFormat="1" ht="45.75" thickBot="1">
      <c r="A3" s="116" t="s">
        <v>3</v>
      </c>
      <c r="B3" s="10" t="s">
        <v>4</v>
      </c>
      <c r="C3" s="10" t="s">
        <v>5</v>
      </c>
      <c r="D3" s="10" t="s">
        <v>50</v>
      </c>
      <c r="E3" s="10" t="s">
        <v>7</v>
      </c>
      <c r="F3" s="10" t="s">
        <v>53</v>
      </c>
      <c r="G3" s="10" t="s">
        <v>8</v>
      </c>
      <c r="H3" s="10" t="s">
        <v>54</v>
      </c>
      <c r="I3" s="10" t="s">
        <v>482</v>
      </c>
      <c r="J3" s="10" t="s">
        <v>473</v>
      </c>
      <c r="K3" s="10" t="s">
        <v>474</v>
      </c>
      <c r="L3" s="10" t="s">
        <v>475</v>
      </c>
      <c r="M3" s="10" t="s">
        <v>476</v>
      </c>
      <c r="N3" s="10" t="s">
        <v>477</v>
      </c>
      <c r="O3" s="10" t="s">
        <v>10</v>
      </c>
      <c r="P3" s="10" t="s">
        <v>11</v>
      </c>
      <c r="Q3" s="10" t="s">
        <v>12</v>
      </c>
      <c r="R3" s="9" t="s">
        <v>13</v>
      </c>
      <c r="S3" s="8" t="s">
        <v>478</v>
      </c>
    </row>
    <row r="4" spans="1:19">
      <c r="A4" s="3"/>
      <c r="B4" s="6"/>
      <c r="C4" s="6"/>
      <c r="D4" s="1"/>
      <c r="E4" s="61"/>
      <c r="F4" s="1"/>
      <c r="G4" s="1"/>
      <c r="H4" s="1"/>
      <c r="I4" s="1"/>
      <c r="J4" s="1"/>
      <c r="K4" s="1"/>
      <c r="L4" s="1"/>
      <c r="M4" s="1"/>
      <c r="N4" s="1"/>
      <c r="O4" s="1"/>
      <c r="P4" s="6"/>
      <c r="Q4" s="115"/>
      <c r="R4" s="6"/>
      <c r="S4" s="6"/>
    </row>
    <row r="5" spans="1:19">
      <c r="A5" s="3"/>
      <c r="B5" s="3"/>
      <c r="C5" s="3"/>
      <c r="D5" s="1"/>
      <c r="E5" s="6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114"/>
      <c r="R5" s="3"/>
      <c r="S5" s="3"/>
    </row>
    <row r="6" spans="1:19">
      <c r="A6" s="3"/>
      <c r="B6" s="3"/>
      <c r="C6" s="3"/>
      <c r="D6" s="1"/>
      <c r="E6" s="61"/>
      <c r="F6" s="1"/>
      <c r="G6" s="1"/>
      <c r="H6" s="1"/>
      <c r="I6" s="1"/>
      <c r="J6" s="1"/>
      <c r="K6" s="1"/>
      <c r="L6" s="1"/>
      <c r="M6" s="1"/>
      <c r="N6" s="1"/>
      <c r="O6" s="1"/>
      <c r="P6" s="3"/>
      <c r="Q6" s="114"/>
      <c r="R6" s="3"/>
      <c r="S6" s="3"/>
    </row>
    <row r="7" spans="1:19">
      <c r="A7" s="3"/>
      <c r="B7" s="3"/>
      <c r="C7" s="3"/>
      <c r="D7" s="1"/>
      <c r="E7" s="61"/>
      <c r="F7" s="1"/>
      <c r="G7" s="1"/>
      <c r="H7" s="1"/>
      <c r="I7" s="1"/>
      <c r="J7" s="1"/>
      <c r="K7" s="1"/>
      <c r="L7" s="1"/>
      <c r="M7" s="1"/>
      <c r="N7" s="1"/>
      <c r="O7" s="1"/>
      <c r="P7" s="3"/>
      <c r="Q7" s="114"/>
      <c r="R7" s="3"/>
      <c r="S7" s="3"/>
    </row>
    <row r="8" spans="1:19">
      <c r="A8" s="3"/>
      <c r="B8" s="3"/>
      <c r="C8" s="3"/>
      <c r="D8" s="1"/>
      <c r="E8" s="61"/>
      <c r="F8" s="1"/>
      <c r="G8" s="1"/>
      <c r="H8" s="1"/>
      <c r="I8" s="1"/>
      <c r="J8" s="1"/>
      <c r="K8" s="1"/>
      <c r="L8" s="1"/>
      <c r="M8" s="1"/>
      <c r="N8" s="1"/>
      <c r="O8" s="1"/>
      <c r="P8" s="3"/>
      <c r="Q8" s="114"/>
      <c r="R8" s="3"/>
      <c r="S8" s="3"/>
    </row>
    <row r="9" spans="1:19">
      <c r="A9" s="3"/>
      <c r="B9" s="3"/>
      <c r="C9" s="3"/>
      <c r="D9" s="1"/>
      <c r="E9" s="61"/>
      <c r="F9" s="1"/>
      <c r="G9" s="1"/>
      <c r="H9" s="1"/>
      <c r="I9" s="1"/>
      <c r="J9" s="1"/>
      <c r="K9" s="1"/>
      <c r="L9" s="1"/>
      <c r="M9" s="1"/>
      <c r="N9" s="1"/>
      <c r="O9" s="1"/>
      <c r="P9" s="3"/>
      <c r="Q9" s="114"/>
      <c r="R9" s="3"/>
      <c r="S9" s="3"/>
    </row>
    <row r="10" spans="1:19">
      <c r="A10" s="3"/>
      <c r="B10" s="3"/>
      <c r="C10" s="3"/>
      <c r="D10" s="1"/>
      <c r="E10" s="6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14"/>
      <c r="R10" s="3"/>
      <c r="S10" s="3"/>
    </row>
    <row r="11" spans="1:19">
      <c r="A11" s="3"/>
      <c r="B11" s="3"/>
      <c r="C11" s="3"/>
      <c r="D11" s="1"/>
      <c r="E11" s="6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114"/>
      <c r="R11" s="3"/>
      <c r="S11" s="3"/>
    </row>
    <row r="12" spans="1:19">
      <c r="A12" s="3"/>
      <c r="B12" s="3"/>
      <c r="C12" s="3"/>
      <c r="D12" s="1"/>
      <c r="E12" s="61"/>
      <c r="F12" s="1"/>
      <c r="G12" s="1"/>
      <c r="H12" s="1"/>
      <c r="I12" s="1"/>
      <c r="J12" s="1"/>
      <c r="K12" s="1"/>
      <c r="L12" s="1"/>
      <c r="M12" s="1"/>
      <c r="N12" s="1"/>
      <c r="O12" s="1"/>
      <c r="P12" s="3"/>
      <c r="Q12" s="114"/>
      <c r="R12" s="3"/>
      <c r="S12" s="3"/>
    </row>
    <row r="13" spans="1:19">
      <c r="A13" s="3"/>
      <c r="B13" s="3"/>
      <c r="C13" s="3"/>
      <c r="D13" s="1"/>
      <c r="E13" s="6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  <c r="Q13" s="114"/>
      <c r="R13" s="3"/>
      <c r="S13" s="3"/>
    </row>
    <row r="14" spans="1:19" ht="13.15" customHeight="1">
      <c r="A14" s="3"/>
      <c r="B14" s="3"/>
      <c r="C14" s="3"/>
      <c r="D14" s="1"/>
      <c r="E14" s="6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114"/>
      <c r="R14" s="3"/>
      <c r="S14" s="3"/>
    </row>
    <row r="15" spans="1:19" ht="13.15" customHeight="1">
      <c r="A15" s="3"/>
      <c r="B15" s="1"/>
      <c r="C15" s="1"/>
      <c r="D15" s="1"/>
      <c r="E15" s="6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1"/>
      <c r="S15" s="3"/>
    </row>
    <row r="16" spans="1:19" ht="13.15" customHeight="1">
      <c r="A16" s="3"/>
      <c r="B16" s="1"/>
      <c r="C16" s="1"/>
      <c r="D16" s="1"/>
      <c r="E16" s="6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1"/>
      <c r="S16" s="3"/>
    </row>
    <row r="17" spans="1:19" ht="13.15" customHeight="1">
      <c r="A17" s="3"/>
      <c r="B17" s="1"/>
      <c r="C17" s="1"/>
      <c r="D17" s="1"/>
      <c r="E17" s="6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1"/>
      <c r="S17" s="3"/>
    </row>
    <row r="18" spans="1:19" ht="13.15" customHeight="1">
      <c r="A18" s="3"/>
      <c r="B18" s="1"/>
      <c r="C18" s="1"/>
      <c r="D18" s="1"/>
      <c r="E18" s="6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1"/>
      <c r="S18" s="3"/>
    </row>
    <row r="19" spans="1:19" ht="13.15" customHeight="1">
      <c r="A19" s="3"/>
      <c r="B19" s="1"/>
      <c r="C19" s="1"/>
      <c r="D19" s="1"/>
      <c r="E19" s="6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1"/>
      <c r="S19" s="3"/>
    </row>
    <row r="20" spans="1:19" ht="13.15" customHeight="1">
      <c r="A20" s="3"/>
      <c r="B20" s="1"/>
      <c r="C20" s="1"/>
      <c r="D20" s="1"/>
      <c r="E20" s="6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1"/>
      <c r="S20" s="3"/>
    </row>
    <row r="21" spans="1:19" ht="13.15" customHeight="1">
      <c r="A21" s="3"/>
      <c r="B21" s="1"/>
      <c r="C21" s="1"/>
      <c r="D21" s="1"/>
      <c r="E21" s="6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1"/>
      <c r="S21" s="3"/>
    </row>
  </sheetData>
  <mergeCells count="1">
    <mergeCell ref="E2:S2"/>
  </mergeCells>
  <conditionalFormatting sqref="D4:O21">
    <cfRule type="containsText" dxfId="14" priority="1" operator="containsText" text="no">
      <formula>NOT(ISERROR(SEARCH("no",D4)))</formula>
    </cfRule>
    <cfRule type="containsText" dxfId="13" priority="2" operator="containsText" text="Yes">
      <formula>NOT(ISERROR(SEARCH("Yes",D4)))</formula>
    </cfRule>
    <cfRule type="containsText" dxfId="12" priority="3" operator="containsText" text="No">
      <formula>NOT(ISERROR(SEARCH("No",D4)))</formula>
    </cfRule>
    <cfRule type="containsText" dxfId="11" priority="4" operator="containsText" text="YES">
      <formula>NOT(ISERROR(SEARCH("YES",D4)))</formula>
    </cfRule>
  </conditionalFormatting>
  <conditionalFormatting sqref="P3">
    <cfRule type="containsText" dxfId="10" priority="5" operator="containsText" text="Closed-Out">
      <formula>NOT(ISERROR(SEARCH("Closed-Out",P3)))</formula>
    </cfRule>
    <cfRule type="containsText" dxfId="9" priority="6" operator="containsText" text="Closed Out">
      <formula>NOT(ISERROR(SEARCH("Closed Out",P3)))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EC03-0AA9-4FFE-B20A-1049E6AED253}">
  <dimension ref="A1:AB363"/>
  <sheetViews>
    <sheetView workbookViewId="0">
      <selection activeCell="G13" sqref="G13"/>
    </sheetView>
  </sheetViews>
  <sheetFormatPr defaultRowHeight="12.75"/>
  <cols>
    <col min="2" max="2" width="17.28515625" customWidth="1"/>
    <col min="3" max="3" width="39.140625" bestFit="1" customWidth="1"/>
    <col min="6" max="6" width="22.7109375" customWidth="1"/>
    <col min="7" max="7" width="21" customWidth="1"/>
    <col min="8" max="8" width="19.28515625" customWidth="1"/>
    <col min="9" max="9" width="27.7109375" customWidth="1"/>
    <col min="10" max="10" width="32" customWidth="1"/>
    <col min="11" max="11" width="20.140625" customWidth="1"/>
    <col min="12" max="12" width="24.28515625" customWidth="1"/>
    <col min="13" max="13" width="19.7109375" customWidth="1"/>
    <col min="14" max="14" width="16" customWidth="1"/>
    <col min="15" max="15" width="20.28515625" customWidth="1"/>
    <col min="16" max="16" width="12.28515625" customWidth="1"/>
    <col min="17" max="17" width="12.140625" customWidth="1"/>
    <col min="18" max="18" width="16.7109375" customWidth="1"/>
  </cols>
  <sheetData>
    <row r="1" spans="1:28" ht="13.5" thickBot="1"/>
    <row r="2" spans="1:28" ht="15.75" thickBot="1">
      <c r="A2" s="15" t="s">
        <v>0</v>
      </c>
      <c r="B2" s="14" t="e">
        <f>COUNTIF(#REF!, "CLOSED-OUT")</f>
        <v>#REF!</v>
      </c>
      <c r="C2" s="13" t="s">
        <v>1</v>
      </c>
      <c r="D2" s="12" t="e">
        <f>COUNTIF(#REF!,"OUTSTANDING")</f>
        <v>#REF!</v>
      </c>
      <c r="E2" s="148" t="s">
        <v>449</v>
      </c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50"/>
    </row>
    <row r="3" spans="1:28" s="7" customFormat="1" ht="30.75" thickBot="1">
      <c r="A3" s="11" t="s">
        <v>3</v>
      </c>
      <c r="B3" s="10" t="s">
        <v>4</v>
      </c>
      <c r="C3" s="10" t="s">
        <v>5</v>
      </c>
      <c r="D3" s="10" t="s">
        <v>50</v>
      </c>
      <c r="E3" s="10" t="s">
        <v>7</v>
      </c>
      <c r="F3" s="10" t="s">
        <v>53</v>
      </c>
      <c r="G3" s="10" t="s">
        <v>8</v>
      </c>
      <c r="H3" s="10" t="s">
        <v>54</v>
      </c>
      <c r="I3" s="10" t="s">
        <v>473</v>
      </c>
      <c r="J3" s="10" t="s">
        <v>474</v>
      </c>
      <c r="K3" s="10" t="s">
        <v>475</v>
      </c>
      <c r="L3" s="10" t="s">
        <v>476</v>
      </c>
      <c r="M3" s="10" t="s">
        <v>477</v>
      </c>
      <c r="N3" s="10" t="s">
        <v>10</v>
      </c>
      <c r="O3" s="10" t="s">
        <v>11</v>
      </c>
      <c r="P3" s="10" t="s">
        <v>12</v>
      </c>
      <c r="Q3" s="118" t="s">
        <v>13</v>
      </c>
      <c r="R3" s="90" t="s">
        <v>478</v>
      </c>
      <c r="S3" s="117"/>
      <c r="T3" s="117"/>
      <c r="U3" s="117"/>
      <c r="V3" s="117"/>
      <c r="W3" s="117"/>
      <c r="X3" s="117"/>
      <c r="Y3" s="117"/>
      <c r="Z3" s="117"/>
      <c r="AA3" s="117"/>
      <c r="AB3" s="117"/>
    </row>
    <row r="4" spans="1:28" ht="26.45" customHeight="1">
      <c r="A4" s="6"/>
      <c r="B4" s="4"/>
      <c r="C4" s="4"/>
      <c r="D4" s="4"/>
      <c r="E4" s="4"/>
      <c r="F4" s="6"/>
      <c r="G4" s="6"/>
      <c r="H4" s="5"/>
      <c r="I4" s="5"/>
      <c r="J4" s="5"/>
      <c r="K4" s="5"/>
      <c r="L4" s="5"/>
      <c r="M4" s="5"/>
      <c r="N4" s="6"/>
      <c r="O4" s="4"/>
      <c r="P4" s="5"/>
      <c r="Q4" s="4"/>
      <c r="R4" s="6"/>
    </row>
    <row r="5" spans="1:28" ht="26.45" customHeight="1">
      <c r="A5" s="3"/>
      <c r="B5" s="1"/>
      <c r="C5" s="1"/>
      <c r="D5" s="1"/>
      <c r="E5" s="1"/>
      <c r="F5" s="3"/>
      <c r="G5" s="3"/>
      <c r="H5" s="2"/>
      <c r="I5" s="2"/>
      <c r="J5" s="2"/>
      <c r="K5" s="2"/>
      <c r="L5" s="2"/>
      <c r="M5" s="2"/>
      <c r="N5" s="3"/>
      <c r="O5" s="1"/>
      <c r="P5" s="2"/>
      <c r="Q5" s="1"/>
      <c r="R5" s="3"/>
    </row>
    <row r="6" spans="1:28" ht="26.4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1"/>
      <c r="R6" s="3"/>
    </row>
    <row r="7" spans="1:28" ht="26.45" customHeight="1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1"/>
      <c r="R7" s="3"/>
    </row>
    <row r="8" spans="1:28" ht="26.45" customHeight="1">
      <c r="A8" s="3"/>
      <c r="B8" s="1"/>
      <c r="C8" s="1"/>
      <c r="D8" s="1"/>
      <c r="E8" s="1"/>
      <c r="F8" s="3"/>
      <c r="G8" s="3"/>
      <c r="H8" s="2"/>
      <c r="I8" s="2"/>
      <c r="J8" s="2"/>
      <c r="K8" s="2"/>
      <c r="L8" s="2"/>
      <c r="M8" s="2"/>
      <c r="N8" s="3"/>
      <c r="O8" s="1"/>
      <c r="P8" s="2"/>
      <c r="Q8" s="1"/>
      <c r="R8" s="3"/>
    </row>
    <row r="9" spans="1:28" ht="26.45" customHeight="1">
      <c r="A9" s="3"/>
      <c r="B9" s="1"/>
      <c r="C9" s="1"/>
      <c r="D9" s="1"/>
      <c r="E9" s="1"/>
      <c r="F9" s="3"/>
      <c r="G9" s="3"/>
      <c r="H9" s="2"/>
      <c r="I9" s="2"/>
      <c r="J9" s="2"/>
      <c r="K9" s="2"/>
      <c r="L9" s="2"/>
      <c r="M9" s="2"/>
      <c r="N9" s="3"/>
      <c r="O9" s="1"/>
      <c r="P9" s="2"/>
      <c r="Q9" s="1"/>
      <c r="R9" s="3"/>
    </row>
    <row r="10" spans="1:28" ht="26.45" customHeight="1">
      <c r="A10" s="3"/>
      <c r="B10" s="1"/>
      <c r="C10" s="1"/>
      <c r="D10" s="1"/>
      <c r="E10" s="1"/>
      <c r="F10" s="3"/>
      <c r="G10" s="3"/>
      <c r="H10" s="2"/>
      <c r="I10" s="2"/>
      <c r="J10" s="2"/>
      <c r="K10" s="2"/>
      <c r="L10" s="2"/>
      <c r="M10" s="2"/>
      <c r="N10" s="3"/>
      <c r="O10" s="1"/>
      <c r="P10" s="2"/>
      <c r="Q10" s="1"/>
      <c r="R10" s="3"/>
    </row>
    <row r="11" spans="1:28" ht="26.45" customHeight="1">
      <c r="A11" s="3"/>
      <c r="B11" s="1"/>
      <c r="C11" s="1"/>
      <c r="D11" s="1"/>
      <c r="E11" s="1"/>
      <c r="F11" s="3"/>
      <c r="G11" s="3"/>
      <c r="H11" s="2"/>
      <c r="I11" s="2"/>
      <c r="J11" s="2"/>
      <c r="K11" s="2"/>
      <c r="L11" s="2"/>
      <c r="M11" s="2"/>
      <c r="N11" s="3"/>
      <c r="O11" s="1"/>
      <c r="P11" s="2"/>
      <c r="Q11" s="1"/>
      <c r="R11" s="3"/>
    </row>
    <row r="12" spans="1:28" ht="26.45" customHeight="1">
      <c r="A12" s="3"/>
      <c r="B12" s="1"/>
      <c r="C12" s="1"/>
      <c r="D12" s="1"/>
      <c r="E12" s="1"/>
      <c r="F12" s="3"/>
      <c r="G12" s="3"/>
      <c r="H12" s="2"/>
      <c r="I12" s="2"/>
      <c r="J12" s="2"/>
      <c r="K12" s="2"/>
      <c r="L12" s="2"/>
      <c r="M12" s="2"/>
      <c r="N12" s="3"/>
      <c r="O12" s="1"/>
      <c r="P12" s="2"/>
      <c r="Q12" s="1"/>
      <c r="R12" s="3"/>
    </row>
    <row r="13" spans="1:28" ht="26.45" customHeight="1">
      <c r="A13" s="3"/>
      <c r="B13" s="1"/>
      <c r="C13" s="1"/>
      <c r="D13" s="1"/>
      <c r="E13" s="1"/>
      <c r="F13" s="3"/>
      <c r="G13" s="3"/>
      <c r="H13" s="2"/>
      <c r="I13" s="2"/>
      <c r="J13" s="2"/>
      <c r="K13" s="2"/>
      <c r="L13" s="2"/>
      <c r="M13" s="2"/>
      <c r="N13" s="3"/>
      <c r="O13" s="1"/>
      <c r="P13" s="2"/>
      <c r="Q13" s="1"/>
      <c r="R13" s="3"/>
    </row>
    <row r="14" spans="1:28" ht="26.45" customHeight="1">
      <c r="A14" s="3"/>
      <c r="B14" s="1"/>
      <c r="C14" s="1"/>
      <c r="D14" s="1"/>
      <c r="E14" s="1"/>
      <c r="F14" s="3"/>
      <c r="G14" s="3"/>
      <c r="H14" s="2"/>
      <c r="I14" s="2"/>
      <c r="J14" s="2"/>
      <c r="K14" s="2"/>
      <c r="L14" s="2"/>
      <c r="M14" s="2"/>
      <c r="N14" s="3"/>
      <c r="O14" s="1"/>
      <c r="P14" s="2"/>
      <c r="Q14" s="1"/>
      <c r="R14" s="3"/>
    </row>
    <row r="15" spans="1:28" ht="26.45" customHeight="1">
      <c r="A15" s="3"/>
      <c r="B15" s="1"/>
      <c r="C15" s="1"/>
      <c r="D15" s="1"/>
      <c r="E15" s="1"/>
      <c r="F15" s="3"/>
      <c r="G15" s="3"/>
      <c r="H15" s="2"/>
      <c r="I15" s="2"/>
      <c r="J15" s="2"/>
      <c r="K15" s="2"/>
      <c r="L15" s="2"/>
      <c r="M15" s="2"/>
      <c r="N15" s="3"/>
      <c r="O15" s="1"/>
      <c r="P15" s="2"/>
      <c r="Q15" s="1"/>
      <c r="R15" s="3"/>
    </row>
    <row r="16" spans="1:28" ht="26.45" customHeight="1">
      <c r="A16" s="3"/>
      <c r="B16" s="1"/>
      <c r="C16" s="1"/>
      <c r="D16" s="1"/>
      <c r="E16" s="1"/>
      <c r="F16" s="3"/>
      <c r="G16" s="3"/>
      <c r="H16" s="2"/>
      <c r="I16" s="2"/>
      <c r="J16" s="2"/>
      <c r="K16" s="2"/>
      <c r="L16" s="2"/>
      <c r="M16" s="2"/>
      <c r="N16" s="3"/>
      <c r="O16" s="1"/>
      <c r="P16" s="2"/>
      <c r="Q16" s="1"/>
      <c r="R16" s="3"/>
    </row>
    <row r="17" spans="1:18" ht="26.45" customHeight="1">
      <c r="A17" s="3"/>
      <c r="B17" s="1"/>
      <c r="C17" s="1"/>
      <c r="D17" s="1"/>
      <c r="E17" s="1"/>
      <c r="F17" s="3"/>
      <c r="G17" s="3"/>
      <c r="H17" s="2"/>
      <c r="I17" s="2"/>
      <c r="J17" s="2"/>
      <c r="K17" s="2"/>
      <c r="L17" s="2"/>
      <c r="M17" s="2"/>
      <c r="N17" s="3"/>
      <c r="O17" s="1"/>
      <c r="P17" s="2"/>
      <c r="Q17" s="1"/>
      <c r="R17" s="3"/>
    </row>
    <row r="18" spans="1:18" ht="26.45" customHeight="1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1"/>
      <c r="R18" s="3"/>
    </row>
    <row r="19" spans="1:18" ht="26.45" customHeight="1">
      <c r="A19" s="3"/>
      <c r="B19" s="1"/>
      <c r="C19" s="1"/>
      <c r="D19" s="1"/>
      <c r="E19" s="1"/>
      <c r="F19" s="3"/>
      <c r="G19" s="3"/>
      <c r="H19" s="2"/>
      <c r="I19" s="2"/>
      <c r="J19" s="2"/>
      <c r="K19" s="2"/>
      <c r="L19" s="2"/>
      <c r="M19" s="2"/>
      <c r="N19" s="3"/>
      <c r="O19" s="1"/>
      <c r="P19" s="2"/>
      <c r="Q19" s="1"/>
      <c r="R19" s="3"/>
    </row>
    <row r="20" spans="1:18" ht="26.45" customHeight="1">
      <c r="A20" s="3"/>
      <c r="B20" s="1"/>
      <c r="C20" s="1"/>
      <c r="D20" s="1"/>
      <c r="E20" s="1"/>
      <c r="F20" s="3"/>
      <c r="G20" s="3"/>
      <c r="H20" s="2"/>
      <c r="I20" s="2"/>
      <c r="J20" s="2"/>
      <c r="K20" s="2"/>
      <c r="L20" s="2"/>
      <c r="M20" s="2"/>
      <c r="N20" s="3"/>
      <c r="O20" s="1"/>
      <c r="P20" s="2"/>
      <c r="Q20" s="1"/>
      <c r="R20" s="3"/>
    </row>
    <row r="21" spans="1:18" ht="26.45" customHeight="1">
      <c r="A21" s="3"/>
      <c r="B21" s="1"/>
      <c r="C21" s="1"/>
      <c r="D21" s="1"/>
      <c r="E21" s="1"/>
      <c r="F21" s="3"/>
      <c r="G21" s="3"/>
      <c r="H21" s="2"/>
      <c r="I21" s="2"/>
      <c r="J21" s="2"/>
      <c r="K21" s="2"/>
      <c r="L21" s="2"/>
      <c r="M21" s="2"/>
      <c r="N21" s="3"/>
      <c r="O21" s="1"/>
      <c r="P21" s="2"/>
      <c r="Q21" s="1"/>
      <c r="R21" s="3"/>
    </row>
    <row r="22" spans="1:18" ht="26.45" customHeight="1">
      <c r="A22" s="3"/>
      <c r="B22" s="1"/>
      <c r="C22" s="1"/>
      <c r="D22" s="1"/>
      <c r="E22" s="1"/>
      <c r="F22" s="3"/>
      <c r="G22" s="3"/>
      <c r="H22" s="2"/>
      <c r="I22" s="2"/>
      <c r="J22" s="2"/>
      <c r="K22" s="2"/>
      <c r="L22" s="2"/>
      <c r="M22" s="2"/>
      <c r="N22" s="3"/>
      <c r="O22" s="1"/>
      <c r="P22" s="2"/>
      <c r="Q22" s="1"/>
      <c r="R22" s="3"/>
    </row>
    <row r="23" spans="1:18" ht="26.45" customHeight="1">
      <c r="A23" s="3"/>
      <c r="B23" s="1"/>
      <c r="C23" s="1"/>
      <c r="D23" s="1"/>
      <c r="E23" s="1"/>
      <c r="F23" s="3"/>
      <c r="G23" s="3"/>
      <c r="H23" s="2"/>
      <c r="I23" s="2"/>
      <c r="J23" s="2"/>
      <c r="K23" s="2"/>
      <c r="L23" s="2"/>
      <c r="M23" s="2"/>
      <c r="N23" s="3"/>
      <c r="O23" s="1"/>
      <c r="P23" s="2"/>
      <c r="Q23" s="1"/>
      <c r="R23" s="3"/>
    </row>
    <row r="24" spans="1:18" ht="26.45" customHeight="1">
      <c r="A24" s="3"/>
      <c r="B24" s="1"/>
      <c r="C24" s="1"/>
      <c r="D24" s="1"/>
      <c r="E24" s="1"/>
      <c r="F24" s="3"/>
      <c r="G24" s="3"/>
      <c r="H24" s="2"/>
      <c r="I24" s="2"/>
      <c r="J24" s="2"/>
      <c r="K24" s="2"/>
      <c r="L24" s="2"/>
      <c r="M24" s="2"/>
      <c r="N24" s="3"/>
      <c r="O24" s="1"/>
      <c r="P24" s="2"/>
      <c r="Q24" s="1"/>
      <c r="R24" s="3"/>
    </row>
    <row r="25" spans="1:18" ht="26.45" customHeight="1">
      <c r="A25" s="3"/>
      <c r="B25" s="1"/>
      <c r="C25" s="1"/>
      <c r="D25" s="1"/>
      <c r="E25" s="1"/>
      <c r="F25" s="3"/>
      <c r="G25" s="3"/>
      <c r="H25" s="2"/>
      <c r="I25" s="2"/>
      <c r="J25" s="2"/>
      <c r="K25" s="2"/>
      <c r="L25" s="2"/>
      <c r="M25" s="2"/>
      <c r="N25" s="3"/>
      <c r="O25" s="1"/>
      <c r="P25" s="2"/>
      <c r="Q25" s="1"/>
      <c r="R25" s="3"/>
    </row>
    <row r="26" spans="1:18" ht="26.45" customHeight="1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1"/>
      <c r="R26" s="3"/>
    </row>
    <row r="27" spans="1:18" ht="26.45" customHeight="1">
      <c r="A27" s="3"/>
      <c r="B27" s="1"/>
      <c r="C27" s="1"/>
      <c r="D27" s="1"/>
      <c r="E27" s="1"/>
      <c r="F27" s="3"/>
      <c r="G27" s="3"/>
      <c r="H27" s="2"/>
      <c r="I27" s="2"/>
      <c r="J27" s="2"/>
      <c r="K27" s="2"/>
      <c r="L27" s="2"/>
      <c r="M27" s="2"/>
      <c r="N27" s="3"/>
      <c r="O27" s="1"/>
      <c r="P27" s="2"/>
      <c r="Q27" s="1"/>
      <c r="R27" s="3"/>
    </row>
    <row r="28" spans="1:18" ht="26.45" customHeight="1">
      <c r="A28" s="3"/>
      <c r="B28" s="1"/>
      <c r="C28" s="1"/>
      <c r="D28" s="1"/>
      <c r="E28" s="1"/>
      <c r="F28" s="3"/>
      <c r="G28" s="3"/>
      <c r="H28" s="2"/>
      <c r="I28" s="2"/>
      <c r="J28" s="2"/>
      <c r="K28" s="2"/>
      <c r="L28" s="2"/>
      <c r="M28" s="2"/>
      <c r="N28" s="3"/>
      <c r="O28" s="1"/>
      <c r="P28" s="2"/>
      <c r="Q28" s="1"/>
      <c r="R28" s="3"/>
    </row>
    <row r="29" spans="1:18" ht="26.45" customHeight="1">
      <c r="A29" s="3"/>
      <c r="B29" s="1"/>
      <c r="C29" s="1"/>
      <c r="D29" s="1"/>
      <c r="E29" s="1"/>
      <c r="F29" s="3"/>
      <c r="G29" s="3"/>
      <c r="H29" s="2"/>
      <c r="I29" s="2"/>
      <c r="J29" s="2"/>
      <c r="K29" s="2"/>
      <c r="L29" s="2"/>
      <c r="M29" s="2"/>
      <c r="N29" s="3"/>
      <c r="O29" s="1"/>
      <c r="P29" s="2"/>
      <c r="Q29" s="1"/>
      <c r="R29" s="3"/>
    </row>
    <row r="30" spans="1:18" ht="26.45" customHeight="1">
      <c r="A30" s="3"/>
      <c r="B30" s="1"/>
      <c r="C30" s="1"/>
      <c r="D30" s="1"/>
      <c r="E30" s="1"/>
      <c r="F30" s="3"/>
      <c r="G30" s="3"/>
      <c r="H30" s="2"/>
      <c r="I30" s="2"/>
      <c r="J30" s="2"/>
      <c r="K30" s="2"/>
      <c r="L30" s="2"/>
      <c r="M30" s="2"/>
      <c r="N30" s="3"/>
      <c r="O30" s="1"/>
      <c r="P30" s="2"/>
      <c r="Q30" s="1"/>
      <c r="R30" s="3"/>
    </row>
    <row r="31" spans="1:18" ht="26.45" customHeight="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1"/>
      <c r="R31" s="3"/>
    </row>
    <row r="32" spans="1:18" ht="26.45" customHeight="1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1"/>
      <c r="R32" s="3"/>
    </row>
    <row r="33" spans="1:18" ht="26.45" customHeight="1">
      <c r="A33" s="3"/>
      <c r="B33" s="1"/>
      <c r="C33" s="1"/>
      <c r="D33" s="1"/>
      <c r="E33" s="1"/>
      <c r="F33" s="3"/>
      <c r="G33" s="3"/>
      <c r="H33" s="2"/>
      <c r="I33" s="2"/>
      <c r="J33" s="2"/>
      <c r="K33" s="2"/>
      <c r="L33" s="2"/>
      <c r="M33" s="2"/>
      <c r="N33" s="3"/>
      <c r="O33" s="1"/>
      <c r="P33" s="2"/>
      <c r="Q33" s="1"/>
      <c r="R33" s="3"/>
    </row>
    <row r="34" spans="1:18" ht="26.45" customHeight="1">
      <c r="A34" s="3"/>
      <c r="B34" s="1"/>
      <c r="C34" s="1"/>
      <c r="D34" s="1"/>
      <c r="E34" s="1"/>
      <c r="F34" s="3"/>
      <c r="G34" s="3"/>
      <c r="H34" s="2"/>
      <c r="I34" s="2"/>
      <c r="J34" s="2"/>
      <c r="K34" s="2"/>
      <c r="L34" s="2"/>
      <c r="M34" s="2"/>
      <c r="N34" s="3"/>
      <c r="O34" s="1"/>
      <c r="P34" s="2"/>
      <c r="Q34" s="1"/>
      <c r="R34" s="3"/>
    </row>
    <row r="35" spans="1:18" ht="26.45" customHeight="1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Q35" s="1"/>
      <c r="R35" s="3"/>
    </row>
    <row r="36" spans="1:18" ht="26.45" customHeight="1">
      <c r="A36" s="3"/>
      <c r="B36" s="1"/>
      <c r="C36" s="1"/>
      <c r="D36" s="1"/>
      <c r="E36" s="1"/>
      <c r="F36" s="3"/>
      <c r="G36" s="3"/>
      <c r="H36" s="2"/>
      <c r="I36" s="2"/>
      <c r="J36" s="2"/>
      <c r="K36" s="2"/>
      <c r="L36" s="2"/>
      <c r="M36" s="2"/>
      <c r="N36" s="3"/>
      <c r="O36" s="1"/>
      <c r="P36" s="2"/>
      <c r="Q36" s="1"/>
      <c r="R36" s="3"/>
    </row>
    <row r="37" spans="1:18" ht="26.45" customHeight="1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/>
      <c r="Q37" s="1"/>
      <c r="R37" s="3"/>
    </row>
    <row r="38" spans="1:18" ht="26.45" customHeight="1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/>
      <c r="Q38" s="1"/>
      <c r="R38" s="3"/>
    </row>
    <row r="39" spans="1:18" ht="26.45" customHeight="1">
      <c r="A39" s="3"/>
      <c r="B39" s="1"/>
      <c r="C39" s="1"/>
      <c r="D39" s="1"/>
      <c r="E39" s="1"/>
      <c r="F39" s="3"/>
      <c r="G39" s="3"/>
      <c r="H39" s="2"/>
      <c r="I39" s="2"/>
      <c r="J39" s="2"/>
      <c r="K39" s="2"/>
      <c r="L39" s="2"/>
      <c r="M39" s="2"/>
      <c r="N39" s="3"/>
      <c r="O39" s="1"/>
      <c r="P39" s="2"/>
      <c r="Q39" s="1"/>
      <c r="R39" s="3"/>
    </row>
    <row r="40" spans="1:18" ht="26.45" customHeight="1">
      <c r="A40" s="3"/>
      <c r="B40" s="1"/>
      <c r="C40" s="1"/>
      <c r="D40" s="1"/>
      <c r="E40" s="1"/>
      <c r="F40" s="3"/>
      <c r="G40" s="3"/>
      <c r="H40" s="2"/>
      <c r="I40" s="2"/>
      <c r="J40" s="2"/>
      <c r="K40" s="2"/>
      <c r="L40" s="2"/>
      <c r="M40" s="2"/>
      <c r="N40" s="3"/>
      <c r="O40" s="1"/>
      <c r="P40" s="2"/>
      <c r="Q40" s="1"/>
      <c r="R40" s="3"/>
    </row>
    <row r="41" spans="1:18" ht="26.45" customHeight="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/>
      <c r="Q41" s="1"/>
      <c r="R41" s="3"/>
    </row>
    <row r="42" spans="1:18" ht="26.45" customHeight="1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  <c r="Q42" s="1"/>
      <c r="R42" s="3"/>
    </row>
    <row r="43" spans="1:18" ht="26.45" customHeight="1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  <c r="Q43" s="1"/>
      <c r="R43" s="3"/>
    </row>
    <row r="44" spans="1:18" ht="26.45" customHeight="1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/>
      <c r="Q44" s="1"/>
      <c r="R44" s="3"/>
    </row>
    <row r="45" spans="1:18" ht="26.45" customHeight="1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/>
      <c r="Q45" s="1"/>
      <c r="R45" s="3"/>
    </row>
    <row r="46" spans="1:18" ht="26.45" customHeight="1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  <c r="Q46" s="1"/>
      <c r="R46" s="3"/>
    </row>
    <row r="47" spans="1:18" ht="26.45" customHeight="1">
      <c r="A47" s="3"/>
      <c r="B47" s="1"/>
      <c r="C47" s="1"/>
      <c r="D47" s="1"/>
      <c r="E47" s="1"/>
      <c r="F47" s="3"/>
      <c r="G47" s="3"/>
      <c r="H47" s="2"/>
      <c r="I47" s="2"/>
      <c r="J47" s="2"/>
      <c r="K47" s="2"/>
      <c r="L47" s="2"/>
      <c r="M47" s="2"/>
      <c r="N47" s="3"/>
      <c r="O47" s="1"/>
      <c r="P47" s="2"/>
      <c r="Q47" s="1"/>
      <c r="R47" s="3"/>
    </row>
    <row r="48" spans="1:18" ht="26.45" customHeight="1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  <c r="Q48" s="1"/>
      <c r="R48" s="3"/>
    </row>
    <row r="49" spans="1:18" ht="26.45" customHeight="1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/>
      <c r="Q49" s="1"/>
      <c r="R49" s="3"/>
    </row>
    <row r="50" spans="1:18" ht="26.45" customHeight="1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/>
      <c r="Q50" s="1"/>
      <c r="R50" s="3"/>
    </row>
    <row r="186" spans="1:14">
      <c r="A186">
        <v>556</v>
      </c>
      <c r="B186" t="s">
        <v>484</v>
      </c>
      <c r="C186" t="s">
        <v>485</v>
      </c>
      <c r="D186" t="s">
        <v>486</v>
      </c>
      <c r="E186" t="s">
        <v>487</v>
      </c>
      <c r="F186" t="s">
        <v>488</v>
      </c>
      <c r="G186">
        <v>44748</v>
      </c>
      <c r="N186" t="s">
        <v>489</v>
      </c>
    </row>
    <row r="286" spans="1:14">
      <c r="A286">
        <v>656</v>
      </c>
      <c r="B286" t="s">
        <v>490</v>
      </c>
      <c r="C286" t="s">
        <v>491</v>
      </c>
      <c r="D286" t="s">
        <v>486</v>
      </c>
      <c r="E286" t="s">
        <v>492</v>
      </c>
      <c r="F286" t="s">
        <v>97</v>
      </c>
      <c r="G286">
        <v>44595</v>
      </c>
      <c r="N286" t="s">
        <v>493</v>
      </c>
    </row>
    <row r="317" spans="1:14">
      <c r="A317">
        <v>687</v>
      </c>
      <c r="B317" t="s">
        <v>494</v>
      </c>
      <c r="C317" t="s">
        <v>495</v>
      </c>
      <c r="D317" t="s">
        <v>486</v>
      </c>
      <c r="E317" t="s">
        <v>496</v>
      </c>
      <c r="F317" t="s">
        <v>497</v>
      </c>
      <c r="G317">
        <v>44379</v>
      </c>
      <c r="L317">
        <v>44379</v>
      </c>
      <c r="N317" t="s">
        <v>498</v>
      </c>
    </row>
    <row r="318" spans="1:14">
      <c r="A318">
        <v>688</v>
      </c>
      <c r="B318" t="s">
        <v>499</v>
      </c>
      <c r="C318" t="s">
        <v>500</v>
      </c>
      <c r="D318" t="s">
        <v>486</v>
      </c>
      <c r="E318" t="s">
        <v>496</v>
      </c>
      <c r="F318" t="s">
        <v>488</v>
      </c>
      <c r="G318">
        <v>44393</v>
      </c>
      <c r="N318" t="s">
        <v>498</v>
      </c>
    </row>
    <row r="319" spans="1:14">
      <c r="A319">
        <v>689</v>
      </c>
      <c r="B319" t="s">
        <v>501</v>
      </c>
      <c r="C319" t="s">
        <v>502</v>
      </c>
      <c r="D319" t="s">
        <v>486</v>
      </c>
      <c r="E319" t="s">
        <v>496</v>
      </c>
      <c r="F319" t="s">
        <v>503</v>
      </c>
      <c r="G319">
        <v>44455</v>
      </c>
      <c r="H319">
        <v>44628</v>
      </c>
      <c r="L319">
        <v>44490</v>
      </c>
      <c r="M319">
        <v>44565</v>
      </c>
      <c r="N319" t="s">
        <v>504</v>
      </c>
    </row>
    <row r="320" spans="1:14">
      <c r="A320">
        <v>690</v>
      </c>
      <c r="B320" t="s">
        <v>505</v>
      </c>
      <c r="C320" t="s">
        <v>506</v>
      </c>
      <c r="D320" t="s">
        <v>486</v>
      </c>
      <c r="E320" t="s">
        <v>496</v>
      </c>
      <c r="F320" t="s">
        <v>503</v>
      </c>
      <c r="G320">
        <v>44455</v>
      </c>
      <c r="H320">
        <v>44628</v>
      </c>
      <c r="L320">
        <v>44487</v>
      </c>
      <c r="M320">
        <v>44621</v>
      </c>
      <c r="N320" t="s">
        <v>504</v>
      </c>
    </row>
    <row r="321" spans="1:14">
      <c r="A321">
        <v>691</v>
      </c>
      <c r="B321" t="s">
        <v>507</v>
      </c>
      <c r="C321" t="s">
        <v>508</v>
      </c>
      <c r="D321" t="s">
        <v>486</v>
      </c>
      <c r="E321" t="s">
        <v>496</v>
      </c>
      <c r="F321" t="s">
        <v>503</v>
      </c>
      <c r="G321">
        <v>44455</v>
      </c>
      <c r="H321">
        <v>44609</v>
      </c>
      <c r="L321">
        <v>44575</v>
      </c>
      <c r="M321">
        <v>44609</v>
      </c>
      <c r="N321" t="s">
        <v>504</v>
      </c>
    </row>
    <row r="322" spans="1:14">
      <c r="A322">
        <v>692</v>
      </c>
      <c r="B322" t="s">
        <v>509</v>
      </c>
      <c r="C322" t="s">
        <v>510</v>
      </c>
      <c r="D322" t="s">
        <v>486</v>
      </c>
      <c r="E322" t="s">
        <v>496</v>
      </c>
      <c r="F322" t="s">
        <v>503</v>
      </c>
      <c r="G322">
        <v>44602</v>
      </c>
      <c r="H322">
        <v>44721</v>
      </c>
      <c r="L322">
        <v>44607</v>
      </c>
      <c r="M322">
        <v>44721</v>
      </c>
      <c r="N322" t="s">
        <v>504</v>
      </c>
    </row>
    <row r="323" spans="1:14">
      <c r="A323">
        <v>693</v>
      </c>
      <c r="B323" t="s">
        <v>511</v>
      </c>
      <c r="C323" t="s">
        <v>512</v>
      </c>
      <c r="D323" t="s">
        <v>486</v>
      </c>
      <c r="E323" t="s">
        <v>496</v>
      </c>
      <c r="F323" t="s">
        <v>503</v>
      </c>
      <c r="G323">
        <v>44642</v>
      </c>
      <c r="H323">
        <v>44690</v>
      </c>
      <c r="L323">
        <v>44640</v>
      </c>
      <c r="M323">
        <v>44691</v>
      </c>
      <c r="N323" t="s">
        <v>504</v>
      </c>
    </row>
    <row r="324" spans="1:14">
      <c r="A324">
        <v>694</v>
      </c>
      <c r="B324" t="s">
        <v>513</v>
      </c>
      <c r="C324" t="s">
        <v>514</v>
      </c>
      <c r="D324" t="s">
        <v>486</v>
      </c>
      <c r="E324" t="s">
        <v>496</v>
      </c>
      <c r="F324" t="s">
        <v>503</v>
      </c>
      <c r="G324">
        <v>44479</v>
      </c>
      <c r="H324">
        <v>44628</v>
      </c>
      <c r="L324">
        <v>44501</v>
      </c>
      <c r="M324">
        <v>44596</v>
      </c>
      <c r="N324" t="s">
        <v>504</v>
      </c>
    </row>
    <row r="325" spans="1:14">
      <c r="A325">
        <v>695</v>
      </c>
      <c r="B325" t="s">
        <v>515</v>
      </c>
      <c r="C325" t="s">
        <v>516</v>
      </c>
      <c r="D325" t="s">
        <v>486</v>
      </c>
      <c r="E325" t="s">
        <v>496</v>
      </c>
      <c r="F325" t="s">
        <v>503</v>
      </c>
      <c r="G325">
        <v>44479</v>
      </c>
      <c r="H325">
        <v>44628</v>
      </c>
      <c r="L325">
        <v>44501</v>
      </c>
      <c r="M325">
        <v>44595</v>
      </c>
      <c r="N325" t="s">
        <v>504</v>
      </c>
    </row>
    <row r="326" spans="1:14">
      <c r="A326">
        <v>696</v>
      </c>
      <c r="B326" t="s">
        <v>517</v>
      </c>
      <c r="C326" t="s">
        <v>518</v>
      </c>
      <c r="D326" t="s">
        <v>486</v>
      </c>
      <c r="E326" t="s">
        <v>496</v>
      </c>
      <c r="F326" t="s">
        <v>503</v>
      </c>
      <c r="G326">
        <v>44571</v>
      </c>
      <c r="H326">
        <v>44685</v>
      </c>
      <c r="L326">
        <v>44594</v>
      </c>
      <c r="M326">
        <v>44655</v>
      </c>
      <c r="N326" t="s">
        <v>504</v>
      </c>
    </row>
    <row r="327" spans="1:14">
      <c r="A327">
        <v>697</v>
      </c>
      <c r="B327" t="s">
        <v>519</v>
      </c>
      <c r="C327" t="s">
        <v>520</v>
      </c>
      <c r="D327" t="s">
        <v>486</v>
      </c>
      <c r="E327" t="s">
        <v>496</v>
      </c>
      <c r="F327" t="s">
        <v>503</v>
      </c>
      <c r="G327">
        <v>44609</v>
      </c>
      <c r="H327">
        <v>44726</v>
      </c>
      <c r="L327">
        <v>44609</v>
      </c>
      <c r="M327">
        <v>44677</v>
      </c>
      <c r="N327" t="s">
        <v>504</v>
      </c>
    </row>
    <row r="328" spans="1:14">
      <c r="A328">
        <v>698</v>
      </c>
      <c r="B328" t="s">
        <v>521</v>
      </c>
      <c r="C328" t="s">
        <v>522</v>
      </c>
      <c r="D328" t="s">
        <v>486</v>
      </c>
      <c r="E328" t="s">
        <v>496</v>
      </c>
      <c r="F328" t="s">
        <v>503</v>
      </c>
      <c r="G328">
        <v>44642</v>
      </c>
      <c r="H328">
        <v>44726</v>
      </c>
      <c r="L328">
        <v>44501</v>
      </c>
      <c r="M328">
        <v>44718</v>
      </c>
      <c r="N328" t="s">
        <v>504</v>
      </c>
    </row>
    <row r="329" spans="1:14">
      <c r="A329">
        <v>699</v>
      </c>
      <c r="B329" t="s">
        <v>523</v>
      </c>
      <c r="C329" t="s">
        <v>524</v>
      </c>
      <c r="D329" t="s">
        <v>486</v>
      </c>
      <c r="E329" t="s">
        <v>496</v>
      </c>
      <c r="F329" t="s">
        <v>525</v>
      </c>
      <c r="G329">
        <v>44643</v>
      </c>
      <c r="L329">
        <v>44664</v>
      </c>
      <c r="M329">
        <v>44694</v>
      </c>
      <c r="N329" t="s">
        <v>504</v>
      </c>
    </row>
    <row r="330" spans="1:14">
      <c r="A330">
        <v>700</v>
      </c>
      <c r="B330" t="s">
        <v>526</v>
      </c>
      <c r="C330" t="s">
        <v>527</v>
      </c>
      <c r="D330" t="s">
        <v>486</v>
      </c>
      <c r="E330" t="s">
        <v>496</v>
      </c>
      <c r="F330" t="s">
        <v>503</v>
      </c>
      <c r="G330">
        <v>44439</v>
      </c>
      <c r="H330">
        <v>44776</v>
      </c>
      <c r="L330">
        <v>44456</v>
      </c>
      <c r="M330">
        <v>44537</v>
      </c>
      <c r="N330" t="s">
        <v>498</v>
      </c>
    </row>
    <row r="331" spans="1:14">
      <c r="A331">
        <v>701</v>
      </c>
      <c r="B331" t="s">
        <v>528</v>
      </c>
      <c r="C331" t="s">
        <v>529</v>
      </c>
      <c r="D331" t="s">
        <v>486</v>
      </c>
      <c r="E331" t="s">
        <v>496</v>
      </c>
      <c r="F331" t="s">
        <v>503</v>
      </c>
      <c r="G331">
        <v>44494</v>
      </c>
      <c r="H331">
        <v>44748</v>
      </c>
      <c r="L331">
        <v>44530</v>
      </c>
      <c r="M331">
        <v>44223</v>
      </c>
      <c r="N331" t="s">
        <v>498</v>
      </c>
    </row>
    <row r="332" spans="1:14">
      <c r="A332">
        <v>702</v>
      </c>
      <c r="B332" t="s">
        <v>530</v>
      </c>
      <c r="C332" t="s">
        <v>531</v>
      </c>
      <c r="D332" t="s">
        <v>486</v>
      </c>
      <c r="E332" t="s">
        <v>496</v>
      </c>
      <c r="F332" t="s">
        <v>503</v>
      </c>
      <c r="G332">
        <v>44494</v>
      </c>
      <c r="H332">
        <v>44733</v>
      </c>
      <c r="L332">
        <v>44546</v>
      </c>
      <c r="M332">
        <v>44572</v>
      </c>
      <c r="N332" t="s">
        <v>459</v>
      </c>
    </row>
    <row r="333" spans="1:14">
      <c r="A333">
        <v>703</v>
      </c>
      <c r="B333" t="s">
        <v>532</v>
      </c>
      <c r="C333" t="s">
        <v>533</v>
      </c>
      <c r="D333" t="s">
        <v>486</v>
      </c>
      <c r="E333" t="s">
        <v>496</v>
      </c>
      <c r="F333" t="s">
        <v>503</v>
      </c>
      <c r="G333">
        <v>44474</v>
      </c>
      <c r="H333">
        <v>44775</v>
      </c>
      <c r="L333">
        <v>44518</v>
      </c>
      <c r="M333">
        <v>44718</v>
      </c>
      <c r="N333" t="s">
        <v>498</v>
      </c>
    </row>
    <row r="334" spans="1:14">
      <c r="A334">
        <v>704</v>
      </c>
      <c r="B334" t="s">
        <v>534</v>
      </c>
      <c r="C334" t="s">
        <v>535</v>
      </c>
      <c r="D334" t="s">
        <v>486</v>
      </c>
      <c r="E334" t="s">
        <v>496</v>
      </c>
      <c r="F334" t="s">
        <v>503</v>
      </c>
      <c r="G334">
        <v>44474</v>
      </c>
      <c r="H334">
        <v>44732</v>
      </c>
      <c r="L334">
        <v>44687</v>
      </c>
      <c r="M334">
        <v>44683</v>
      </c>
      <c r="N334" t="s">
        <v>459</v>
      </c>
    </row>
    <row r="335" spans="1:14">
      <c r="A335">
        <v>705</v>
      </c>
      <c r="B335" t="s">
        <v>536</v>
      </c>
      <c r="C335" t="s">
        <v>537</v>
      </c>
      <c r="D335" t="s">
        <v>486</v>
      </c>
      <c r="E335" t="s">
        <v>496</v>
      </c>
      <c r="F335" t="s">
        <v>503</v>
      </c>
      <c r="G335">
        <v>44670</v>
      </c>
      <c r="H335">
        <v>44775</v>
      </c>
      <c r="L335">
        <v>44671</v>
      </c>
      <c r="M335">
        <v>44684</v>
      </c>
      <c r="N335" t="s">
        <v>459</v>
      </c>
    </row>
    <row r="336" spans="1:14">
      <c r="A336">
        <v>706</v>
      </c>
      <c r="B336" t="s">
        <v>538</v>
      </c>
      <c r="C336" t="s">
        <v>539</v>
      </c>
      <c r="D336" t="s">
        <v>486</v>
      </c>
      <c r="E336" t="s">
        <v>496</v>
      </c>
      <c r="F336" t="s">
        <v>503</v>
      </c>
      <c r="G336">
        <v>44586</v>
      </c>
      <c r="H336">
        <v>44713</v>
      </c>
      <c r="L336">
        <v>44615</v>
      </c>
      <c r="M336">
        <v>44698</v>
      </c>
      <c r="N336" t="s">
        <v>498</v>
      </c>
    </row>
    <row r="337" spans="1:14">
      <c r="A337">
        <v>707</v>
      </c>
      <c r="B337" t="s">
        <v>540</v>
      </c>
      <c r="C337" t="s">
        <v>541</v>
      </c>
      <c r="D337" t="s">
        <v>486</v>
      </c>
      <c r="E337" t="s">
        <v>496</v>
      </c>
      <c r="F337" t="s">
        <v>97</v>
      </c>
      <c r="G337">
        <v>44602</v>
      </c>
      <c r="L337">
        <v>44602</v>
      </c>
      <c r="N337" t="s">
        <v>504</v>
      </c>
    </row>
    <row r="341" spans="1:14">
      <c r="A341">
        <v>711</v>
      </c>
      <c r="B341" t="s">
        <v>542</v>
      </c>
      <c r="C341" t="s">
        <v>543</v>
      </c>
      <c r="D341" t="s">
        <v>486</v>
      </c>
      <c r="E341" t="s">
        <v>496</v>
      </c>
      <c r="F341" t="s">
        <v>503</v>
      </c>
      <c r="G341">
        <v>44602</v>
      </c>
      <c r="H341">
        <v>44791</v>
      </c>
      <c r="L341">
        <v>44602</v>
      </c>
      <c r="M341">
        <v>44644</v>
      </c>
      <c r="N341" t="s">
        <v>504</v>
      </c>
    </row>
    <row r="342" spans="1:14">
      <c r="A342">
        <v>712</v>
      </c>
      <c r="B342" t="s">
        <v>544</v>
      </c>
      <c r="C342" t="s">
        <v>545</v>
      </c>
      <c r="D342" t="s">
        <v>486</v>
      </c>
      <c r="E342" t="s">
        <v>496</v>
      </c>
      <c r="F342" t="s">
        <v>503</v>
      </c>
      <c r="G342">
        <v>44602</v>
      </c>
      <c r="H342">
        <v>44801</v>
      </c>
      <c r="L342">
        <v>44602</v>
      </c>
      <c r="M342">
        <v>44645</v>
      </c>
      <c r="N342" t="s">
        <v>504</v>
      </c>
    </row>
    <row r="343" spans="1:14">
      <c r="A343">
        <v>713</v>
      </c>
      <c r="B343" t="s">
        <v>546</v>
      </c>
      <c r="C343" t="s">
        <v>547</v>
      </c>
      <c r="D343" t="s">
        <v>486</v>
      </c>
      <c r="E343" t="s">
        <v>496</v>
      </c>
      <c r="F343" t="s">
        <v>503</v>
      </c>
      <c r="G343">
        <v>44602</v>
      </c>
      <c r="H343">
        <v>44657</v>
      </c>
      <c r="L343">
        <v>44602</v>
      </c>
      <c r="M343">
        <v>44657</v>
      </c>
      <c r="N343" t="s">
        <v>504</v>
      </c>
    </row>
    <row r="344" spans="1:14">
      <c r="A344">
        <v>714</v>
      </c>
      <c r="B344" t="s">
        <v>548</v>
      </c>
      <c r="C344" t="s">
        <v>549</v>
      </c>
      <c r="D344" t="s">
        <v>486</v>
      </c>
      <c r="E344" t="s">
        <v>496</v>
      </c>
      <c r="F344" t="s">
        <v>503</v>
      </c>
      <c r="G344">
        <v>44602</v>
      </c>
      <c r="H344">
        <v>44715</v>
      </c>
      <c r="L344">
        <v>44602</v>
      </c>
      <c r="M344">
        <v>44657</v>
      </c>
      <c r="N344" t="s">
        <v>504</v>
      </c>
    </row>
    <row r="345" spans="1:14">
      <c r="A345">
        <v>715</v>
      </c>
      <c r="B345" t="s">
        <v>550</v>
      </c>
      <c r="C345" t="s">
        <v>551</v>
      </c>
      <c r="D345" t="s">
        <v>486</v>
      </c>
      <c r="E345" t="s">
        <v>496</v>
      </c>
      <c r="F345" t="s">
        <v>488</v>
      </c>
      <c r="G345">
        <v>44572</v>
      </c>
      <c r="L345">
        <v>44636</v>
      </c>
      <c r="M345">
        <v>44636</v>
      </c>
      <c r="N345" t="s">
        <v>459</v>
      </c>
    </row>
    <row r="346" spans="1:14">
      <c r="A346">
        <v>716</v>
      </c>
      <c r="B346" t="s">
        <v>552</v>
      </c>
      <c r="C346" t="s">
        <v>553</v>
      </c>
      <c r="D346" t="s">
        <v>486</v>
      </c>
      <c r="E346" t="s">
        <v>496</v>
      </c>
      <c r="F346" t="s">
        <v>488</v>
      </c>
      <c r="G346">
        <v>44641</v>
      </c>
      <c r="L346">
        <v>44644</v>
      </c>
      <c r="N346" t="s">
        <v>459</v>
      </c>
    </row>
    <row r="347" spans="1:14">
      <c r="A347">
        <v>717</v>
      </c>
      <c r="B347" t="s">
        <v>554</v>
      </c>
      <c r="C347" t="s">
        <v>555</v>
      </c>
      <c r="D347" t="s">
        <v>486</v>
      </c>
      <c r="E347" t="s">
        <v>496</v>
      </c>
      <c r="F347" t="s">
        <v>503</v>
      </c>
      <c r="G347">
        <v>44641</v>
      </c>
      <c r="H347">
        <v>44715</v>
      </c>
      <c r="L347">
        <v>44602</v>
      </c>
      <c r="M347">
        <v>44657</v>
      </c>
      <c r="N347" t="s">
        <v>504</v>
      </c>
    </row>
    <row r="348" spans="1:14">
      <c r="A348">
        <v>718</v>
      </c>
      <c r="B348" t="s">
        <v>556</v>
      </c>
      <c r="C348" t="s">
        <v>557</v>
      </c>
      <c r="D348" t="s">
        <v>486</v>
      </c>
      <c r="E348" t="s">
        <v>496</v>
      </c>
      <c r="F348" t="s">
        <v>503</v>
      </c>
      <c r="G348">
        <v>44641</v>
      </c>
      <c r="H348">
        <v>44720</v>
      </c>
      <c r="L348">
        <v>44602</v>
      </c>
      <c r="M348">
        <v>44659</v>
      </c>
      <c r="N348" t="s">
        <v>504</v>
      </c>
    </row>
    <row r="349" spans="1:14">
      <c r="A349">
        <v>719</v>
      </c>
      <c r="B349" t="s">
        <v>558</v>
      </c>
      <c r="C349" t="s">
        <v>559</v>
      </c>
      <c r="D349" t="s">
        <v>486</v>
      </c>
      <c r="E349" t="s">
        <v>496</v>
      </c>
      <c r="F349" t="s">
        <v>97</v>
      </c>
      <c r="G349">
        <v>44651</v>
      </c>
      <c r="L349">
        <v>44652</v>
      </c>
      <c r="N349" t="s">
        <v>504</v>
      </c>
    </row>
    <row r="350" spans="1:14">
      <c r="A350">
        <v>720</v>
      </c>
      <c r="B350" t="s">
        <v>560</v>
      </c>
      <c r="C350" t="s">
        <v>561</v>
      </c>
      <c r="D350" t="s">
        <v>486</v>
      </c>
      <c r="E350" t="s">
        <v>496</v>
      </c>
      <c r="F350" t="s">
        <v>503</v>
      </c>
      <c r="G350">
        <v>44652</v>
      </c>
      <c r="H350">
        <v>44748</v>
      </c>
      <c r="L350">
        <v>44664</v>
      </c>
      <c r="M350">
        <v>44698</v>
      </c>
      <c r="N350" t="s">
        <v>459</v>
      </c>
    </row>
    <row r="351" spans="1:14">
      <c r="A351">
        <v>721</v>
      </c>
      <c r="B351" t="s">
        <v>562</v>
      </c>
      <c r="C351" t="s">
        <v>563</v>
      </c>
      <c r="D351" t="s">
        <v>486</v>
      </c>
      <c r="E351" t="s">
        <v>496</v>
      </c>
      <c r="F351" t="s">
        <v>488</v>
      </c>
      <c r="G351">
        <v>44683</v>
      </c>
      <c r="L351">
        <v>44683</v>
      </c>
      <c r="M351">
        <v>44686</v>
      </c>
      <c r="N351" t="s">
        <v>459</v>
      </c>
    </row>
    <row r="352" spans="1:14">
      <c r="A352">
        <v>722</v>
      </c>
      <c r="B352" t="s">
        <v>564</v>
      </c>
      <c r="C352" t="s">
        <v>565</v>
      </c>
      <c r="D352" t="s">
        <v>486</v>
      </c>
      <c r="E352" t="s">
        <v>496</v>
      </c>
      <c r="F352" t="s">
        <v>488</v>
      </c>
      <c r="G352">
        <v>44683</v>
      </c>
      <c r="L352">
        <v>44690</v>
      </c>
      <c r="M352">
        <v>44692</v>
      </c>
      <c r="N352" t="s">
        <v>459</v>
      </c>
    </row>
    <row r="353" spans="1:14">
      <c r="A353">
        <v>723</v>
      </c>
      <c r="B353" t="s">
        <v>566</v>
      </c>
      <c r="C353" t="s">
        <v>567</v>
      </c>
      <c r="D353" t="s">
        <v>486</v>
      </c>
      <c r="E353" t="s">
        <v>496</v>
      </c>
      <c r="F353" t="s">
        <v>503</v>
      </c>
      <c r="G353">
        <v>44694</v>
      </c>
      <c r="H353">
        <v>44771</v>
      </c>
      <c r="L353">
        <v>44715</v>
      </c>
      <c r="M353">
        <v>44750</v>
      </c>
      <c r="N353" t="s">
        <v>459</v>
      </c>
    </row>
    <row r="354" spans="1:14">
      <c r="A354">
        <v>724</v>
      </c>
      <c r="B354" t="s">
        <v>568</v>
      </c>
      <c r="C354" t="s">
        <v>569</v>
      </c>
      <c r="D354" t="s">
        <v>486</v>
      </c>
      <c r="E354" t="s">
        <v>496</v>
      </c>
      <c r="F354" t="s">
        <v>503</v>
      </c>
      <c r="G354">
        <v>44694</v>
      </c>
      <c r="H354">
        <v>44768</v>
      </c>
      <c r="L354">
        <v>44712</v>
      </c>
      <c r="M354">
        <v>44735</v>
      </c>
      <c r="N354" t="s">
        <v>459</v>
      </c>
    </row>
    <row r="355" spans="1:14">
      <c r="A355">
        <v>725</v>
      </c>
      <c r="B355" t="s">
        <v>570</v>
      </c>
      <c r="C355" t="s">
        <v>571</v>
      </c>
      <c r="D355" t="s">
        <v>486</v>
      </c>
      <c r="E355" t="s">
        <v>496</v>
      </c>
      <c r="F355" t="s">
        <v>488</v>
      </c>
      <c r="G355">
        <v>44732</v>
      </c>
      <c r="L355">
        <v>44784</v>
      </c>
      <c r="N355" t="s">
        <v>459</v>
      </c>
    </row>
    <row r="356" spans="1:14">
      <c r="A356">
        <v>726</v>
      </c>
      <c r="B356" t="s">
        <v>572</v>
      </c>
      <c r="C356" t="s">
        <v>573</v>
      </c>
      <c r="D356" t="s">
        <v>486</v>
      </c>
      <c r="E356" t="s">
        <v>496</v>
      </c>
      <c r="F356" t="s">
        <v>488</v>
      </c>
      <c r="G356">
        <v>44747</v>
      </c>
      <c r="L356">
        <v>44747</v>
      </c>
      <c r="N356" t="s">
        <v>459</v>
      </c>
    </row>
    <row r="357" spans="1:14">
      <c r="A357">
        <v>727</v>
      </c>
      <c r="B357" t="s">
        <v>574</v>
      </c>
      <c r="C357" t="s">
        <v>575</v>
      </c>
      <c r="D357" t="s">
        <v>486</v>
      </c>
      <c r="E357" t="s">
        <v>496</v>
      </c>
      <c r="F357" t="s">
        <v>488</v>
      </c>
      <c r="G357">
        <v>44748</v>
      </c>
      <c r="L357">
        <v>44749</v>
      </c>
      <c r="N357" t="s">
        <v>459</v>
      </c>
    </row>
    <row r="358" spans="1:14">
      <c r="A358">
        <v>728</v>
      </c>
      <c r="B358" t="s">
        <v>576</v>
      </c>
      <c r="C358" t="s">
        <v>577</v>
      </c>
      <c r="D358" t="s">
        <v>486</v>
      </c>
      <c r="E358" t="s">
        <v>496</v>
      </c>
      <c r="F358" t="s">
        <v>525</v>
      </c>
      <c r="G358">
        <v>44778</v>
      </c>
      <c r="N358" t="s">
        <v>459</v>
      </c>
    </row>
    <row r="359" spans="1:14">
      <c r="A359">
        <v>729</v>
      </c>
      <c r="B359" t="s">
        <v>578</v>
      </c>
      <c r="C359" t="s">
        <v>579</v>
      </c>
      <c r="D359" t="s">
        <v>486</v>
      </c>
      <c r="E359" t="s">
        <v>496</v>
      </c>
      <c r="F359" t="s">
        <v>497</v>
      </c>
      <c r="G359">
        <v>44784</v>
      </c>
      <c r="N359" t="s">
        <v>504</v>
      </c>
    </row>
    <row r="360" spans="1:14">
      <c r="A360">
        <v>730</v>
      </c>
      <c r="B360" t="s">
        <v>580</v>
      </c>
      <c r="C360" t="s">
        <v>581</v>
      </c>
      <c r="D360" t="s">
        <v>486</v>
      </c>
      <c r="E360" t="s">
        <v>496</v>
      </c>
      <c r="F360" t="s">
        <v>497</v>
      </c>
      <c r="G360">
        <v>44784</v>
      </c>
      <c r="N360" t="s">
        <v>504</v>
      </c>
    </row>
    <row r="361" spans="1:14">
      <c r="A361">
        <v>731</v>
      </c>
      <c r="B361" t="s">
        <v>582</v>
      </c>
      <c r="C361" t="s">
        <v>583</v>
      </c>
      <c r="D361" t="s">
        <v>486</v>
      </c>
      <c r="E361" t="s">
        <v>496</v>
      </c>
      <c r="F361" t="s">
        <v>503</v>
      </c>
      <c r="G361">
        <v>44571</v>
      </c>
      <c r="H361">
        <v>44701</v>
      </c>
      <c r="L361">
        <v>44602</v>
      </c>
      <c r="M361">
        <v>44644</v>
      </c>
      <c r="N361" t="s">
        <v>504</v>
      </c>
    </row>
    <row r="362" spans="1:14">
      <c r="A362">
        <v>732</v>
      </c>
      <c r="B362" t="s">
        <v>584</v>
      </c>
      <c r="C362" t="s">
        <v>585</v>
      </c>
      <c r="D362" t="s">
        <v>486</v>
      </c>
      <c r="E362" t="s">
        <v>496</v>
      </c>
      <c r="F362" t="s">
        <v>525</v>
      </c>
      <c r="G362">
        <v>44798</v>
      </c>
      <c r="L362">
        <v>44802</v>
      </c>
      <c r="N362" t="s">
        <v>459</v>
      </c>
    </row>
    <row r="363" spans="1:14">
      <c r="A363">
        <v>733</v>
      </c>
      <c r="B363" t="s">
        <v>586</v>
      </c>
      <c r="C363" t="s">
        <v>587</v>
      </c>
      <c r="D363" t="s">
        <v>486</v>
      </c>
      <c r="E363" t="s">
        <v>496</v>
      </c>
      <c r="F363" t="s">
        <v>525</v>
      </c>
      <c r="G363">
        <v>44798</v>
      </c>
      <c r="L363">
        <v>44802</v>
      </c>
      <c r="N363" t="s">
        <v>459</v>
      </c>
    </row>
  </sheetData>
  <autoFilter ref="A3:AC50" xr:uid="{A5032C92-FA42-4666-962B-D9A51DE6C1D8}"/>
  <mergeCells count="1">
    <mergeCell ref="E2:R2"/>
  </mergeCells>
  <conditionalFormatting sqref="D6:N50">
    <cfRule type="containsText" dxfId="8" priority="1" operator="containsText" text="No">
      <formula>NOT(ISERROR(SEARCH("No",D6)))</formula>
    </cfRule>
  </conditionalFormatting>
  <conditionalFormatting sqref="O3">
    <cfRule type="containsText" dxfId="7" priority="2" operator="containsText" text="Closed-Out">
      <formula>NOT(ISERROR(SEARCH("Closed-Out",O3)))</formula>
    </cfRule>
    <cfRule type="containsText" dxfId="6" priority="3" operator="containsText" text="Closed Out">
      <formula>NOT(ISERROR(SEARCH("Closed Out",O3)))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8ED9E-B48B-40C1-BF53-F55286D6971F}">
  <dimension ref="A1:O7"/>
  <sheetViews>
    <sheetView workbookViewId="0">
      <selection activeCell="G13" sqref="G13"/>
    </sheetView>
  </sheetViews>
  <sheetFormatPr defaultRowHeight="12.75"/>
  <cols>
    <col min="2" max="2" width="21.5703125" customWidth="1"/>
    <col min="3" max="3" width="20.28515625" customWidth="1"/>
    <col min="6" max="6" width="17.85546875" customWidth="1"/>
    <col min="7" max="7" width="15.42578125" customWidth="1"/>
    <col min="8" max="8" width="20.28515625" customWidth="1"/>
    <col min="9" max="9" width="23.28515625" customWidth="1"/>
    <col min="10" max="10" width="23.42578125" customWidth="1"/>
    <col min="12" max="12" width="11.28515625" customWidth="1"/>
    <col min="13" max="13" width="12.5703125" customWidth="1"/>
    <col min="14" max="14" width="17.42578125" customWidth="1"/>
    <col min="15" max="15" width="17.28515625" customWidth="1"/>
  </cols>
  <sheetData>
    <row r="1" spans="1:15" ht="13.5" thickBot="1"/>
    <row r="2" spans="1:15" ht="15.75" thickBot="1">
      <c r="A2" s="15" t="s">
        <v>0</v>
      </c>
      <c r="B2" s="14" t="e">
        <f>COUNTIF(#REF!, "CLOSED-OUT")</f>
        <v>#REF!</v>
      </c>
      <c r="C2" s="13" t="s">
        <v>1</v>
      </c>
      <c r="D2" s="12" t="e">
        <f>COUNTIF(#REF!,"OUTSTANDING")</f>
        <v>#REF!</v>
      </c>
      <c r="E2" s="133" t="s">
        <v>449</v>
      </c>
      <c r="F2" s="134"/>
      <c r="G2" s="134"/>
      <c r="H2" s="134"/>
      <c r="I2" s="134"/>
      <c r="J2" s="134"/>
      <c r="K2" s="134"/>
      <c r="L2" s="134"/>
      <c r="M2" s="134"/>
      <c r="N2" s="134"/>
      <c r="O2" s="135"/>
    </row>
    <row r="3" spans="1:15" s="7" customFormat="1" ht="30.75" thickBot="1">
      <c r="A3" s="11" t="s">
        <v>3</v>
      </c>
      <c r="B3" s="10" t="s">
        <v>4</v>
      </c>
      <c r="C3" s="10" t="s">
        <v>5</v>
      </c>
      <c r="D3" s="10" t="s">
        <v>50</v>
      </c>
      <c r="E3" s="10" t="s">
        <v>7</v>
      </c>
      <c r="F3" s="10" t="s">
        <v>53</v>
      </c>
      <c r="G3" s="10" t="s">
        <v>8</v>
      </c>
      <c r="H3" s="10" t="s">
        <v>54</v>
      </c>
      <c r="I3" s="10" t="s">
        <v>482</v>
      </c>
      <c r="J3" s="10" t="s">
        <v>483</v>
      </c>
      <c r="K3" s="10" t="s">
        <v>10</v>
      </c>
      <c r="L3" s="10" t="s">
        <v>11</v>
      </c>
      <c r="M3" s="10" t="s">
        <v>12</v>
      </c>
      <c r="N3" s="9" t="s">
        <v>13</v>
      </c>
      <c r="O3" s="8" t="s">
        <v>478</v>
      </c>
    </row>
    <row r="4" spans="1:15">
      <c r="A4" s="6"/>
      <c r="B4" s="4"/>
      <c r="C4" s="4"/>
      <c r="D4" s="4"/>
      <c r="E4" s="4"/>
      <c r="F4" s="6"/>
      <c r="G4" s="6"/>
      <c r="H4" s="5"/>
      <c r="I4" s="5"/>
      <c r="J4" s="5"/>
      <c r="K4" s="6"/>
      <c r="L4" s="4"/>
      <c r="M4" s="5"/>
      <c r="N4" s="4"/>
      <c r="O4" s="6"/>
    </row>
    <row r="5" spans="1:15">
      <c r="A5" s="3"/>
      <c r="B5" s="1"/>
      <c r="C5" s="1"/>
      <c r="D5" s="1"/>
      <c r="E5" s="1"/>
      <c r="F5" s="3"/>
      <c r="G5" s="3"/>
      <c r="H5" s="2"/>
      <c r="I5" s="2"/>
      <c r="J5" s="2"/>
      <c r="K5" s="3"/>
      <c r="L5" s="1"/>
      <c r="M5" s="2"/>
      <c r="N5" s="1"/>
      <c r="O5" s="3"/>
    </row>
    <row r="6" spans="1:15">
      <c r="A6" s="3"/>
      <c r="B6" s="1"/>
      <c r="C6" s="1"/>
      <c r="D6" s="1"/>
      <c r="E6" s="1"/>
      <c r="F6" s="3"/>
      <c r="G6" s="3"/>
      <c r="H6" s="2"/>
      <c r="I6" s="2"/>
      <c r="J6" s="2"/>
      <c r="K6" s="3"/>
      <c r="L6" s="1"/>
      <c r="M6" s="2"/>
      <c r="N6" s="1"/>
      <c r="O6" s="3"/>
    </row>
    <row r="7" spans="1:15">
      <c r="A7" s="3"/>
      <c r="B7" s="1"/>
      <c r="C7" s="1"/>
      <c r="D7" s="1"/>
      <c r="E7" s="1"/>
      <c r="F7" s="3"/>
      <c r="G7" s="3"/>
      <c r="H7" s="2"/>
      <c r="I7" s="2"/>
      <c r="J7" s="2"/>
      <c r="K7" s="3"/>
      <c r="L7" s="1"/>
      <c r="M7" s="2"/>
      <c r="N7" s="1"/>
      <c r="O7" s="3"/>
    </row>
  </sheetData>
  <mergeCells count="1">
    <mergeCell ref="E2:O2"/>
  </mergeCells>
  <conditionalFormatting sqref="L3">
    <cfRule type="containsText" dxfId="5" priority="1" operator="containsText" text="Closed-Out">
      <formula>NOT(ISERROR(SEARCH("Closed-Out",L3)))</formula>
    </cfRule>
    <cfRule type="containsText" dxfId="4" priority="2" operator="containsText" text="Closed Out">
      <formula>NOT(ISERROR(SEARCH("Closed Out",L3)))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78C2-907B-4193-B420-AD6999216B2B}">
  <dimension ref="A1:R1048575"/>
  <sheetViews>
    <sheetView workbookViewId="0">
      <pane xSplit="3" topLeftCell="D1" activePane="topRight" state="frozen"/>
      <selection pane="topRight" activeCell="F9" sqref="F9"/>
      <selection activeCell="G13" sqref="G13"/>
    </sheetView>
  </sheetViews>
  <sheetFormatPr defaultColWidth="9.140625" defaultRowHeight="12.75"/>
  <cols>
    <col min="1" max="1" width="9.140625" style="27"/>
    <col min="2" max="2" width="24" style="27" customWidth="1"/>
    <col min="3" max="3" width="32.28515625" style="27" customWidth="1"/>
    <col min="4" max="4" width="32.5703125" style="27" customWidth="1"/>
    <col min="5" max="7" width="21.85546875" style="27" customWidth="1"/>
    <col min="8" max="8" width="18" style="27" customWidth="1"/>
    <col min="9" max="9" width="13.7109375" style="27" customWidth="1"/>
    <col min="10" max="10" width="15" style="27" customWidth="1"/>
    <col min="11" max="12" width="12.7109375" style="27" customWidth="1"/>
    <col min="13" max="13" width="13.28515625" style="27" customWidth="1"/>
    <col min="14" max="14" width="44.5703125" style="27" customWidth="1"/>
    <col min="15" max="15" width="16.5703125" style="27" customWidth="1"/>
    <col min="16" max="16" width="26.85546875" style="27" customWidth="1"/>
    <col min="17" max="17" width="21.85546875" style="27" customWidth="1"/>
    <col min="18" max="18" width="24.7109375" style="27" customWidth="1"/>
    <col min="19" max="16384" width="9.140625" style="27"/>
  </cols>
  <sheetData>
    <row r="1" spans="1:18" ht="15.75" thickBot="1">
      <c r="D1" s="27" t="s">
        <v>48</v>
      </c>
      <c r="E1" s="81" t="s">
        <v>49</v>
      </c>
      <c r="F1" s="80"/>
      <c r="G1" s="80"/>
    </row>
    <row r="2" spans="1:18" ht="15.75" thickBot="1">
      <c r="A2" s="15" t="s">
        <v>0</v>
      </c>
      <c r="B2" s="14">
        <f>COUNTIF($O$4:$O$38, "CLOSED-OUT")</f>
        <v>0</v>
      </c>
      <c r="C2" s="13" t="s">
        <v>1</v>
      </c>
      <c r="D2" s="12">
        <f>COUNTIF($O$4:$O$38,"OUTSTANDING")</f>
        <v>0</v>
      </c>
      <c r="E2" s="79" t="s">
        <v>2</v>
      </c>
      <c r="F2" s="78"/>
      <c r="G2" s="78"/>
      <c r="H2" s="136" t="s">
        <v>2</v>
      </c>
      <c r="I2" s="136"/>
      <c r="J2" s="136"/>
      <c r="K2" s="136"/>
      <c r="L2" s="136"/>
      <c r="M2" s="136"/>
      <c r="N2" s="136"/>
      <c r="O2" s="136"/>
      <c r="P2" s="136"/>
      <c r="Q2" s="136"/>
      <c r="R2" s="137"/>
    </row>
    <row r="3" spans="1:18" ht="45.75" thickBot="1">
      <c r="A3" s="77" t="s">
        <v>3</v>
      </c>
      <c r="B3" s="76" t="s">
        <v>4</v>
      </c>
      <c r="C3" s="76" t="s">
        <v>5</v>
      </c>
      <c r="D3" s="76" t="s">
        <v>50</v>
      </c>
      <c r="E3" s="75" t="s">
        <v>7</v>
      </c>
      <c r="F3" s="75" t="s">
        <v>51</v>
      </c>
      <c r="G3" s="75" t="s">
        <v>52</v>
      </c>
      <c r="H3" s="75" t="s">
        <v>53</v>
      </c>
      <c r="I3" s="75" t="s">
        <v>8</v>
      </c>
      <c r="J3" s="75" t="s">
        <v>54</v>
      </c>
      <c r="K3" s="75" t="s">
        <v>55</v>
      </c>
      <c r="L3" s="75" t="s">
        <v>56</v>
      </c>
      <c r="M3" s="75" t="s">
        <v>57</v>
      </c>
      <c r="N3" s="75" t="s">
        <v>10</v>
      </c>
      <c r="O3" s="75" t="s">
        <v>11</v>
      </c>
      <c r="P3" s="75" t="s">
        <v>12</v>
      </c>
      <c r="Q3" s="74" t="s">
        <v>13</v>
      </c>
      <c r="R3" s="73" t="s">
        <v>58</v>
      </c>
    </row>
    <row r="4" spans="1:18" ht="26.45" customHeight="1">
      <c r="A4" s="32">
        <v>1</v>
      </c>
      <c r="B4" s="31" t="s">
        <v>59</v>
      </c>
      <c r="C4" s="31" t="s">
        <v>60</v>
      </c>
      <c r="D4" s="37" t="s">
        <v>61</v>
      </c>
      <c r="E4" s="29" t="s">
        <v>18</v>
      </c>
      <c r="F4" s="29" t="s">
        <v>62</v>
      </c>
      <c r="G4" s="29" t="s">
        <v>63</v>
      </c>
      <c r="H4" s="30" t="s">
        <v>64</v>
      </c>
      <c r="I4" s="30" t="s">
        <v>18</v>
      </c>
      <c r="J4" s="30" t="s">
        <v>18</v>
      </c>
      <c r="K4" s="30" t="s">
        <v>18</v>
      </c>
      <c r="L4" s="30" t="s">
        <v>18</v>
      </c>
      <c r="M4" s="30" t="s">
        <v>18</v>
      </c>
      <c r="N4" s="28"/>
      <c r="O4" s="29" t="s">
        <v>65</v>
      </c>
      <c r="P4" s="30">
        <v>45171</v>
      </c>
      <c r="Q4" s="37" t="s">
        <v>41</v>
      </c>
      <c r="R4" s="28"/>
    </row>
    <row r="5" spans="1:18" ht="26.45" customHeight="1">
      <c r="A5" s="32">
        <v>2</v>
      </c>
      <c r="B5" s="31" t="s">
        <v>66</v>
      </c>
      <c r="C5" s="31" t="s">
        <v>67</v>
      </c>
      <c r="D5" s="37" t="s">
        <v>61</v>
      </c>
      <c r="E5" s="29" t="s">
        <v>18</v>
      </c>
      <c r="F5" s="29" t="s">
        <v>63</v>
      </c>
      <c r="G5" s="29" t="s">
        <v>68</v>
      </c>
      <c r="H5" s="30" t="s">
        <v>64</v>
      </c>
      <c r="I5" s="30" t="s">
        <v>18</v>
      </c>
      <c r="J5" s="30" t="s">
        <v>19</v>
      </c>
      <c r="K5" s="30" t="s">
        <v>18</v>
      </c>
      <c r="L5" s="30" t="s">
        <v>18</v>
      </c>
      <c r="M5" s="30" t="s">
        <v>18</v>
      </c>
      <c r="N5" s="28"/>
      <c r="O5" s="29" t="s">
        <v>65</v>
      </c>
      <c r="P5" s="30" t="s">
        <v>69</v>
      </c>
      <c r="Q5" s="37" t="s">
        <v>41</v>
      </c>
      <c r="R5" s="28"/>
    </row>
    <row r="6" spans="1:18" ht="26.45" customHeight="1">
      <c r="A6" s="32">
        <v>3</v>
      </c>
      <c r="B6" s="31" t="s">
        <v>70</v>
      </c>
      <c r="C6" s="31" t="s">
        <v>71</v>
      </c>
      <c r="D6" s="37" t="s">
        <v>61</v>
      </c>
      <c r="E6" s="29" t="s">
        <v>18</v>
      </c>
      <c r="F6" s="29" t="s">
        <v>68</v>
      </c>
      <c r="G6" s="29" t="s">
        <v>72</v>
      </c>
      <c r="H6" s="30" t="s">
        <v>64</v>
      </c>
      <c r="I6" s="30" t="s">
        <v>18</v>
      </c>
      <c r="J6" s="30" t="s">
        <v>73</v>
      </c>
      <c r="K6" s="30" t="s">
        <v>19</v>
      </c>
      <c r="L6" s="30" t="s">
        <v>18</v>
      </c>
      <c r="M6" s="30" t="s">
        <v>19</v>
      </c>
      <c r="N6" s="28"/>
      <c r="O6" s="29" t="s">
        <v>65</v>
      </c>
      <c r="P6" s="30" t="s">
        <v>69</v>
      </c>
      <c r="Q6" s="37" t="s">
        <v>41</v>
      </c>
      <c r="R6" s="28"/>
    </row>
    <row r="7" spans="1:18" ht="26.45" customHeight="1">
      <c r="A7" s="32">
        <v>4</v>
      </c>
      <c r="B7" s="31" t="s">
        <v>74</v>
      </c>
      <c r="C7" s="31" t="s">
        <v>75</v>
      </c>
      <c r="D7" s="37" t="s">
        <v>61</v>
      </c>
      <c r="E7" s="29" t="s">
        <v>18</v>
      </c>
      <c r="F7" s="29" t="s">
        <v>76</v>
      </c>
      <c r="G7" s="29" t="s">
        <v>77</v>
      </c>
      <c r="H7" s="30" t="s">
        <v>44</v>
      </c>
      <c r="I7" s="30" t="s">
        <v>44</v>
      </c>
      <c r="J7" s="30" t="s">
        <v>73</v>
      </c>
      <c r="K7" s="30" t="s">
        <v>19</v>
      </c>
      <c r="L7" s="30" t="s">
        <v>18</v>
      </c>
      <c r="M7" s="30" t="s">
        <v>19</v>
      </c>
      <c r="N7" s="28"/>
      <c r="O7" s="29" t="s">
        <v>78</v>
      </c>
      <c r="P7" s="30">
        <v>45232</v>
      </c>
      <c r="Q7" s="37" t="s">
        <v>41</v>
      </c>
      <c r="R7" s="35" t="s">
        <v>79</v>
      </c>
    </row>
    <row r="8" spans="1:18" ht="26.45" customHeight="1">
      <c r="A8" s="32">
        <v>5</v>
      </c>
      <c r="B8" s="31" t="s">
        <v>80</v>
      </c>
      <c r="C8" s="31" t="s">
        <v>81</v>
      </c>
      <c r="D8" s="37" t="s">
        <v>61</v>
      </c>
      <c r="E8" s="29" t="s">
        <v>18</v>
      </c>
      <c r="F8" s="29" t="s">
        <v>82</v>
      </c>
      <c r="G8" s="29" t="s">
        <v>83</v>
      </c>
      <c r="H8" s="30" t="s">
        <v>64</v>
      </c>
      <c r="I8" s="29" t="s">
        <v>18</v>
      </c>
      <c r="J8" s="30" t="s">
        <v>19</v>
      </c>
      <c r="K8" s="29" t="s">
        <v>18</v>
      </c>
      <c r="L8" s="29" t="s">
        <v>44</v>
      </c>
      <c r="M8" s="29" t="s">
        <v>18</v>
      </c>
      <c r="N8" s="29"/>
      <c r="O8" s="29" t="s">
        <v>65</v>
      </c>
      <c r="P8" s="30" t="s">
        <v>84</v>
      </c>
      <c r="Q8" s="37" t="s">
        <v>41</v>
      </c>
      <c r="R8" s="28"/>
    </row>
    <row r="9" spans="1:18" ht="26.45" customHeight="1">
      <c r="A9" s="32">
        <v>6</v>
      </c>
      <c r="B9" s="31" t="s">
        <v>85</v>
      </c>
      <c r="C9" s="31" t="s">
        <v>86</v>
      </c>
      <c r="D9" s="37" t="s">
        <v>61</v>
      </c>
      <c r="E9" s="29" t="s">
        <v>18</v>
      </c>
      <c r="F9" s="29" t="s">
        <v>87</v>
      </c>
      <c r="G9" s="29" t="s">
        <v>88</v>
      </c>
      <c r="H9" s="30" t="s">
        <v>64</v>
      </c>
      <c r="I9" s="29" t="s">
        <v>18</v>
      </c>
      <c r="J9" s="30" t="s">
        <v>19</v>
      </c>
      <c r="K9" s="29" t="s">
        <v>18</v>
      </c>
      <c r="L9" s="29" t="s">
        <v>18</v>
      </c>
      <c r="M9" s="29" t="s">
        <v>18</v>
      </c>
      <c r="N9" s="36"/>
      <c r="O9" s="29" t="s">
        <v>65</v>
      </c>
      <c r="P9" s="30">
        <v>45007</v>
      </c>
      <c r="Q9" s="37" t="s">
        <v>41</v>
      </c>
      <c r="R9" s="28"/>
    </row>
    <row r="10" spans="1:18" ht="26.45" customHeight="1">
      <c r="A10" s="32">
        <v>7</v>
      </c>
      <c r="B10" s="31" t="s">
        <v>89</v>
      </c>
      <c r="C10" s="31" t="s">
        <v>86</v>
      </c>
      <c r="D10" s="37" t="s">
        <v>61</v>
      </c>
      <c r="E10" s="29" t="s">
        <v>18</v>
      </c>
      <c r="F10" s="29" t="s">
        <v>90</v>
      </c>
      <c r="G10" s="29" t="s">
        <v>88</v>
      </c>
      <c r="H10" s="30" t="s">
        <v>64</v>
      </c>
      <c r="I10" s="28" t="s">
        <v>44</v>
      </c>
      <c r="J10" s="30" t="s">
        <v>19</v>
      </c>
      <c r="K10" s="30" t="s">
        <v>18</v>
      </c>
      <c r="L10" s="30" t="s">
        <v>44</v>
      </c>
      <c r="M10" s="30" t="s">
        <v>44</v>
      </c>
      <c r="N10" s="28"/>
      <c r="O10" s="29" t="s">
        <v>78</v>
      </c>
      <c r="P10" s="30"/>
      <c r="Q10" s="37" t="s">
        <v>41</v>
      </c>
      <c r="R10" s="28"/>
    </row>
    <row r="11" spans="1:18" ht="26.45" customHeight="1">
      <c r="A11" s="32">
        <v>8</v>
      </c>
      <c r="B11" s="31" t="s">
        <v>91</v>
      </c>
      <c r="C11" s="31" t="s">
        <v>86</v>
      </c>
      <c r="D11" s="37" t="s">
        <v>61</v>
      </c>
      <c r="E11" s="29" t="s">
        <v>18</v>
      </c>
      <c r="F11" s="29" t="s">
        <v>90</v>
      </c>
      <c r="G11" s="29" t="s">
        <v>88</v>
      </c>
      <c r="H11" s="30" t="s">
        <v>64</v>
      </c>
      <c r="I11" s="28" t="s">
        <v>44</v>
      </c>
      <c r="J11" s="30" t="s">
        <v>19</v>
      </c>
      <c r="K11" s="30" t="s">
        <v>18</v>
      </c>
      <c r="L11" s="30" t="s">
        <v>18</v>
      </c>
      <c r="M11" s="30" t="s">
        <v>18</v>
      </c>
      <c r="N11" s="28"/>
      <c r="O11" s="29" t="s">
        <v>78</v>
      </c>
      <c r="P11" s="30"/>
      <c r="Q11" s="37" t="s">
        <v>41</v>
      </c>
      <c r="R11" s="28"/>
    </row>
    <row r="12" spans="1:18" ht="26.45" customHeight="1">
      <c r="A12" s="32">
        <v>9</v>
      </c>
      <c r="B12" s="31" t="s">
        <v>92</v>
      </c>
      <c r="C12" s="31" t="s">
        <v>93</v>
      </c>
      <c r="D12" s="37" t="s">
        <v>61</v>
      </c>
      <c r="E12" s="29"/>
      <c r="F12" s="29"/>
      <c r="G12" s="29"/>
      <c r="H12" s="28"/>
      <c r="I12" s="28"/>
      <c r="J12" s="30"/>
      <c r="K12" s="30"/>
      <c r="L12" s="30"/>
      <c r="M12" s="30"/>
      <c r="N12" s="28"/>
      <c r="O12" s="29"/>
      <c r="P12" s="30"/>
      <c r="Q12" s="37"/>
      <c r="R12" s="28"/>
    </row>
    <row r="13" spans="1:18" ht="26.45" customHeight="1">
      <c r="A13" s="32">
        <v>10</v>
      </c>
      <c r="B13" s="31"/>
      <c r="C13" s="31"/>
      <c r="D13" s="29"/>
      <c r="E13" s="29"/>
      <c r="F13" s="29"/>
      <c r="G13" s="29"/>
      <c r="H13" s="28"/>
      <c r="I13" s="28"/>
      <c r="J13" s="30"/>
      <c r="K13" s="30"/>
      <c r="L13" s="30"/>
      <c r="M13" s="30"/>
      <c r="N13" s="28"/>
      <c r="O13" s="29"/>
      <c r="P13" s="30"/>
      <c r="Q13" s="37"/>
      <c r="R13" s="28"/>
    </row>
    <row r="14" spans="1:18" ht="26.45" customHeight="1">
      <c r="A14" s="32">
        <v>11</v>
      </c>
      <c r="B14" s="31"/>
      <c r="C14" s="31"/>
      <c r="D14" s="29"/>
      <c r="E14" s="29"/>
      <c r="F14" s="29"/>
      <c r="G14" s="29"/>
      <c r="H14" s="28"/>
      <c r="I14" s="28"/>
      <c r="J14" s="30"/>
      <c r="K14" s="30"/>
      <c r="L14" s="30"/>
      <c r="M14" s="30"/>
      <c r="N14" s="28"/>
      <c r="O14" s="29"/>
      <c r="P14" s="30"/>
      <c r="Q14" s="37"/>
      <c r="R14" s="28"/>
    </row>
    <row r="15" spans="1:18" ht="26.45" customHeight="1">
      <c r="A15" s="32">
        <v>12</v>
      </c>
      <c r="B15" s="31"/>
      <c r="C15" s="31"/>
      <c r="D15" s="29"/>
      <c r="E15" s="29"/>
      <c r="F15" s="29"/>
      <c r="G15" s="29"/>
      <c r="H15" s="28"/>
      <c r="I15" s="28"/>
      <c r="J15" s="30"/>
      <c r="K15" s="30"/>
      <c r="L15" s="30"/>
      <c r="M15" s="30"/>
      <c r="N15" s="28"/>
      <c r="O15" s="29"/>
      <c r="P15" s="30"/>
      <c r="Q15" s="37"/>
      <c r="R15" s="28"/>
    </row>
    <row r="16" spans="1:18" ht="26.45" customHeight="1">
      <c r="A16" s="32">
        <v>13</v>
      </c>
      <c r="B16" s="31"/>
      <c r="C16" s="31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7"/>
      <c r="R16" s="28"/>
    </row>
    <row r="17" spans="1:18" ht="26.45" customHeight="1">
      <c r="A17" s="32">
        <v>14</v>
      </c>
      <c r="B17" s="31"/>
      <c r="C17" s="31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Q17" s="37"/>
      <c r="R17" s="28"/>
    </row>
    <row r="18" spans="1:18" ht="26.45" customHeight="1">
      <c r="A18" s="32">
        <v>15</v>
      </c>
      <c r="B18" s="31"/>
      <c r="C18" s="31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  <c r="Q18" s="37"/>
      <c r="R18" s="28"/>
    </row>
    <row r="19" spans="1:18" ht="26.45" customHeight="1">
      <c r="A19" s="32">
        <v>16</v>
      </c>
      <c r="B19" s="31"/>
      <c r="C19" s="31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Q19" s="37"/>
      <c r="R19" s="28"/>
    </row>
    <row r="20" spans="1:18" ht="26.45" customHeight="1">
      <c r="A20" s="32">
        <v>17</v>
      </c>
      <c r="B20" s="31"/>
      <c r="C20" s="31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30"/>
      <c r="Q20" s="37"/>
      <c r="R20" s="28"/>
    </row>
    <row r="21" spans="1:18" ht="26.45" customHeight="1">
      <c r="A21" s="32">
        <v>18</v>
      </c>
      <c r="B21" s="31"/>
      <c r="C21" s="31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37"/>
      <c r="R21" s="28"/>
    </row>
    <row r="22" spans="1:18" ht="26.45" customHeight="1">
      <c r="A22" s="32">
        <v>19</v>
      </c>
      <c r="B22" s="31"/>
      <c r="C22" s="31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  <c r="Q22" s="37"/>
      <c r="R22" s="28"/>
    </row>
    <row r="23" spans="1:18" ht="26.45" customHeight="1">
      <c r="A23" s="32">
        <v>20</v>
      </c>
      <c r="B23" s="31"/>
      <c r="C23" s="31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7"/>
      <c r="R23" s="28"/>
    </row>
    <row r="24" spans="1:18" ht="26.45" customHeight="1">
      <c r="A24" s="32"/>
      <c r="B24" s="31"/>
      <c r="C24" s="31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0"/>
      <c r="Q24" s="37"/>
      <c r="R24" s="28"/>
    </row>
    <row r="25" spans="1:18" ht="26.45" customHeight="1">
      <c r="A25" s="32"/>
      <c r="B25" s="31"/>
      <c r="C25" s="31"/>
      <c r="D25" s="29"/>
      <c r="E25" s="29"/>
      <c r="F25" s="29"/>
      <c r="G25" s="29"/>
      <c r="H25" s="28"/>
      <c r="I25" s="28"/>
      <c r="J25" s="30"/>
      <c r="K25" s="30"/>
      <c r="L25" s="30"/>
      <c r="M25" s="30"/>
      <c r="N25" s="28"/>
      <c r="O25" s="29"/>
      <c r="P25" s="30"/>
      <c r="Q25" s="29"/>
      <c r="R25" s="28"/>
    </row>
    <row r="26" spans="1:18" ht="26.45" customHeight="1">
      <c r="A26" s="32"/>
      <c r="B26" s="31"/>
      <c r="C26" s="31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0"/>
      <c r="Q26" s="29"/>
      <c r="R26" s="28"/>
    </row>
    <row r="27" spans="1:18" ht="26.45" customHeight="1">
      <c r="A27" s="32"/>
      <c r="B27" s="31"/>
      <c r="C27" s="31"/>
      <c r="D27" s="29"/>
      <c r="E27" s="29"/>
      <c r="F27" s="29"/>
      <c r="G27" s="29"/>
      <c r="H27" s="28"/>
      <c r="I27" s="28"/>
      <c r="J27" s="30"/>
      <c r="K27" s="30"/>
      <c r="L27" s="30"/>
      <c r="M27" s="30"/>
      <c r="N27" s="28"/>
      <c r="O27" s="29"/>
      <c r="P27" s="30"/>
      <c r="Q27" s="29"/>
      <c r="R27" s="28"/>
    </row>
    <row r="28" spans="1:18" ht="26.45" customHeight="1">
      <c r="A28" s="32"/>
      <c r="B28" s="31"/>
      <c r="C28" s="31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29"/>
      <c r="R28" s="28"/>
    </row>
    <row r="29" spans="1:18" ht="26.45" customHeight="1">
      <c r="A29" s="32"/>
      <c r="B29" s="31"/>
      <c r="C29" s="31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29"/>
      <c r="R29" s="28"/>
    </row>
    <row r="30" spans="1:18" ht="26.45" customHeight="1">
      <c r="A30" s="32"/>
      <c r="B30" s="31"/>
      <c r="C30" s="31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  <c r="Q30" s="29"/>
      <c r="R30" s="28"/>
    </row>
    <row r="31" spans="1:18" ht="26.45" customHeight="1">
      <c r="A31" s="32"/>
      <c r="B31" s="31"/>
      <c r="C31" s="31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29"/>
      <c r="R31" s="28"/>
    </row>
    <row r="32" spans="1:18" ht="26.45" customHeight="1">
      <c r="A32" s="32"/>
      <c r="B32" s="31"/>
      <c r="C32" s="31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  <c r="Q32" s="29"/>
      <c r="R32" s="28"/>
    </row>
    <row r="33" spans="1:18" ht="26.45" customHeight="1">
      <c r="A33" s="32"/>
      <c r="B33" s="31"/>
      <c r="C33" s="31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29"/>
      <c r="R33" s="28"/>
    </row>
    <row r="34" spans="1:18" ht="26.45" customHeight="1">
      <c r="A34" s="32"/>
      <c r="B34" s="31"/>
      <c r="C34" s="31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29"/>
      <c r="R34" s="28"/>
    </row>
    <row r="35" spans="1:18" ht="26.45" customHeight="1">
      <c r="A35" s="32"/>
      <c r="B35" s="31"/>
      <c r="C35" s="31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29"/>
      <c r="R35" s="28"/>
    </row>
    <row r="36" spans="1:18" ht="26.45" customHeight="1">
      <c r="A36" s="32"/>
      <c r="B36" s="31"/>
      <c r="C36" s="31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/>
      <c r="Q36" s="29"/>
      <c r="R36" s="28"/>
    </row>
    <row r="37" spans="1:18" ht="26.45" customHeight="1">
      <c r="A37" s="32"/>
      <c r="B37" s="31"/>
      <c r="C37" s="31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29"/>
      <c r="R37" s="28"/>
    </row>
    <row r="38" spans="1:18" ht="26.45" customHeight="1">
      <c r="A38" s="32"/>
      <c r="B38" s="31"/>
      <c r="C38" s="31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0"/>
      <c r="Q38" s="29"/>
      <c r="R38" s="28"/>
    </row>
    <row r="39" spans="1:18" ht="26.45" customHeight="1">
      <c r="A39" s="32"/>
      <c r="B39" s="31"/>
      <c r="C39" s="31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29"/>
      <c r="R39" s="28"/>
    </row>
    <row r="1048575" spans="17:17">
      <c r="Q1048575" s="37"/>
    </row>
  </sheetData>
  <autoFilter ref="A3:Q3" xr:uid="{AA050A43-03ED-408F-AC8A-C66A3584A23E}"/>
  <mergeCells count="1">
    <mergeCell ref="H2:R2"/>
  </mergeCells>
  <conditionalFormatting sqref="D28:Q39">
    <cfRule type="containsText" dxfId="225" priority="7" operator="containsText" text="Yes">
      <formula>NOT(ISERROR(SEARCH("Yes",D28)))</formula>
    </cfRule>
    <cfRule type="containsText" dxfId="224" priority="8" operator="containsText" text="No">
      <formula>NOT(ISERROR(SEARCH("No",D28)))</formula>
    </cfRule>
    <cfRule type="containsText" dxfId="223" priority="9" operator="containsText" text="YES">
      <formula>NOT(ISERROR(SEARCH("YES",D28)))</formula>
    </cfRule>
  </conditionalFormatting>
  <conditionalFormatting sqref="E1:G1">
    <cfRule type="containsText" dxfId="222" priority="10" operator="containsText" text="Open">
      <formula>NOT(ISERROR(SEARCH("Open",E1)))</formula>
    </cfRule>
    <cfRule type="containsText" dxfId="221" priority="11" operator="containsText" text="No">
      <formula>NOT(ISERROR(SEARCH("No",E1)))</formula>
    </cfRule>
    <cfRule type="containsText" dxfId="220" priority="12" operator="containsText" text="Yes">
      <formula>NOT(ISERROR(SEARCH("Yes",E1)))</formula>
    </cfRule>
  </conditionalFormatting>
  <conditionalFormatting sqref="E7:G7 E9:G9 E12:G13">
    <cfRule type="containsText" dxfId="219" priority="17" operator="containsText" text="No">
      <formula>NOT(ISERROR(SEARCH("No",E7)))</formula>
    </cfRule>
  </conditionalFormatting>
  <conditionalFormatting sqref="E7:G9 E12:G13 D16:N24 P18:P24 D25:G25 J25:N25 P25:Q26 D26:N26 D27:G27 J27:Q27 J4:N15 D4:D15">
    <cfRule type="containsText" dxfId="218" priority="18" operator="containsText" text="YES">
      <formula>NOT(ISERROR(SEARCH("YES",D4)))</formula>
    </cfRule>
  </conditionalFormatting>
  <conditionalFormatting sqref="H4:I11">
    <cfRule type="containsText" dxfId="217" priority="6" operator="containsText" text="YES">
      <formula>NOT(ISERROR(SEARCH("YES",H4)))</formula>
    </cfRule>
  </conditionalFormatting>
  <conditionalFormatting sqref="D16:N24 P18:P24 D25:G25 J25:N25 P25:Q26 D26:N26 D27:G27 J27:Q27 J4:N15 D4:G15">
    <cfRule type="containsText" dxfId="216" priority="13" operator="containsText" text="Yes">
      <formula>NOT(ISERROR(SEARCH("Yes",D4)))</formula>
    </cfRule>
    <cfRule type="containsText" dxfId="215" priority="16" operator="containsText" text="No">
      <formula>NOT(ISERROR(SEARCH("No",D4)))</formula>
    </cfRule>
  </conditionalFormatting>
  <conditionalFormatting sqref="O3">
    <cfRule type="containsText" dxfId="214" priority="14" operator="containsText" text="Closed-Out">
      <formula>NOT(ISERROR(SEARCH("Closed-Out",O3)))</formula>
    </cfRule>
    <cfRule type="containsText" dxfId="213" priority="15" operator="containsText" text="Closed Out">
      <formula>NOT(ISERROR(SEARCH("Closed Out",O3)))</formula>
    </cfRule>
  </conditionalFormatting>
  <conditionalFormatting sqref="H10:H11">
    <cfRule type="containsText" dxfId="212" priority="1" operator="containsText" text="Yes">
      <formula>NOT(ISERROR(SEARCH("Yes",H10)))</formula>
    </cfRule>
    <cfRule type="containsText" dxfId="211" priority="2" operator="containsText" text="No">
      <formula>NOT(ISERROR(SEARCH("No",H10)))</formula>
    </cfRule>
    <cfRule type="containsText" dxfId="210" priority="3" operator="containsText" text="YES">
      <formula>NOT(ISERROR(SEARCH("YES",H10)))</formula>
    </cfRule>
  </conditionalFormatting>
  <conditionalFormatting sqref="H4:I11">
    <cfRule type="containsText" dxfId="209" priority="5" operator="containsText" text="No">
      <formula>NOT(ISERROR(SEARCH("No",H4)))</formula>
    </cfRule>
  </conditionalFormatting>
  <conditionalFormatting sqref="H4:I11">
    <cfRule type="containsText" dxfId="208" priority="4" operator="containsText" text="Yes">
      <formula>NOT(ISERROR(SEARCH("Yes",H4)))</formula>
    </cfRule>
  </conditionalFormatting>
  <hyperlinks>
    <hyperlink ref="E1" r:id="rId1" display="\\CIV-FS\Civilex_Vic\CIV2. PROJECT MANAGEMENT\1. CURRENT PROJECTS\CC - 0330 - HNRU\10. QUALITY ASSURANCE\2. LOTS\Civil Lots\CPF - Cut Floor Preperation For Fill" xr:uid="{79FE07C7-5906-4FA4-9043-D3F1BB2B932D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AFA1-4A3C-497B-AFF1-9B4BF055F039}">
  <dimension ref="A1:O6"/>
  <sheetViews>
    <sheetView workbookViewId="0">
      <selection activeCell="C27" sqref="C27"/>
    </sheetView>
  </sheetViews>
  <sheetFormatPr defaultRowHeight="12.75"/>
  <cols>
    <col min="2" max="2" width="21" customWidth="1"/>
    <col min="3" max="3" width="26.7109375" customWidth="1"/>
    <col min="4" max="4" width="13.140625" customWidth="1"/>
    <col min="5" max="5" width="8.85546875" bestFit="1" customWidth="1"/>
    <col min="6" max="6" width="17.7109375" customWidth="1"/>
    <col min="7" max="7" width="11.5703125" customWidth="1"/>
    <col min="8" max="8" width="14.7109375" customWidth="1"/>
    <col min="9" max="9" width="20.28515625" customWidth="1"/>
    <col min="10" max="10" width="23.85546875" bestFit="1" customWidth="1"/>
    <col min="12" max="12" width="19.85546875" customWidth="1"/>
    <col min="13" max="13" width="13" customWidth="1"/>
    <col min="14" max="14" width="15.5703125" customWidth="1"/>
    <col min="15" max="15" width="12.140625" customWidth="1"/>
  </cols>
  <sheetData>
    <row r="1" spans="1:15" ht="13.5" thickBot="1"/>
    <row r="2" spans="1:15" ht="15.75" thickBot="1">
      <c r="A2" s="15" t="s">
        <v>0</v>
      </c>
      <c r="B2" s="14"/>
      <c r="C2" s="13" t="s">
        <v>1</v>
      </c>
      <c r="D2" s="12"/>
      <c r="E2" s="138" t="s">
        <v>449</v>
      </c>
      <c r="F2" s="136"/>
      <c r="G2" s="136"/>
      <c r="H2" s="136"/>
      <c r="I2" s="136"/>
      <c r="J2" s="136"/>
      <c r="K2" s="136"/>
      <c r="L2" s="136"/>
      <c r="M2" s="136"/>
      <c r="N2" s="136"/>
      <c r="O2" s="137"/>
    </row>
    <row r="3" spans="1:15" ht="45">
      <c r="A3" s="121" t="s">
        <v>3</v>
      </c>
      <c r="B3" s="13" t="s">
        <v>4</v>
      </c>
      <c r="C3" s="13" t="s">
        <v>5</v>
      </c>
      <c r="D3" s="13" t="s">
        <v>50</v>
      </c>
      <c r="E3" s="13" t="s">
        <v>7</v>
      </c>
      <c r="F3" s="13" t="s">
        <v>53</v>
      </c>
      <c r="G3" s="13" t="s">
        <v>8</v>
      </c>
      <c r="H3" s="13" t="s">
        <v>54</v>
      </c>
      <c r="I3" s="13" t="s">
        <v>482</v>
      </c>
      <c r="J3" s="13" t="s">
        <v>483</v>
      </c>
      <c r="K3" s="13" t="s">
        <v>10</v>
      </c>
      <c r="L3" s="13" t="s">
        <v>11</v>
      </c>
      <c r="M3" s="13" t="s">
        <v>12</v>
      </c>
      <c r="N3" s="120" t="s">
        <v>13</v>
      </c>
      <c r="O3" s="119" t="s">
        <v>478</v>
      </c>
    </row>
    <row r="4" spans="1:15" ht="34.5" customHeight="1">
      <c r="A4" s="3"/>
      <c r="B4" s="1"/>
      <c r="C4" s="1"/>
      <c r="D4" s="1"/>
      <c r="E4" s="1"/>
      <c r="F4" s="3"/>
      <c r="G4" s="3"/>
      <c r="H4" s="2"/>
      <c r="I4" s="2"/>
      <c r="J4" s="2"/>
      <c r="K4" s="3"/>
      <c r="L4" s="1"/>
      <c r="M4" s="2"/>
      <c r="N4" s="1"/>
      <c r="O4" s="3"/>
    </row>
    <row r="5" spans="1:15" ht="26.45" customHeight="1">
      <c r="A5" s="3"/>
      <c r="B5" s="1"/>
      <c r="C5" s="1"/>
      <c r="D5" s="1"/>
      <c r="E5" s="1"/>
      <c r="F5" s="3"/>
      <c r="G5" s="3"/>
      <c r="H5" s="2"/>
      <c r="I5" s="2"/>
      <c r="J5" s="2"/>
      <c r="K5" s="3"/>
      <c r="L5" s="1"/>
      <c r="M5" s="2"/>
      <c r="N5" s="1"/>
      <c r="O5" s="3"/>
    </row>
    <row r="6" spans="1:15" ht="26.45" customHeight="1">
      <c r="A6" s="3"/>
      <c r="B6" s="1"/>
      <c r="C6" s="1"/>
      <c r="D6" s="1"/>
      <c r="E6" s="1"/>
      <c r="F6" s="3"/>
      <c r="G6" s="3"/>
      <c r="H6" s="2"/>
      <c r="I6" s="2"/>
      <c r="J6" s="2"/>
      <c r="K6" s="3"/>
      <c r="L6" s="1"/>
      <c r="M6" s="2"/>
      <c r="N6" s="1"/>
      <c r="O6" s="3"/>
    </row>
  </sheetData>
  <autoFilter ref="A3:O3" xr:uid="{9A0A73E0-C888-4CD6-A917-C2157494C06D}"/>
  <mergeCells count="1">
    <mergeCell ref="E2:O2"/>
  </mergeCells>
  <conditionalFormatting sqref="L3">
    <cfRule type="containsText" dxfId="3" priority="1" operator="containsText" text="Closed-Out">
      <formula>NOT(ISERROR(SEARCH("Closed-Out",L3)))</formula>
    </cfRule>
    <cfRule type="containsText" dxfId="2" priority="2" operator="containsText" text="Closed Out">
      <formula>NOT(ISERROR(SEARCH("Closed Out",L3)))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1846-D372-45B3-B9FE-96E7FC5F01F7}">
  <dimension ref="A1:O3"/>
  <sheetViews>
    <sheetView workbookViewId="0">
      <selection activeCell="E18" sqref="E18"/>
    </sheetView>
  </sheetViews>
  <sheetFormatPr defaultRowHeight="12.75"/>
  <sheetData>
    <row r="1" spans="1:15" ht="13.5" thickBot="1"/>
    <row r="2" spans="1:15" ht="15.75" thickBot="1">
      <c r="A2" s="15" t="s">
        <v>0</v>
      </c>
      <c r="B2" s="14"/>
      <c r="C2" s="13" t="s">
        <v>1</v>
      </c>
      <c r="D2" s="12"/>
      <c r="E2" s="138" t="s">
        <v>449</v>
      </c>
      <c r="F2" s="136"/>
      <c r="G2" s="136"/>
      <c r="H2" s="136"/>
      <c r="I2" s="136"/>
      <c r="J2" s="136"/>
      <c r="K2" s="136"/>
      <c r="L2" s="136"/>
      <c r="M2" s="136"/>
      <c r="N2" s="136"/>
      <c r="O2" s="137"/>
    </row>
    <row r="3" spans="1:15" ht="75">
      <c r="A3" s="116" t="s">
        <v>3</v>
      </c>
      <c r="B3" s="124" t="s">
        <v>4</v>
      </c>
      <c r="C3" s="124" t="s">
        <v>5</v>
      </c>
      <c r="D3" s="124" t="s">
        <v>50</v>
      </c>
      <c r="E3" s="124" t="s">
        <v>7</v>
      </c>
      <c r="F3" s="124" t="s">
        <v>53</v>
      </c>
      <c r="G3" s="124" t="s">
        <v>8</v>
      </c>
      <c r="H3" s="124" t="s">
        <v>54</v>
      </c>
      <c r="I3" s="124" t="s">
        <v>482</v>
      </c>
      <c r="J3" s="124" t="s">
        <v>483</v>
      </c>
      <c r="K3" s="124" t="s">
        <v>10</v>
      </c>
      <c r="L3" s="124" t="s">
        <v>11</v>
      </c>
      <c r="M3" s="124" t="s">
        <v>12</v>
      </c>
      <c r="N3" s="123" t="s">
        <v>13</v>
      </c>
      <c r="O3" s="122" t="s">
        <v>478</v>
      </c>
    </row>
  </sheetData>
  <mergeCells count="1">
    <mergeCell ref="E2:O2"/>
  </mergeCells>
  <conditionalFormatting sqref="L3">
    <cfRule type="containsText" dxfId="1" priority="1" operator="containsText" text="Closed-Out">
      <formula>NOT(ISERROR(SEARCH("Closed-Out",L3)))</formula>
    </cfRule>
    <cfRule type="containsText" dxfId="0" priority="2" operator="containsText" text="Closed Out">
      <formula>NOT(ISERROR(SEARCH("Closed Out",L3)))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7F1E-3753-4715-AB09-9CDBC3A01857}">
  <sheetPr filterMode="1"/>
  <dimension ref="A1:P110"/>
  <sheetViews>
    <sheetView workbookViewId="0">
      <pane xSplit="2" ySplit="4" topLeftCell="C13" activePane="bottomRight" state="frozen"/>
      <selection pane="bottomRight" activeCell="L64" sqref="L64"/>
      <selection pane="bottomLeft" activeCell="G13" sqref="G13"/>
      <selection pane="topRight"/>
    </sheetView>
  </sheetViews>
  <sheetFormatPr defaultRowHeight="12.75"/>
  <cols>
    <col min="2" max="2" width="26.28515625" customWidth="1"/>
    <col min="3" max="3" width="39.42578125" customWidth="1"/>
    <col min="4" max="4" width="28.42578125" customWidth="1"/>
    <col min="6" max="6" width="17.28515625" customWidth="1"/>
    <col min="7" max="7" width="15.42578125" customWidth="1"/>
    <col min="8" max="8" width="16.28515625" customWidth="1"/>
    <col min="9" max="9" width="15.7109375" customWidth="1"/>
    <col min="12" max="12" width="53.85546875" customWidth="1"/>
    <col min="13" max="13" width="15.7109375" customWidth="1"/>
    <col min="14" max="14" width="14.5703125" customWidth="1"/>
    <col min="15" max="15" width="22.42578125" customWidth="1"/>
    <col min="16" max="16" width="12" customWidth="1"/>
  </cols>
  <sheetData>
    <row r="1" spans="1:16" ht="13.5" thickBot="1"/>
    <row r="2" spans="1:16" ht="15.75" thickBot="1">
      <c r="A2" s="15" t="s">
        <v>0</v>
      </c>
      <c r="B2" s="14">
        <f>COUNTIF($M$4:$M$20, "CLOSED-OUT")</f>
        <v>0</v>
      </c>
      <c r="C2" s="13" t="s">
        <v>1</v>
      </c>
      <c r="D2" s="12">
        <f>COUNTIF($M$4:$M$20,"OUTSTANDING")</f>
        <v>0</v>
      </c>
      <c r="E2" s="133" t="s">
        <v>2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5"/>
    </row>
    <row r="3" spans="1:16" s="7" customFormat="1" ht="30.75" thickBot="1">
      <c r="A3" s="101" t="s">
        <v>3</v>
      </c>
      <c r="B3" s="100" t="s">
        <v>4</v>
      </c>
      <c r="C3" s="100" t="s">
        <v>5</v>
      </c>
      <c r="D3" s="100" t="s">
        <v>50</v>
      </c>
      <c r="E3" s="100" t="s">
        <v>7</v>
      </c>
      <c r="F3" s="100" t="s">
        <v>53</v>
      </c>
      <c r="G3" s="100" t="s">
        <v>8</v>
      </c>
      <c r="H3" s="100" t="s">
        <v>54</v>
      </c>
      <c r="I3" s="100" t="s">
        <v>55</v>
      </c>
      <c r="J3" s="100" t="s">
        <v>57</v>
      </c>
      <c r="K3" s="100" t="s">
        <v>56</v>
      </c>
      <c r="L3" s="100" t="s">
        <v>14</v>
      </c>
      <c r="M3" s="100" t="s">
        <v>11</v>
      </c>
      <c r="N3" s="100" t="s">
        <v>12</v>
      </c>
      <c r="O3" s="99" t="s">
        <v>13</v>
      </c>
      <c r="P3" s="90" t="s">
        <v>58</v>
      </c>
    </row>
    <row r="4" spans="1:16" ht="26.45" hidden="1" customHeight="1">
      <c r="A4" s="95">
        <v>1</v>
      </c>
      <c r="B4" s="98" t="s">
        <v>94</v>
      </c>
      <c r="C4" s="98" t="s">
        <v>95</v>
      </c>
      <c r="D4" s="98" t="s">
        <v>96</v>
      </c>
      <c r="E4" s="98"/>
      <c r="F4" s="95"/>
      <c r="G4" s="95"/>
      <c r="H4" s="97"/>
      <c r="I4" s="97"/>
      <c r="J4" s="97"/>
      <c r="K4" s="97"/>
      <c r="L4" s="95"/>
      <c r="M4" s="98" t="s">
        <v>97</v>
      </c>
      <c r="N4" s="97">
        <v>44951</v>
      </c>
      <c r="O4" s="96" t="s">
        <v>23</v>
      </c>
      <c r="P4" s="95"/>
    </row>
    <row r="5" spans="1:16" ht="26.45" customHeight="1">
      <c r="A5" s="3">
        <v>2</v>
      </c>
      <c r="B5" s="1" t="s">
        <v>98</v>
      </c>
      <c r="C5" s="1" t="s">
        <v>99</v>
      </c>
      <c r="D5" s="1" t="s">
        <v>96</v>
      </c>
      <c r="E5" s="1" t="s">
        <v>18</v>
      </c>
      <c r="F5" s="1" t="s">
        <v>18</v>
      </c>
      <c r="G5" s="1" t="s">
        <v>18</v>
      </c>
      <c r="H5" s="2" t="s">
        <v>44</v>
      </c>
      <c r="I5" s="2" t="s">
        <v>18</v>
      </c>
      <c r="J5" s="2" t="s">
        <v>18</v>
      </c>
      <c r="K5" s="2" t="s">
        <v>18</v>
      </c>
      <c r="L5" s="3" t="s">
        <v>100</v>
      </c>
      <c r="M5" s="1" t="s">
        <v>101</v>
      </c>
      <c r="N5" s="2" t="s">
        <v>102</v>
      </c>
      <c r="O5" s="61" t="s">
        <v>41</v>
      </c>
      <c r="P5" s="3"/>
    </row>
    <row r="6" spans="1:16" ht="26.45" customHeight="1">
      <c r="A6" s="3">
        <v>3</v>
      </c>
      <c r="B6" s="1" t="s">
        <v>103</v>
      </c>
      <c r="C6" s="1" t="s">
        <v>99</v>
      </c>
      <c r="D6" s="1" t="s">
        <v>96</v>
      </c>
      <c r="E6" s="1" t="s">
        <v>18</v>
      </c>
      <c r="F6" s="1" t="s">
        <v>18</v>
      </c>
      <c r="G6" s="1" t="s">
        <v>18</v>
      </c>
      <c r="H6" s="1" t="s">
        <v>44</v>
      </c>
      <c r="I6" s="1" t="s">
        <v>18</v>
      </c>
      <c r="J6" s="1" t="s">
        <v>18</v>
      </c>
      <c r="K6" s="1" t="s">
        <v>18</v>
      </c>
      <c r="L6" s="3"/>
      <c r="M6" s="1" t="s">
        <v>101</v>
      </c>
      <c r="N6" s="2" t="s">
        <v>104</v>
      </c>
      <c r="O6" s="61" t="s">
        <v>41</v>
      </c>
      <c r="P6" s="3"/>
    </row>
    <row r="7" spans="1:16" ht="26.45" customHeight="1">
      <c r="A7" s="3">
        <v>4</v>
      </c>
      <c r="B7" s="1" t="s">
        <v>105</v>
      </c>
      <c r="C7" s="1" t="s">
        <v>106</v>
      </c>
      <c r="D7" s="1" t="s">
        <v>96</v>
      </c>
      <c r="E7" s="1" t="s">
        <v>18</v>
      </c>
      <c r="F7" s="1" t="s">
        <v>18</v>
      </c>
      <c r="G7" s="1" t="s">
        <v>18</v>
      </c>
      <c r="H7" s="1" t="s">
        <v>44</v>
      </c>
      <c r="I7" s="1" t="s">
        <v>18</v>
      </c>
      <c r="J7" s="1" t="s">
        <v>44</v>
      </c>
      <c r="K7" s="1" t="s">
        <v>18</v>
      </c>
      <c r="L7" s="3"/>
      <c r="M7" s="1" t="s">
        <v>78</v>
      </c>
      <c r="N7" s="2">
        <v>44929</v>
      </c>
      <c r="O7" s="61" t="s">
        <v>41</v>
      </c>
      <c r="P7" s="3"/>
    </row>
    <row r="8" spans="1:16" ht="26.45" customHeight="1">
      <c r="A8" s="3">
        <v>5</v>
      </c>
      <c r="B8" s="1" t="s">
        <v>107</v>
      </c>
      <c r="C8" s="1" t="s">
        <v>108</v>
      </c>
      <c r="D8" s="1" t="s">
        <v>96</v>
      </c>
      <c r="E8" s="1" t="s">
        <v>18</v>
      </c>
      <c r="F8" s="1" t="s">
        <v>18</v>
      </c>
      <c r="G8" s="1" t="s">
        <v>44</v>
      </c>
      <c r="H8" s="1" t="s">
        <v>44</v>
      </c>
      <c r="I8" s="1" t="s">
        <v>18</v>
      </c>
      <c r="J8" s="1" t="s">
        <v>18</v>
      </c>
      <c r="K8" s="1" t="s">
        <v>44</v>
      </c>
      <c r="L8" s="1" t="s">
        <v>109</v>
      </c>
      <c r="M8" s="1" t="s">
        <v>78</v>
      </c>
      <c r="N8" s="2">
        <v>44988</v>
      </c>
      <c r="O8" s="61" t="s">
        <v>41</v>
      </c>
      <c r="P8" s="3"/>
    </row>
    <row r="9" spans="1:16" ht="26.45" customHeight="1">
      <c r="A9" s="3">
        <v>6</v>
      </c>
      <c r="B9" s="1" t="s">
        <v>110</v>
      </c>
      <c r="C9" s="1" t="s">
        <v>111</v>
      </c>
      <c r="D9" s="1" t="s">
        <v>96</v>
      </c>
      <c r="E9" s="1" t="s">
        <v>18</v>
      </c>
      <c r="F9" s="1" t="s">
        <v>18</v>
      </c>
      <c r="G9" s="1" t="s">
        <v>18</v>
      </c>
      <c r="H9" s="1" t="s">
        <v>44</v>
      </c>
      <c r="I9" s="2" t="s">
        <v>18</v>
      </c>
      <c r="J9" s="1" t="s">
        <v>18</v>
      </c>
      <c r="K9" s="2" t="s">
        <v>18</v>
      </c>
      <c r="L9" s="3"/>
      <c r="M9" s="1" t="s">
        <v>101</v>
      </c>
      <c r="N9" s="2">
        <v>45019</v>
      </c>
      <c r="O9" s="61" t="s">
        <v>41</v>
      </c>
      <c r="P9" s="3"/>
    </row>
    <row r="10" spans="1:16" ht="26.45" customHeight="1">
      <c r="A10" s="3">
        <v>7</v>
      </c>
      <c r="B10" s="1" t="s">
        <v>112</v>
      </c>
      <c r="C10" s="1" t="s">
        <v>113</v>
      </c>
      <c r="D10" s="1" t="s">
        <v>96</v>
      </c>
      <c r="E10" s="1" t="s">
        <v>18</v>
      </c>
      <c r="F10" s="1" t="s">
        <v>18</v>
      </c>
      <c r="G10" s="1" t="s">
        <v>18</v>
      </c>
      <c r="H10" s="1" t="s">
        <v>44</v>
      </c>
      <c r="I10" s="2" t="s">
        <v>18</v>
      </c>
      <c r="J10" s="1" t="s">
        <v>18</v>
      </c>
      <c r="K10" s="2" t="s">
        <v>18</v>
      </c>
      <c r="L10" s="3" t="s">
        <v>100</v>
      </c>
      <c r="M10" s="1" t="s">
        <v>101</v>
      </c>
      <c r="N10" s="2">
        <v>45080</v>
      </c>
      <c r="O10" s="61" t="s">
        <v>41</v>
      </c>
      <c r="P10" s="3"/>
    </row>
    <row r="11" spans="1:16" ht="26.45" customHeight="1">
      <c r="A11" s="3">
        <v>8</v>
      </c>
      <c r="B11" s="1" t="s">
        <v>114</v>
      </c>
      <c r="C11" s="1" t="s">
        <v>115</v>
      </c>
      <c r="D11" s="1" t="s">
        <v>96</v>
      </c>
      <c r="E11" s="1" t="s">
        <v>18</v>
      </c>
      <c r="F11" s="1" t="s">
        <v>18</v>
      </c>
      <c r="G11" s="1" t="s">
        <v>44</v>
      </c>
      <c r="H11" s="1" t="s">
        <v>44</v>
      </c>
      <c r="I11" s="2" t="s">
        <v>18</v>
      </c>
      <c r="J11" s="1" t="s">
        <v>18</v>
      </c>
      <c r="K11" s="2" t="s">
        <v>44</v>
      </c>
      <c r="L11" s="3"/>
      <c r="M11" s="1" t="s">
        <v>78</v>
      </c>
      <c r="N11" s="2">
        <v>45110</v>
      </c>
      <c r="O11" s="61" t="s">
        <v>41</v>
      </c>
      <c r="P11" s="3"/>
    </row>
    <row r="12" spans="1:16" ht="26.45" customHeight="1">
      <c r="A12" s="3">
        <v>9</v>
      </c>
      <c r="B12" s="1" t="s">
        <v>116</v>
      </c>
      <c r="C12" s="1" t="s">
        <v>117</v>
      </c>
      <c r="D12" s="1" t="s">
        <v>96</v>
      </c>
      <c r="E12" s="1" t="s">
        <v>18</v>
      </c>
      <c r="F12" s="1" t="s">
        <v>18</v>
      </c>
      <c r="G12" s="1" t="s">
        <v>18</v>
      </c>
      <c r="H12" s="1" t="s">
        <v>44</v>
      </c>
      <c r="I12" s="2" t="s">
        <v>18</v>
      </c>
      <c r="J12" s="1" t="s">
        <v>44</v>
      </c>
      <c r="K12" s="2" t="s">
        <v>18</v>
      </c>
      <c r="L12" s="3"/>
      <c r="M12" s="1" t="s">
        <v>78</v>
      </c>
      <c r="N12" s="2">
        <v>45006</v>
      </c>
      <c r="O12" s="61" t="s">
        <v>41</v>
      </c>
      <c r="P12" s="3"/>
    </row>
    <row r="13" spans="1:16" ht="26.45" customHeight="1">
      <c r="A13" s="3">
        <v>10</v>
      </c>
      <c r="B13" s="1" t="s">
        <v>118</v>
      </c>
      <c r="C13" s="1" t="s">
        <v>119</v>
      </c>
      <c r="D13" s="1" t="s">
        <v>96</v>
      </c>
      <c r="E13" s="1" t="s">
        <v>18</v>
      </c>
      <c r="F13" s="1" t="s">
        <v>18</v>
      </c>
      <c r="G13" s="1" t="s">
        <v>44</v>
      </c>
      <c r="H13" s="1" t="s">
        <v>44</v>
      </c>
      <c r="I13" s="2" t="s">
        <v>18</v>
      </c>
      <c r="J13" s="1" t="s">
        <v>18</v>
      </c>
      <c r="K13" s="2" t="s">
        <v>44</v>
      </c>
      <c r="L13" s="126"/>
      <c r="M13" s="132" t="s">
        <v>101</v>
      </c>
      <c r="N13" s="2">
        <v>45006</v>
      </c>
      <c r="O13" s="61" t="s">
        <v>41</v>
      </c>
      <c r="P13" s="3" t="s">
        <v>120</v>
      </c>
    </row>
    <row r="14" spans="1:16" ht="26.45" customHeight="1">
      <c r="A14" s="3">
        <v>11</v>
      </c>
      <c r="B14" s="1" t="s">
        <v>121</v>
      </c>
      <c r="C14" s="1" t="s">
        <v>119</v>
      </c>
      <c r="D14" s="1" t="s">
        <v>96</v>
      </c>
      <c r="E14" s="1" t="s">
        <v>18</v>
      </c>
      <c r="F14" s="1" t="s">
        <v>44</v>
      </c>
      <c r="G14" s="1" t="s">
        <v>18</v>
      </c>
      <c r="H14" s="1" t="s">
        <v>44</v>
      </c>
      <c r="I14" s="2" t="s">
        <v>18</v>
      </c>
      <c r="J14" s="1" t="s">
        <v>18</v>
      </c>
      <c r="K14" s="2" t="s">
        <v>18</v>
      </c>
      <c r="L14" s="3"/>
      <c r="M14" s="132" t="s">
        <v>101</v>
      </c>
      <c r="N14" s="2">
        <v>45007</v>
      </c>
      <c r="O14" s="61" t="s">
        <v>41</v>
      </c>
      <c r="P14" s="3" t="s">
        <v>120</v>
      </c>
    </row>
    <row r="15" spans="1:16" ht="26.45" customHeight="1">
      <c r="A15" s="3">
        <v>12</v>
      </c>
      <c r="B15" s="1" t="s">
        <v>122</v>
      </c>
      <c r="C15" s="1" t="s">
        <v>123</v>
      </c>
      <c r="D15" s="1" t="s">
        <v>96</v>
      </c>
      <c r="E15" s="1" t="s">
        <v>18</v>
      </c>
      <c r="F15" s="1" t="s">
        <v>44</v>
      </c>
      <c r="G15" s="1" t="s">
        <v>18</v>
      </c>
      <c r="H15" s="1" t="s">
        <v>44</v>
      </c>
      <c r="I15" s="1" t="s">
        <v>18</v>
      </c>
      <c r="J15" s="1" t="s">
        <v>18</v>
      </c>
      <c r="K15" s="2" t="s">
        <v>18</v>
      </c>
      <c r="L15" s="3"/>
      <c r="M15" s="132" t="s">
        <v>101</v>
      </c>
      <c r="N15" s="2">
        <v>45009</v>
      </c>
      <c r="O15" s="61" t="s">
        <v>41</v>
      </c>
      <c r="P15" s="3" t="s">
        <v>120</v>
      </c>
    </row>
    <row r="16" spans="1:16" ht="26.45" customHeight="1">
      <c r="A16" s="3">
        <v>13</v>
      </c>
      <c r="B16" s="1" t="s">
        <v>124</v>
      </c>
      <c r="C16" s="1" t="s">
        <v>125</v>
      </c>
      <c r="D16" s="1" t="s">
        <v>96</v>
      </c>
      <c r="E16" s="1" t="s">
        <v>18</v>
      </c>
      <c r="F16" s="1" t="s">
        <v>44</v>
      </c>
      <c r="G16" s="1" t="s">
        <v>18</v>
      </c>
      <c r="H16" s="1" t="s">
        <v>44</v>
      </c>
      <c r="I16" s="2" t="s">
        <v>18</v>
      </c>
      <c r="J16" s="1" t="s">
        <v>18</v>
      </c>
      <c r="K16" s="2" t="s">
        <v>18</v>
      </c>
      <c r="L16" s="3"/>
      <c r="M16" s="132" t="s">
        <v>101</v>
      </c>
      <c r="N16" s="2">
        <v>45013</v>
      </c>
      <c r="O16" s="61" t="s">
        <v>41</v>
      </c>
      <c r="P16" s="3" t="s">
        <v>120</v>
      </c>
    </row>
    <row r="17" spans="1:16" ht="51" customHeight="1">
      <c r="A17" s="3">
        <v>14</v>
      </c>
      <c r="B17" s="1" t="s">
        <v>126</v>
      </c>
      <c r="C17" s="1" t="s">
        <v>127</v>
      </c>
      <c r="D17" s="1" t="s">
        <v>96</v>
      </c>
      <c r="E17" s="1" t="s">
        <v>18</v>
      </c>
      <c r="F17" s="1" t="s">
        <v>44</v>
      </c>
      <c r="G17" s="1" t="s">
        <v>44</v>
      </c>
      <c r="H17" s="1" t="s">
        <v>44</v>
      </c>
      <c r="I17" s="1" t="s">
        <v>44</v>
      </c>
      <c r="J17" s="1" t="s">
        <v>44</v>
      </c>
      <c r="K17" s="2" t="s">
        <v>44</v>
      </c>
      <c r="L17" s="3" t="s">
        <v>128</v>
      </c>
      <c r="M17" s="1" t="s">
        <v>129</v>
      </c>
      <c r="N17" s="2">
        <v>45014</v>
      </c>
      <c r="O17" s="61" t="s">
        <v>41</v>
      </c>
      <c r="P17" s="3" t="s">
        <v>120</v>
      </c>
    </row>
    <row r="18" spans="1:16" ht="26.45" hidden="1" customHeight="1">
      <c r="A18" s="3">
        <v>14</v>
      </c>
      <c r="B18" s="1" t="s">
        <v>130</v>
      </c>
      <c r="C18" s="1" t="s">
        <v>131</v>
      </c>
      <c r="D18" s="1" t="s">
        <v>96</v>
      </c>
      <c r="E18" s="1" t="s">
        <v>18</v>
      </c>
      <c r="F18" s="1" t="s">
        <v>44</v>
      </c>
      <c r="G18" s="1" t="s">
        <v>44</v>
      </c>
      <c r="H18" s="1" t="s">
        <v>44</v>
      </c>
      <c r="I18" s="2" t="s">
        <v>18</v>
      </c>
      <c r="J18" s="1" t="s">
        <v>44</v>
      </c>
      <c r="K18" s="2"/>
      <c r="L18" s="3"/>
      <c r="M18" s="1" t="s">
        <v>129</v>
      </c>
      <c r="N18" s="2"/>
      <c r="O18" s="61" t="s">
        <v>41</v>
      </c>
      <c r="P18" s="3"/>
    </row>
    <row r="19" spans="1:16" ht="26.45" hidden="1" customHeight="1">
      <c r="A19" s="3"/>
      <c r="B19" s="1" t="s">
        <v>132</v>
      </c>
      <c r="C19" s="1" t="s">
        <v>133</v>
      </c>
      <c r="D19" s="1" t="s">
        <v>134</v>
      </c>
      <c r="E19" s="1" t="s">
        <v>18</v>
      </c>
      <c r="F19" s="1" t="s">
        <v>18</v>
      </c>
      <c r="G19" s="1" t="s">
        <v>18</v>
      </c>
      <c r="H19" s="1" t="s">
        <v>44</v>
      </c>
      <c r="I19" s="1" t="s">
        <v>18</v>
      </c>
      <c r="J19" s="1" t="s">
        <v>18</v>
      </c>
      <c r="K19" s="1" t="s">
        <v>18</v>
      </c>
      <c r="L19" s="130" t="s">
        <v>135</v>
      </c>
      <c r="M19" s="1"/>
      <c r="N19" s="2"/>
      <c r="O19" s="61"/>
      <c r="P19" s="3"/>
    </row>
    <row r="20" spans="1:16" ht="26.45" hidden="1" customHeight="1">
      <c r="A20" s="3"/>
      <c r="B20" s="1" t="s">
        <v>136</v>
      </c>
      <c r="C20" s="1" t="s">
        <v>137</v>
      </c>
      <c r="D20" s="1" t="s">
        <v>134</v>
      </c>
      <c r="E20" s="1" t="s">
        <v>18</v>
      </c>
      <c r="F20" s="1" t="s">
        <v>18</v>
      </c>
      <c r="G20" s="1" t="s">
        <v>18</v>
      </c>
      <c r="H20" s="1" t="s">
        <v>44</v>
      </c>
      <c r="I20" s="1" t="s">
        <v>18</v>
      </c>
      <c r="J20" s="1" t="s">
        <v>18</v>
      </c>
      <c r="K20" s="1" t="s">
        <v>18</v>
      </c>
      <c r="L20" s="131" t="s">
        <v>138</v>
      </c>
      <c r="M20" s="1"/>
      <c r="N20" s="2"/>
      <c r="O20" s="61"/>
      <c r="P20" s="3"/>
    </row>
    <row r="21" spans="1:16" ht="26.45" hidden="1" customHeight="1">
      <c r="A21" s="3"/>
      <c r="B21" s="1" t="s">
        <v>139</v>
      </c>
      <c r="C21" s="1" t="s">
        <v>140</v>
      </c>
      <c r="D21" s="1" t="s">
        <v>134</v>
      </c>
      <c r="E21" s="1" t="s">
        <v>18</v>
      </c>
      <c r="F21" s="3" t="s">
        <v>44</v>
      </c>
      <c r="G21" s="3" t="s">
        <v>18</v>
      </c>
      <c r="H21" s="2" t="s">
        <v>44</v>
      </c>
      <c r="I21" s="1" t="s">
        <v>18</v>
      </c>
      <c r="J21" s="1" t="s">
        <v>18</v>
      </c>
      <c r="K21" s="2" t="s">
        <v>18</v>
      </c>
      <c r="L21" s="3"/>
      <c r="M21" s="1"/>
      <c r="N21" s="2"/>
      <c r="O21" s="61"/>
      <c r="P21" s="3"/>
    </row>
    <row r="22" spans="1:16" ht="26.25" hidden="1" customHeight="1">
      <c r="A22" s="3"/>
      <c r="B22" s="1" t="s">
        <v>141</v>
      </c>
      <c r="C22" s="1" t="s">
        <v>142</v>
      </c>
      <c r="D22" s="1" t="s">
        <v>134</v>
      </c>
      <c r="E22" s="1" t="s">
        <v>18</v>
      </c>
      <c r="F22" s="1" t="s">
        <v>18</v>
      </c>
      <c r="G22" s="1" t="s">
        <v>18</v>
      </c>
      <c r="H22" s="1" t="s">
        <v>44</v>
      </c>
      <c r="I22" s="1" t="s">
        <v>18</v>
      </c>
      <c r="J22" s="1" t="s">
        <v>18</v>
      </c>
      <c r="K22" s="1" t="s">
        <v>18</v>
      </c>
      <c r="L22" s="130" t="s">
        <v>135</v>
      </c>
      <c r="M22" s="1"/>
      <c r="N22" s="2"/>
      <c r="O22" s="61"/>
      <c r="P22" s="3"/>
    </row>
    <row r="23" spans="1:16" ht="26.25" hidden="1" customHeight="1">
      <c r="A23" s="3"/>
      <c r="B23" s="1" t="s">
        <v>143</v>
      </c>
      <c r="C23" s="1" t="s">
        <v>144</v>
      </c>
      <c r="D23" s="1" t="s">
        <v>134</v>
      </c>
      <c r="E23" s="1" t="s">
        <v>18</v>
      </c>
      <c r="F23" s="1" t="s">
        <v>18</v>
      </c>
      <c r="G23" s="1" t="s">
        <v>18</v>
      </c>
      <c r="H23" s="1" t="s">
        <v>44</v>
      </c>
      <c r="I23" s="1" t="s">
        <v>18</v>
      </c>
      <c r="J23" s="1" t="s">
        <v>18</v>
      </c>
      <c r="K23" s="1" t="s">
        <v>18</v>
      </c>
      <c r="L23" s="131" t="s">
        <v>138</v>
      </c>
      <c r="M23" s="1"/>
      <c r="N23" s="2"/>
      <c r="O23" s="61"/>
      <c r="P23" s="3"/>
    </row>
    <row r="24" spans="1:16" ht="26.25" hidden="1" customHeight="1">
      <c r="A24" s="3"/>
      <c r="B24" s="1" t="s">
        <v>145</v>
      </c>
      <c r="C24" s="1" t="s">
        <v>146</v>
      </c>
      <c r="D24" s="1" t="s">
        <v>134</v>
      </c>
      <c r="E24" s="1" t="s">
        <v>18</v>
      </c>
      <c r="F24" s="3" t="s">
        <v>44</v>
      </c>
      <c r="G24" s="3" t="s">
        <v>18</v>
      </c>
      <c r="H24" s="2" t="s">
        <v>44</v>
      </c>
      <c r="I24" s="1" t="s">
        <v>18</v>
      </c>
      <c r="J24" s="1" t="s">
        <v>18</v>
      </c>
      <c r="K24" s="2" t="s">
        <v>18</v>
      </c>
      <c r="L24" s="3"/>
      <c r="M24" s="1"/>
      <c r="N24" s="2"/>
      <c r="O24" s="61"/>
      <c r="P24" s="3"/>
    </row>
    <row r="25" spans="1:16" ht="26.25" hidden="1" customHeight="1">
      <c r="A25" s="3"/>
      <c r="B25" s="1" t="s">
        <v>147</v>
      </c>
      <c r="C25" s="1" t="s">
        <v>148</v>
      </c>
      <c r="D25" s="1" t="s">
        <v>134</v>
      </c>
      <c r="E25" s="1" t="s">
        <v>18</v>
      </c>
      <c r="F25" s="3" t="s">
        <v>44</v>
      </c>
      <c r="G25" s="3" t="s">
        <v>18</v>
      </c>
      <c r="H25" s="2" t="s">
        <v>44</v>
      </c>
      <c r="I25" s="1" t="s">
        <v>18</v>
      </c>
      <c r="J25" s="1" t="s">
        <v>18</v>
      </c>
      <c r="K25" s="2" t="s">
        <v>18</v>
      </c>
      <c r="L25" s="3"/>
      <c r="M25" s="1"/>
      <c r="N25" s="2"/>
      <c r="O25" s="61"/>
      <c r="P25" s="3"/>
    </row>
    <row r="26" spans="1:16" ht="26.25" hidden="1" customHeight="1">
      <c r="A26" s="3"/>
      <c r="B26" s="1" t="s">
        <v>149</v>
      </c>
      <c r="C26" s="1" t="s">
        <v>150</v>
      </c>
      <c r="D26" s="1" t="s">
        <v>134</v>
      </c>
      <c r="E26" s="1" t="s">
        <v>18</v>
      </c>
      <c r="F26" s="1" t="s">
        <v>18</v>
      </c>
      <c r="G26" s="1" t="s">
        <v>18</v>
      </c>
      <c r="H26" s="1" t="s">
        <v>44</v>
      </c>
      <c r="I26" s="1" t="s">
        <v>18</v>
      </c>
      <c r="J26" s="1" t="s">
        <v>18</v>
      </c>
      <c r="K26" s="1" t="s">
        <v>18</v>
      </c>
      <c r="L26" s="130" t="s">
        <v>135</v>
      </c>
      <c r="M26" s="1"/>
      <c r="N26" s="2"/>
      <c r="O26" s="61"/>
      <c r="P26" s="3"/>
    </row>
    <row r="27" spans="1:16" ht="26.25" hidden="1" customHeight="1">
      <c r="A27" s="3"/>
      <c r="B27" s="1" t="s">
        <v>151</v>
      </c>
      <c r="C27" s="1" t="s">
        <v>152</v>
      </c>
      <c r="D27" s="1" t="s">
        <v>134</v>
      </c>
      <c r="E27" s="1" t="s">
        <v>18</v>
      </c>
      <c r="F27" s="1" t="s">
        <v>18</v>
      </c>
      <c r="G27" s="1" t="s">
        <v>18</v>
      </c>
      <c r="H27" s="1" t="s">
        <v>44</v>
      </c>
      <c r="I27" s="1" t="s">
        <v>18</v>
      </c>
      <c r="J27" s="1" t="s">
        <v>44</v>
      </c>
      <c r="K27" s="1" t="s">
        <v>18</v>
      </c>
      <c r="L27" s="131" t="s">
        <v>138</v>
      </c>
      <c r="M27" s="1"/>
      <c r="N27" s="2"/>
      <c r="O27" s="61"/>
      <c r="P27" s="3"/>
    </row>
    <row r="28" spans="1:16" ht="26.25" hidden="1" customHeight="1">
      <c r="A28" s="3"/>
      <c r="B28" s="1" t="s">
        <v>153</v>
      </c>
      <c r="C28" s="1" t="s">
        <v>154</v>
      </c>
      <c r="D28" s="1" t="s">
        <v>134</v>
      </c>
      <c r="E28" s="1" t="s">
        <v>18</v>
      </c>
      <c r="F28" s="3" t="s">
        <v>44</v>
      </c>
      <c r="G28" s="3" t="s">
        <v>44</v>
      </c>
      <c r="H28" s="3" t="s">
        <v>44</v>
      </c>
      <c r="I28" s="2" t="s">
        <v>18</v>
      </c>
      <c r="J28" s="2" t="s">
        <v>44</v>
      </c>
      <c r="K28" s="3" t="s">
        <v>18</v>
      </c>
      <c r="L28" s="3"/>
      <c r="M28" s="1"/>
      <c r="N28" s="2"/>
      <c r="O28" s="61"/>
      <c r="P28" s="3"/>
    </row>
    <row r="29" spans="1:16" ht="26.25" hidden="1" customHeight="1">
      <c r="A29" s="3"/>
      <c r="B29" s="1" t="s">
        <v>155</v>
      </c>
      <c r="C29" s="1" t="s">
        <v>156</v>
      </c>
      <c r="D29" s="1" t="s">
        <v>134</v>
      </c>
      <c r="E29" s="1" t="s">
        <v>18</v>
      </c>
      <c r="F29" s="3" t="s">
        <v>44</v>
      </c>
      <c r="G29" s="3" t="s">
        <v>44</v>
      </c>
      <c r="H29" s="3" t="s">
        <v>44</v>
      </c>
      <c r="I29" s="2" t="s">
        <v>44</v>
      </c>
      <c r="J29" s="2" t="s">
        <v>44</v>
      </c>
      <c r="K29" s="3" t="s">
        <v>18</v>
      </c>
      <c r="L29" s="3"/>
      <c r="M29" s="1"/>
      <c r="N29" s="2"/>
      <c r="O29" s="61"/>
      <c r="P29" s="3"/>
    </row>
    <row r="30" spans="1:16" ht="26.25" hidden="1" customHeight="1">
      <c r="A30" s="3"/>
      <c r="B30" s="1" t="s">
        <v>157</v>
      </c>
      <c r="C30" s="1" t="s">
        <v>158</v>
      </c>
      <c r="D30" s="1" t="s">
        <v>134</v>
      </c>
      <c r="E30" s="1" t="s">
        <v>18</v>
      </c>
      <c r="F30" s="3" t="s">
        <v>44</v>
      </c>
      <c r="G30" s="3" t="s">
        <v>44</v>
      </c>
      <c r="H30" s="3" t="s">
        <v>44</v>
      </c>
      <c r="I30" s="2" t="s">
        <v>19</v>
      </c>
      <c r="J30" s="2" t="s">
        <v>19</v>
      </c>
      <c r="K30" s="3" t="s">
        <v>18</v>
      </c>
      <c r="L30" s="3"/>
      <c r="M30" s="1"/>
      <c r="N30" s="2"/>
      <c r="O30" s="61"/>
      <c r="P30" s="3"/>
    </row>
    <row r="31" spans="1:16" ht="26.25" hidden="1" customHeight="1">
      <c r="A31" s="3"/>
      <c r="B31" s="1" t="s">
        <v>159</v>
      </c>
      <c r="C31" s="1" t="s">
        <v>160</v>
      </c>
      <c r="D31" s="1" t="s">
        <v>134</v>
      </c>
      <c r="E31" s="1" t="s">
        <v>18</v>
      </c>
      <c r="F31" s="3" t="s">
        <v>44</v>
      </c>
      <c r="G31" s="3" t="s">
        <v>44</v>
      </c>
      <c r="H31" s="3" t="s">
        <v>44</v>
      </c>
      <c r="I31" s="2" t="s">
        <v>19</v>
      </c>
      <c r="J31" s="2" t="s">
        <v>19</v>
      </c>
      <c r="K31" s="3" t="s">
        <v>18</v>
      </c>
      <c r="L31" s="3"/>
      <c r="M31" s="1"/>
      <c r="N31" s="2"/>
      <c r="O31" s="61"/>
      <c r="P31" s="3"/>
    </row>
    <row r="32" spans="1:16" ht="26.25" hidden="1" customHeight="1">
      <c r="A32" s="3"/>
      <c r="B32" s="1" t="s">
        <v>161</v>
      </c>
      <c r="C32" s="1" t="s">
        <v>162</v>
      </c>
      <c r="D32" s="1" t="s">
        <v>134</v>
      </c>
      <c r="E32" s="1" t="s">
        <v>18</v>
      </c>
      <c r="F32" s="3" t="s">
        <v>44</v>
      </c>
      <c r="G32" s="3" t="s">
        <v>44</v>
      </c>
      <c r="H32" s="3" t="s">
        <v>44</v>
      </c>
      <c r="I32" s="2" t="s">
        <v>18</v>
      </c>
      <c r="J32" s="2" t="s">
        <v>44</v>
      </c>
      <c r="K32" s="3" t="s">
        <v>18</v>
      </c>
      <c r="L32" s="3"/>
      <c r="M32" s="1"/>
      <c r="N32" s="2"/>
      <c r="O32" s="61"/>
      <c r="P32" s="3"/>
    </row>
    <row r="33" spans="1:16" ht="26.25" hidden="1" customHeight="1">
      <c r="A33" s="3"/>
      <c r="B33" s="1" t="s">
        <v>163</v>
      </c>
      <c r="C33" s="1" t="s">
        <v>164</v>
      </c>
      <c r="D33" s="1" t="s">
        <v>134</v>
      </c>
      <c r="E33" s="1" t="s">
        <v>18</v>
      </c>
      <c r="F33" s="3" t="s">
        <v>44</v>
      </c>
      <c r="G33" s="3" t="s">
        <v>44</v>
      </c>
      <c r="H33" s="3" t="s">
        <v>44</v>
      </c>
      <c r="I33" s="2" t="s">
        <v>19</v>
      </c>
      <c r="J33" s="2" t="s">
        <v>19</v>
      </c>
      <c r="K33" s="3" t="s">
        <v>18</v>
      </c>
      <c r="L33" s="3"/>
      <c r="M33" s="1"/>
      <c r="N33" s="2"/>
      <c r="O33" s="61"/>
      <c r="P33" s="3"/>
    </row>
    <row r="34" spans="1:16" ht="26.25" hidden="1" customHeight="1">
      <c r="A34" s="3"/>
      <c r="B34" s="1" t="s">
        <v>165</v>
      </c>
      <c r="C34" s="1" t="s">
        <v>166</v>
      </c>
      <c r="D34" s="1" t="s">
        <v>134</v>
      </c>
      <c r="E34" s="1" t="s">
        <v>18</v>
      </c>
      <c r="F34" s="3" t="s">
        <v>44</v>
      </c>
      <c r="G34" s="3" t="s">
        <v>44</v>
      </c>
      <c r="H34" s="3" t="s">
        <v>44</v>
      </c>
      <c r="I34" s="2" t="s">
        <v>19</v>
      </c>
      <c r="J34" s="2" t="s">
        <v>19</v>
      </c>
      <c r="K34" s="3" t="s">
        <v>18</v>
      </c>
      <c r="L34" s="3"/>
      <c r="M34" s="1"/>
      <c r="N34" s="2"/>
      <c r="O34" s="61"/>
      <c r="P34" s="3"/>
    </row>
    <row r="35" spans="1:16" ht="26.25" hidden="1" customHeight="1">
      <c r="A35" s="3"/>
      <c r="B35" s="1" t="s">
        <v>167</v>
      </c>
      <c r="C35" s="1" t="s">
        <v>168</v>
      </c>
      <c r="D35" s="1" t="s">
        <v>134</v>
      </c>
      <c r="E35" s="3" t="s">
        <v>44</v>
      </c>
      <c r="F35" s="3" t="s">
        <v>44</v>
      </c>
      <c r="G35" s="3" t="s">
        <v>44</v>
      </c>
      <c r="H35" s="3" t="s">
        <v>44</v>
      </c>
      <c r="I35" s="3" t="s">
        <v>44</v>
      </c>
      <c r="J35" s="3" t="s">
        <v>44</v>
      </c>
      <c r="K35" s="3" t="s">
        <v>18</v>
      </c>
      <c r="L35" s="3"/>
      <c r="M35" s="1"/>
      <c r="N35" s="2"/>
      <c r="O35" s="61"/>
      <c r="P35" s="3"/>
    </row>
    <row r="36" spans="1:16" ht="26.25" hidden="1" customHeight="1">
      <c r="A36" s="3"/>
      <c r="B36" s="1" t="s">
        <v>169</v>
      </c>
      <c r="C36" s="1" t="s">
        <v>170</v>
      </c>
      <c r="D36" s="1" t="s">
        <v>134</v>
      </c>
      <c r="E36" s="3" t="s">
        <v>44</v>
      </c>
      <c r="F36" s="3" t="s">
        <v>44</v>
      </c>
      <c r="G36" s="3" t="s">
        <v>44</v>
      </c>
      <c r="H36" s="3" t="s">
        <v>44</v>
      </c>
      <c r="I36" s="2" t="s">
        <v>19</v>
      </c>
      <c r="J36" s="2" t="s">
        <v>19</v>
      </c>
      <c r="K36" s="3" t="s">
        <v>18</v>
      </c>
      <c r="L36" s="3"/>
      <c r="M36" s="1"/>
      <c r="N36" s="2"/>
      <c r="O36" s="61"/>
      <c r="P36" s="3"/>
    </row>
    <row r="37" spans="1:16" ht="26.25" hidden="1" customHeight="1">
      <c r="A37" s="3"/>
      <c r="B37" s="1" t="s">
        <v>171</v>
      </c>
      <c r="C37" s="1" t="s">
        <v>172</v>
      </c>
      <c r="D37" s="1" t="s">
        <v>134</v>
      </c>
      <c r="E37" s="3" t="s">
        <v>44</v>
      </c>
      <c r="F37" s="3" t="s">
        <v>44</v>
      </c>
      <c r="G37" s="3" t="s">
        <v>44</v>
      </c>
      <c r="H37" s="3" t="s">
        <v>44</v>
      </c>
      <c r="I37" s="2" t="s">
        <v>19</v>
      </c>
      <c r="J37" s="2" t="s">
        <v>19</v>
      </c>
      <c r="K37" s="3" t="s">
        <v>18</v>
      </c>
      <c r="L37" s="3"/>
      <c r="M37" s="1"/>
      <c r="N37" s="2"/>
      <c r="O37" s="61"/>
      <c r="P37" s="3"/>
    </row>
    <row r="38" spans="1:16" ht="26.25" hidden="1" customHeight="1">
      <c r="A38" s="3"/>
      <c r="B38" s="1" t="s">
        <v>173</v>
      </c>
      <c r="C38" s="1" t="s">
        <v>174</v>
      </c>
      <c r="D38" s="1" t="s">
        <v>134</v>
      </c>
      <c r="E38" s="3" t="s">
        <v>44</v>
      </c>
      <c r="F38" s="3" t="s">
        <v>44</v>
      </c>
      <c r="G38" s="3" t="s">
        <v>44</v>
      </c>
      <c r="H38" s="3" t="s">
        <v>44</v>
      </c>
      <c r="I38" s="3" t="s">
        <v>44</v>
      </c>
      <c r="J38" s="3" t="s">
        <v>44</v>
      </c>
      <c r="K38" s="3" t="s">
        <v>18</v>
      </c>
      <c r="L38" s="3"/>
      <c r="M38" s="1"/>
      <c r="N38" s="2"/>
      <c r="O38" s="61"/>
      <c r="P38" s="3"/>
    </row>
    <row r="39" spans="1:16" ht="26.25" hidden="1" customHeight="1">
      <c r="A39" s="3"/>
      <c r="B39" s="1" t="s">
        <v>175</v>
      </c>
      <c r="C39" s="1" t="s">
        <v>176</v>
      </c>
      <c r="D39" s="1" t="s">
        <v>134</v>
      </c>
      <c r="E39" s="3" t="s">
        <v>44</v>
      </c>
      <c r="F39" s="3" t="s">
        <v>44</v>
      </c>
      <c r="G39" s="3" t="s">
        <v>44</v>
      </c>
      <c r="H39" s="3" t="s">
        <v>44</v>
      </c>
      <c r="I39" s="2" t="s">
        <v>19</v>
      </c>
      <c r="J39" s="2" t="s">
        <v>19</v>
      </c>
      <c r="K39" s="3" t="s">
        <v>18</v>
      </c>
      <c r="L39" s="3"/>
      <c r="M39" s="1"/>
      <c r="N39" s="2"/>
      <c r="O39" s="61"/>
      <c r="P39" s="3"/>
    </row>
    <row r="40" spans="1:16" ht="26.25" hidden="1" customHeight="1">
      <c r="A40" s="3"/>
      <c r="B40" s="1" t="s">
        <v>177</v>
      </c>
      <c r="C40" s="1" t="s">
        <v>178</v>
      </c>
      <c r="D40" s="1" t="s">
        <v>134</v>
      </c>
      <c r="E40" s="3" t="s">
        <v>44</v>
      </c>
      <c r="F40" s="3" t="s">
        <v>44</v>
      </c>
      <c r="G40" s="3" t="s">
        <v>44</v>
      </c>
      <c r="H40" s="3" t="s">
        <v>44</v>
      </c>
      <c r="I40" s="2" t="s">
        <v>19</v>
      </c>
      <c r="J40" s="2" t="s">
        <v>19</v>
      </c>
      <c r="K40" s="3" t="s">
        <v>18</v>
      </c>
      <c r="L40" s="3"/>
      <c r="M40" s="1"/>
      <c r="N40" s="2"/>
      <c r="O40" s="61"/>
      <c r="P40" s="3"/>
    </row>
    <row r="41" spans="1:16" ht="26.25" hidden="1" customHeight="1">
      <c r="A41" s="3"/>
      <c r="B41" s="1" t="s">
        <v>179</v>
      </c>
      <c r="C41" s="1" t="s">
        <v>180</v>
      </c>
      <c r="D41" s="1" t="s">
        <v>134</v>
      </c>
      <c r="E41" s="1" t="s">
        <v>18</v>
      </c>
      <c r="F41" s="1" t="s">
        <v>18</v>
      </c>
      <c r="G41" s="1" t="s">
        <v>18</v>
      </c>
      <c r="H41" s="1" t="s">
        <v>44</v>
      </c>
      <c r="I41" s="1" t="s">
        <v>18</v>
      </c>
      <c r="J41" s="1" t="s">
        <v>18</v>
      </c>
      <c r="K41" s="1" t="s">
        <v>18</v>
      </c>
      <c r="L41" s="131" t="s">
        <v>138</v>
      </c>
      <c r="M41" s="1"/>
      <c r="N41" s="2"/>
      <c r="O41" s="61"/>
      <c r="P41" s="3"/>
    </row>
    <row r="42" spans="1:16" ht="26.25" hidden="1" customHeight="1">
      <c r="A42" s="3"/>
      <c r="B42" s="1" t="s">
        <v>181</v>
      </c>
      <c r="C42" s="1" t="s">
        <v>182</v>
      </c>
      <c r="D42" s="1" t="s">
        <v>134</v>
      </c>
      <c r="E42" s="1" t="s">
        <v>18</v>
      </c>
      <c r="F42" s="1" t="s">
        <v>18</v>
      </c>
      <c r="G42" s="1" t="s">
        <v>18</v>
      </c>
      <c r="H42" s="1" t="s">
        <v>44</v>
      </c>
      <c r="I42" s="1" t="s">
        <v>18</v>
      </c>
      <c r="J42" s="1" t="s">
        <v>18</v>
      </c>
      <c r="K42" s="1" t="s">
        <v>18</v>
      </c>
      <c r="L42" s="130" t="s">
        <v>135</v>
      </c>
      <c r="M42" s="1"/>
      <c r="N42" s="2"/>
      <c r="O42" s="61"/>
      <c r="P42" s="3"/>
    </row>
    <row r="43" spans="1:16" ht="26.25" hidden="1" customHeight="1">
      <c r="A43" s="3"/>
      <c r="B43" s="1" t="s">
        <v>183</v>
      </c>
      <c r="C43" s="1" t="s">
        <v>184</v>
      </c>
      <c r="D43" s="1" t="s">
        <v>134</v>
      </c>
      <c r="E43" s="1" t="s">
        <v>18</v>
      </c>
      <c r="F43" s="1" t="s">
        <v>18</v>
      </c>
      <c r="G43" s="1" t="s">
        <v>18</v>
      </c>
      <c r="H43" s="1" t="s">
        <v>44</v>
      </c>
      <c r="I43" s="1" t="s">
        <v>18</v>
      </c>
      <c r="J43" s="1" t="s">
        <v>18</v>
      </c>
      <c r="K43" s="1" t="s">
        <v>18</v>
      </c>
      <c r="L43" s="130" t="s">
        <v>185</v>
      </c>
      <c r="M43" s="1"/>
      <c r="N43" s="2"/>
      <c r="O43" s="61"/>
      <c r="P43" s="3"/>
    </row>
    <row r="44" spans="1:16" ht="26.25" hidden="1" customHeight="1">
      <c r="A44" s="3"/>
      <c r="B44" s="1" t="s">
        <v>186</v>
      </c>
      <c r="C44" s="1" t="s">
        <v>187</v>
      </c>
      <c r="D44" s="1" t="s">
        <v>134</v>
      </c>
      <c r="E44" s="1" t="s">
        <v>18</v>
      </c>
      <c r="F44" s="1" t="s">
        <v>18</v>
      </c>
      <c r="G44" s="1" t="s">
        <v>18</v>
      </c>
      <c r="H44" s="1" t="s">
        <v>44</v>
      </c>
      <c r="I44" s="1" t="s">
        <v>18</v>
      </c>
      <c r="J44" s="1" t="s">
        <v>18</v>
      </c>
      <c r="K44" s="1" t="s">
        <v>18</v>
      </c>
      <c r="L44" s="130" t="s">
        <v>135</v>
      </c>
      <c r="M44" s="1"/>
      <c r="N44" s="2"/>
      <c r="O44" s="61"/>
      <c r="P44" s="3"/>
    </row>
    <row r="45" spans="1:16" ht="26.25" hidden="1" customHeight="1">
      <c r="A45" s="3"/>
      <c r="B45" s="1" t="s">
        <v>188</v>
      </c>
      <c r="C45" s="1" t="s">
        <v>189</v>
      </c>
      <c r="D45" s="1" t="s">
        <v>134</v>
      </c>
      <c r="E45" s="1" t="s">
        <v>18</v>
      </c>
      <c r="F45" s="1" t="s">
        <v>18</v>
      </c>
      <c r="G45" s="1" t="s">
        <v>18</v>
      </c>
      <c r="H45" s="1" t="s">
        <v>44</v>
      </c>
      <c r="I45" s="1" t="s">
        <v>18</v>
      </c>
      <c r="J45" s="1" t="s">
        <v>18</v>
      </c>
      <c r="K45" s="1" t="s">
        <v>18</v>
      </c>
      <c r="L45" s="130" t="s">
        <v>135</v>
      </c>
      <c r="M45" s="1"/>
      <c r="N45" s="2"/>
      <c r="O45" s="61"/>
      <c r="P45" s="3"/>
    </row>
    <row r="46" spans="1:16" ht="26.25" hidden="1" customHeight="1">
      <c r="A46" s="3"/>
      <c r="B46" s="1" t="s">
        <v>190</v>
      </c>
      <c r="C46" s="1" t="s">
        <v>191</v>
      </c>
      <c r="D46" s="1" t="s">
        <v>134</v>
      </c>
      <c r="E46" s="1" t="s">
        <v>18</v>
      </c>
      <c r="F46" s="1" t="s">
        <v>18</v>
      </c>
      <c r="G46" s="1" t="s">
        <v>18</v>
      </c>
      <c r="H46" s="1" t="s">
        <v>44</v>
      </c>
      <c r="I46" s="1" t="s">
        <v>18</v>
      </c>
      <c r="J46" s="1" t="s">
        <v>18</v>
      </c>
      <c r="K46" s="1" t="s">
        <v>18</v>
      </c>
      <c r="L46" s="130" t="s">
        <v>185</v>
      </c>
      <c r="M46" s="1"/>
      <c r="N46" s="2"/>
      <c r="O46" s="61"/>
      <c r="P46" s="3"/>
    </row>
    <row r="47" spans="1:16" ht="26.25" hidden="1" customHeight="1">
      <c r="A47" s="3"/>
      <c r="B47" s="1" t="s">
        <v>192</v>
      </c>
      <c r="C47" s="1" t="s">
        <v>193</v>
      </c>
      <c r="D47" s="1" t="s">
        <v>134</v>
      </c>
      <c r="E47" s="1" t="s">
        <v>18</v>
      </c>
      <c r="F47" s="1" t="s">
        <v>18</v>
      </c>
      <c r="G47" s="1" t="s">
        <v>18</v>
      </c>
      <c r="H47" s="1" t="s">
        <v>44</v>
      </c>
      <c r="I47" s="1" t="s">
        <v>18</v>
      </c>
      <c r="J47" s="1" t="s">
        <v>44</v>
      </c>
      <c r="K47" s="1" t="s">
        <v>18</v>
      </c>
      <c r="L47" s="131" t="s">
        <v>138</v>
      </c>
      <c r="M47" s="1"/>
      <c r="N47" s="2"/>
      <c r="O47" s="61"/>
      <c r="P47" s="3"/>
    </row>
    <row r="48" spans="1:16" ht="26.25" hidden="1" customHeight="1">
      <c r="A48" s="3"/>
      <c r="B48" s="1" t="s">
        <v>194</v>
      </c>
      <c r="C48" s="1" t="s">
        <v>195</v>
      </c>
      <c r="D48" s="1" t="s">
        <v>134</v>
      </c>
      <c r="E48" s="1" t="s">
        <v>18</v>
      </c>
      <c r="F48" s="1" t="s">
        <v>18</v>
      </c>
      <c r="G48" s="1" t="s">
        <v>18</v>
      </c>
      <c r="H48" s="1" t="s">
        <v>44</v>
      </c>
      <c r="I48" s="1" t="s">
        <v>18</v>
      </c>
      <c r="J48" s="1" t="s">
        <v>44</v>
      </c>
      <c r="K48" s="1" t="s">
        <v>18</v>
      </c>
      <c r="L48" s="131" t="s">
        <v>138</v>
      </c>
      <c r="M48" s="1"/>
      <c r="N48" s="2"/>
      <c r="O48" s="61"/>
      <c r="P48" s="3"/>
    </row>
    <row r="49" spans="1:16" ht="26.25" hidden="1" customHeight="1">
      <c r="A49" s="3"/>
      <c r="B49" s="1" t="s">
        <v>196</v>
      </c>
      <c r="C49" s="1" t="s">
        <v>197</v>
      </c>
      <c r="D49" s="1" t="s">
        <v>134</v>
      </c>
      <c r="E49" s="1" t="s">
        <v>18</v>
      </c>
      <c r="F49" s="1" t="s">
        <v>44</v>
      </c>
      <c r="G49" s="1" t="s">
        <v>44</v>
      </c>
      <c r="H49" s="1" t="s">
        <v>44</v>
      </c>
      <c r="I49" s="1" t="s">
        <v>18</v>
      </c>
      <c r="J49" s="1" t="s">
        <v>44</v>
      </c>
      <c r="K49" s="1" t="s">
        <v>18</v>
      </c>
      <c r="L49" s="3"/>
      <c r="M49" s="1"/>
      <c r="N49" s="2"/>
      <c r="O49" s="61"/>
      <c r="P49" s="3"/>
    </row>
    <row r="50" spans="1:16" ht="26.25" hidden="1" customHeight="1">
      <c r="A50" s="3"/>
      <c r="B50" s="1" t="s">
        <v>198</v>
      </c>
      <c r="C50" s="1" t="s">
        <v>199</v>
      </c>
      <c r="D50" s="1" t="s">
        <v>134</v>
      </c>
      <c r="E50" s="1" t="s">
        <v>18</v>
      </c>
      <c r="F50" s="1" t="s">
        <v>44</v>
      </c>
      <c r="G50" s="1" t="s">
        <v>44</v>
      </c>
      <c r="H50" s="1" t="s">
        <v>44</v>
      </c>
      <c r="I50" s="1" t="s">
        <v>19</v>
      </c>
      <c r="J50" s="1" t="s">
        <v>19</v>
      </c>
      <c r="K50" s="1" t="s">
        <v>18</v>
      </c>
      <c r="L50" s="3"/>
      <c r="M50" s="1"/>
      <c r="N50" s="2"/>
      <c r="O50" s="61"/>
      <c r="P50" s="3"/>
    </row>
    <row r="51" spans="1:16" ht="26.25" hidden="1" customHeight="1">
      <c r="A51" s="3"/>
      <c r="B51" s="1" t="s">
        <v>200</v>
      </c>
      <c r="C51" s="1" t="s">
        <v>201</v>
      </c>
      <c r="D51" s="1" t="s">
        <v>134</v>
      </c>
      <c r="E51" s="1" t="s">
        <v>18</v>
      </c>
      <c r="F51" s="1" t="s">
        <v>44</v>
      </c>
      <c r="G51" s="1" t="s">
        <v>44</v>
      </c>
      <c r="H51" s="1" t="s">
        <v>44</v>
      </c>
      <c r="I51" s="2" t="s">
        <v>19</v>
      </c>
      <c r="J51" s="2" t="s">
        <v>19</v>
      </c>
      <c r="K51" s="1" t="s">
        <v>18</v>
      </c>
      <c r="L51" s="3"/>
      <c r="M51" s="1"/>
      <c r="N51" s="2"/>
      <c r="O51" s="61"/>
      <c r="P51" s="3"/>
    </row>
    <row r="52" spans="1:16" ht="26.25" hidden="1" customHeight="1">
      <c r="A52" s="3"/>
      <c r="B52" s="1" t="s">
        <v>202</v>
      </c>
      <c r="C52" s="1" t="s">
        <v>203</v>
      </c>
      <c r="D52" s="1" t="s">
        <v>134</v>
      </c>
      <c r="E52" s="1" t="s">
        <v>18</v>
      </c>
      <c r="F52" s="1" t="s">
        <v>44</v>
      </c>
      <c r="G52" s="1" t="s">
        <v>44</v>
      </c>
      <c r="H52" s="1" t="s">
        <v>44</v>
      </c>
      <c r="I52" s="2" t="s">
        <v>44</v>
      </c>
      <c r="J52" s="2" t="s">
        <v>44</v>
      </c>
      <c r="K52" s="1" t="s">
        <v>18</v>
      </c>
      <c r="L52" s="3"/>
      <c r="M52" s="1"/>
      <c r="N52" s="2"/>
      <c r="O52" s="61"/>
      <c r="P52" s="3"/>
    </row>
    <row r="53" spans="1:16" ht="26.25" hidden="1" customHeight="1">
      <c r="A53" s="3"/>
      <c r="B53" s="1" t="s">
        <v>204</v>
      </c>
      <c r="C53" s="1" t="s">
        <v>205</v>
      </c>
      <c r="D53" s="1" t="s">
        <v>134</v>
      </c>
      <c r="E53" s="1" t="s">
        <v>18</v>
      </c>
      <c r="F53" s="1" t="s">
        <v>44</v>
      </c>
      <c r="G53" s="1" t="s">
        <v>44</v>
      </c>
      <c r="H53" s="1" t="s">
        <v>44</v>
      </c>
      <c r="I53" s="2" t="s">
        <v>19</v>
      </c>
      <c r="J53" s="2" t="s">
        <v>19</v>
      </c>
      <c r="K53" s="1" t="s">
        <v>18</v>
      </c>
      <c r="L53" s="3"/>
      <c r="M53" s="1"/>
      <c r="N53" s="2"/>
      <c r="O53" s="61"/>
      <c r="P53" s="3"/>
    </row>
    <row r="54" spans="1:16" ht="26.25" hidden="1" customHeight="1">
      <c r="A54" s="3"/>
      <c r="B54" s="1" t="s">
        <v>206</v>
      </c>
      <c r="C54" s="1" t="s">
        <v>207</v>
      </c>
      <c r="D54" s="1" t="s">
        <v>134</v>
      </c>
      <c r="E54" s="1" t="s">
        <v>44</v>
      </c>
      <c r="F54" s="1" t="s">
        <v>44</v>
      </c>
      <c r="G54" s="1" t="s">
        <v>44</v>
      </c>
      <c r="H54" s="1" t="s">
        <v>44</v>
      </c>
      <c r="I54" s="1" t="s">
        <v>44</v>
      </c>
      <c r="J54" s="1" t="s">
        <v>44</v>
      </c>
      <c r="K54" s="1" t="s">
        <v>18</v>
      </c>
      <c r="L54" s="3"/>
      <c r="M54" s="1"/>
      <c r="N54" s="2"/>
      <c r="O54" s="61"/>
      <c r="P54" s="3"/>
    </row>
    <row r="55" spans="1:16" ht="26.25" hidden="1" customHeight="1">
      <c r="A55" s="3"/>
      <c r="B55" s="1" t="s">
        <v>208</v>
      </c>
      <c r="C55" s="1" t="s">
        <v>209</v>
      </c>
      <c r="D55" s="1" t="s">
        <v>134</v>
      </c>
      <c r="E55" s="1" t="s">
        <v>44</v>
      </c>
      <c r="F55" s="1" t="s">
        <v>44</v>
      </c>
      <c r="G55" s="1" t="s">
        <v>44</v>
      </c>
      <c r="H55" s="1" t="s">
        <v>44</v>
      </c>
      <c r="I55" s="1" t="s">
        <v>44</v>
      </c>
      <c r="J55" s="1" t="s">
        <v>44</v>
      </c>
      <c r="K55" s="1" t="s">
        <v>18</v>
      </c>
      <c r="L55" s="3"/>
      <c r="M55" s="1"/>
      <c r="N55" s="2"/>
      <c r="O55" s="61"/>
      <c r="P55" s="3"/>
    </row>
    <row r="56" spans="1:16" ht="26.25" hidden="1" customHeight="1">
      <c r="A56" s="3"/>
      <c r="B56" s="1" t="s">
        <v>210</v>
      </c>
      <c r="C56" s="1" t="s">
        <v>211</v>
      </c>
      <c r="D56" s="1" t="s">
        <v>134</v>
      </c>
      <c r="E56" s="1" t="s">
        <v>44</v>
      </c>
      <c r="F56" s="1" t="s">
        <v>44</v>
      </c>
      <c r="G56" s="1" t="s">
        <v>44</v>
      </c>
      <c r="H56" s="1" t="s">
        <v>44</v>
      </c>
      <c r="I56" s="1" t="s">
        <v>19</v>
      </c>
      <c r="J56" s="1" t="s">
        <v>19</v>
      </c>
      <c r="K56" s="1" t="s">
        <v>18</v>
      </c>
      <c r="L56" s="3"/>
      <c r="M56" s="1"/>
      <c r="N56" s="2"/>
      <c r="O56" s="61"/>
      <c r="P56" s="3"/>
    </row>
    <row r="57" spans="1:16" ht="26.25" hidden="1" customHeight="1">
      <c r="A57" s="3"/>
      <c r="B57" s="1" t="s">
        <v>212</v>
      </c>
      <c r="C57" s="1" t="s">
        <v>213</v>
      </c>
      <c r="D57" s="1" t="s">
        <v>134</v>
      </c>
      <c r="E57" s="1" t="s">
        <v>44</v>
      </c>
      <c r="F57" s="1" t="s">
        <v>44</v>
      </c>
      <c r="G57" s="1" t="s">
        <v>44</v>
      </c>
      <c r="H57" s="1" t="s">
        <v>44</v>
      </c>
      <c r="I57" s="2" t="s">
        <v>19</v>
      </c>
      <c r="J57" s="2" t="s">
        <v>19</v>
      </c>
      <c r="K57" s="1" t="s">
        <v>18</v>
      </c>
      <c r="L57" s="3"/>
      <c r="M57" s="1"/>
      <c r="N57" s="2"/>
      <c r="O57" s="61"/>
      <c r="P57" s="3"/>
    </row>
    <row r="58" spans="1:16" ht="26.25" hidden="1" customHeight="1">
      <c r="A58" s="3"/>
      <c r="B58" s="1" t="s">
        <v>214</v>
      </c>
      <c r="C58" s="1" t="s">
        <v>215</v>
      </c>
      <c r="D58" s="1" t="s">
        <v>134</v>
      </c>
      <c r="E58" s="1" t="s">
        <v>44</v>
      </c>
      <c r="F58" s="1" t="s">
        <v>44</v>
      </c>
      <c r="G58" s="1" t="s">
        <v>44</v>
      </c>
      <c r="H58" s="1" t="s">
        <v>44</v>
      </c>
      <c r="I58" s="1" t="s">
        <v>44</v>
      </c>
      <c r="J58" s="1" t="s">
        <v>44</v>
      </c>
      <c r="K58" s="1" t="s">
        <v>18</v>
      </c>
      <c r="L58" s="3"/>
      <c r="M58" s="1"/>
      <c r="N58" s="2"/>
      <c r="O58" s="61"/>
      <c r="P58" s="3"/>
    </row>
    <row r="59" spans="1:16" ht="26.25" hidden="1" customHeight="1">
      <c r="A59" s="3"/>
      <c r="B59" s="1" t="s">
        <v>216</v>
      </c>
      <c r="C59" s="1" t="s">
        <v>217</v>
      </c>
      <c r="D59" s="1" t="s">
        <v>134</v>
      </c>
      <c r="E59" s="1" t="s">
        <v>18</v>
      </c>
      <c r="F59" s="3"/>
      <c r="G59" s="3"/>
      <c r="H59" s="2"/>
      <c r="I59" s="2"/>
      <c r="J59" s="2"/>
      <c r="K59" s="2" t="s">
        <v>18</v>
      </c>
      <c r="L59" s="3"/>
      <c r="M59" s="1" t="s">
        <v>78</v>
      </c>
      <c r="N59" s="2"/>
      <c r="O59" s="61" t="s">
        <v>41</v>
      </c>
      <c r="P59" s="3"/>
    </row>
    <row r="60" spans="1:16" ht="25.5" hidden="1">
      <c r="A60" s="3"/>
      <c r="B60" s="1" t="s">
        <v>218</v>
      </c>
      <c r="C60" s="1" t="s">
        <v>219</v>
      </c>
      <c r="D60" s="1" t="s">
        <v>134</v>
      </c>
      <c r="E60" s="1" t="s">
        <v>18</v>
      </c>
      <c r="F60" s="3"/>
      <c r="G60" s="3"/>
      <c r="H60" s="2"/>
      <c r="I60" s="2"/>
      <c r="J60" s="2"/>
      <c r="K60" s="2" t="s">
        <v>44</v>
      </c>
      <c r="L60" s="3"/>
      <c r="M60" s="1" t="s">
        <v>78</v>
      </c>
      <c r="N60" s="2"/>
      <c r="O60" s="61" t="s">
        <v>41</v>
      </c>
      <c r="P60" s="3"/>
    </row>
    <row r="61" spans="1:16" ht="24">
      <c r="A61" s="3">
        <v>15</v>
      </c>
      <c r="B61" s="1" t="s">
        <v>130</v>
      </c>
      <c r="C61" s="1" t="s">
        <v>131</v>
      </c>
      <c r="D61" s="1" t="s">
        <v>96</v>
      </c>
      <c r="E61" s="1" t="s">
        <v>18</v>
      </c>
      <c r="F61" s="3" t="s">
        <v>44</v>
      </c>
      <c r="G61" s="1" t="s">
        <v>44</v>
      </c>
      <c r="H61" s="2" t="s">
        <v>44</v>
      </c>
      <c r="I61" s="2" t="s">
        <v>18</v>
      </c>
      <c r="J61" s="2" t="s">
        <v>18</v>
      </c>
      <c r="K61" s="2"/>
      <c r="L61" s="3" t="s">
        <v>220</v>
      </c>
      <c r="M61" s="1" t="s">
        <v>78</v>
      </c>
      <c r="N61" s="2">
        <v>45013</v>
      </c>
      <c r="O61" s="61" t="s">
        <v>41</v>
      </c>
      <c r="P61" s="3"/>
    </row>
    <row r="62" spans="1:16">
      <c r="A62" s="3">
        <v>16</v>
      </c>
      <c r="B62" s="1" t="s">
        <v>216</v>
      </c>
      <c r="C62" s="1" t="s">
        <v>217</v>
      </c>
      <c r="D62" s="1" t="s">
        <v>96</v>
      </c>
      <c r="E62" s="1" t="s">
        <v>18</v>
      </c>
      <c r="F62" s="3" t="s">
        <v>44</v>
      </c>
      <c r="G62" s="1" t="s">
        <v>44</v>
      </c>
      <c r="H62" s="2" t="s">
        <v>44</v>
      </c>
      <c r="I62" s="2" t="s">
        <v>18</v>
      </c>
      <c r="J62" s="2" t="s">
        <v>18</v>
      </c>
      <c r="K62" s="2"/>
      <c r="L62" s="3"/>
      <c r="M62" s="1" t="s">
        <v>101</v>
      </c>
      <c r="N62" s="2">
        <v>45034</v>
      </c>
      <c r="O62" s="61" t="s">
        <v>41</v>
      </c>
      <c r="P62" s="3"/>
    </row>
    <row r="63" spans="1:16">
      <c r="A63" s="3">
        <v>17</v>
      </c>
      <c r="B63" s="1" t="s">
        <v>218</v>
      </c>
      <c r="C63" s="1" t="s">
        <v>219</v>
      </c>
      <c r="D63" s="1" t="s">
        <v>96</v>
      </c>
      <c r="E63" s="1" t="s">
        <v>18</v>
      </c>
      <c r="F63" s="3" t="s">
        <v>44</v>
      </c>
      <c r="G63" s="1" t="s">
        <v>44</v>
      </c>
      <c r="H63" s="2" t="s">
        <v>44</v>
      </c>
      <c r="I63" s="2" t="s">
        <v>18</v>
      </c>
      <c r="J63" s="2" t="s">
        <v>18</v>
      </c>
      <c r="K63" s="2"/>
      <c r="L63" s="3" t="s">
        <v>221</v>
      </c>
      <c r="M63" s="1" t="s">
        <v>101</v>
      </c>
      <c r="N63" s="2">
        <v>45009</v>
      </c>
      <c r="O63" s="61" t="s">
        <v>41</v>
      </c>
      <c r="P63" s="3"/>
    </row>
    <row r="64" spans="1:16">
      <c r="A64" s="3">
        <v>18</v>
      </c>
      <c r="B64" s="1" t="s">
        <v>222</v>
      </c>
      <c r="C64" s="1" t="s">
        <v>223</v>
      </c>
      <c r="D64" s="1" t="s">
        <v>96</v>
      </c>
      <c r="E64" s="1" t="s">
        <v>18</v>
      </c>
      <c r="F64" s="3" t="s">
        <v>44</v>
      </c>
      <c r="G64" s="1" t="s">
        <v>44</v>
      </c>
      <c r="H64" s="1" t="s">
        <v>44</v>
      </c>
      <c r="I64" s="2" t="s">
        <v>44</v>
      </c>
      <c r="J64" s="2" t="s">
        <v>44</v>
      </c>
      <c r="K64" s="2"/>
      <c r="L64" s="3"/>
      <c r="M64" s="1"/>
      <c r="N64" s="2">
        <v>45051</v>
      </c>
      <c r="O64" s="61" t="s">
        <v>41</v>
      </c>
      <c r="P64" s="3"/>
    </row>
    <row r="65" spans="1:16">
      <c r="A65" s="3"/>
      <c r="C65" s="1"/>
      <c r="D65" s="1"/>
      <c r="E65" s="1"/>
      <c r="F65" s="3"/>
      <c r="G65" s="3"/>
      <c r="H65" s="2"/>
      <c r="I65" s="2"/>
      <c r="J65" s="2"/>
      <c r="K65" s="2"/>
      <c r="L65" s="3"/>
      <c r="M65" s="1"/>
      <c r="N65" s="2"/>
      <c r="O65" s="61"/>
      <c r="P65" s="3"/>
    </row>
    <row r="66" spans="1:16">
      <c r="A66" s="3"/>
      <c r="B66" s="1"/>
      <c r="C66" s="1"/>
      <c r="D66" s="1"/>
      <c r="E66" s="1"/>
      <c r="F66" s="3"/>
      <c r="G66" s="3"/>
      <c r="H66" s="2"/>
      <c r="I66" s="2"/>
      <c r="J66" s="2"/>
      <c r="K66" s="2"/>
      <c r="L66" s="3"/>
      <c r="M66" s="1"/>
      <c r="N66" s="2"/>
      <c r="O66" s="61"/>
      <c r="P66" s="3"/>
    </row>
    <row r="67" spans="1:16">
      <c r="A67" s="3"/>
      <c r="B67" s="1"/>
      <c r="C67" s="1"/>
      <c r="D67" s="1"/>
      <c r="E67" s="1"/>
      <c r="F67" s="3"/>
      <c r="G67" s="3"/>
      <c r="H67" s="2"/>
      <c r="I67" s="2"/>
      <c r="J67" s="2"/>
      <c r="K67" s="2"/>
      <c r="L67" s="3"/>
      <c r="M67" s="1"/>
      <c r="N67" s="2"/>
      <c r="O67" s="61"/>
      <c r="P67" s="3"/>
    </row>
    <row r="68" spans="1:16">
      <c r="A68" s="3"/>
      <c r="B68" s="1"/>
      <c r="C68" s="1"/>
      <c r="D68" s="1"/>
      <c r="E68" s="1"/>
      <c r="F68" s="3"/>
      <c r="G68" s="3"/>
      <c r="H68" s="2"/>
      <c r="I68" s="2"/>
      <c r="J68" s="2"/>
      <c r="K68" s="2"/>
      <c r="L68" s="3"/>
      <c r="M68" s="1"/>
      <c r="N68" s="2"/>
      <c r="O68" s="61"/>
      <c r="P68" s="3"/>
    </row>
    <row r="69" spans="1:16">
      <c r="A69" s="3"/>
      <c r="B69" s="1"/>
      <c r="C69" s="1"/>
      <c r="D69" s="1"/>
      <c r="E69" s="1"/>
      <c r="F69" s="3"/>
      <c r="G69" s="3"/>
      <c r="H69" s="2"/>
      <c r="I69" s="2"/>
      <c r="J69" s="2"/>
      <c r="K69" s="2"/>
      <c r="L69" s="3"/>
      <c r="M69" s="1"/>
      <c r="N69" s="2"/>
      <c r="O69" s="61"/>
      <c r="P69" s="3"/>
    </row>
    <row r="70" spans="1:16">
      <c r="A70" s="3"/>
      <c r="B70" s="1"/>
      <c r="C70" s="1"/>
      <c r="D70" s="1"/>
      <c r="E70" s="1"/>
      <c r="F70" s="3"/>
      <c r="G70" s="3"/>
      <c r="H70" s="2"/>
      <c r="I70" s="2"/>
      <c r="J70" s="2"/>
      <c r="K70" s="2"/>
      <c r="L70" s="3"/>
      <c r="M70" s="1"/>
      <c r="N70" s="2"/>
      <c r="O70" s="61"/>
      <c r="P70" s="3"/>
    </row>
    <row r="71" spans="1:16">
      <c r="A71" s="3"/>
      <c r="B71" s="1"/>
      <c r="C71" s="1"/>
      <c r="D71" s="1"/>
      <c r="E71" s="1"/>
      <c r="F71" s="3"/>
      <c r="G71" s="3"/>
      <c r="H71" s="2"/>
      <c r="I71" s="2"/>
      <c r="J71" s="2"/>
      <c r="K71" s="2"/>
      <c r="L71" s="3"/>
      <c r="M71" s="1"/>
      <c r="N71" s="2"/>
      <c r="O71" s="61"/>
      <c r="P71" s="3"/>
    </row>
    <row r="72" spans="1:16">
      <c r="A72" s="3"/>
      <c r="B72" s="1"/>
      <c r="C72" s="1"/>
      <c r="D72" s="1"/>
      <c r="E72" s="1"/>
      <c r="F72" s="3"/>
      <c r="G72" s="3"/>
      <c r="H72" s="2"/>
      <c r="I72" s="2"/>
      <c r="J72" s="2"/>
      <c r="K72" s="2"/>
      <c r="L72" s="3"/>
      <c r="M72" s="1"/>
      <c r="N72" s="2"/>
      <c r="O72" s="61"/>
      <c r="P72" s="3"/>
    </row>
    <row r="73" spans="1:16">
      <c r="A73" s="3"/>
      <c r="B73" s="1"/>
      <c r="C73" s="1"/>
      <c r="D73" s="1"/>
      <c r="E73" s="1"/>
      <c r="F73" s="3"/>
      <c r="G73" s="3"/>
      <c r="H73" s="2"/>
      <c r="I73" s="2"/>
      <c r="J73" s="2"/>
      <c r="K73" s="2"/>
      <c r="L73" s="3"/>
      <c r="M73" s="1"/>
      <c r="N73" s="2"/>
      <c r="O73" s="61"/>
      <c r="P73" s="3"/>
    </row>
    <row r="74" spans="1:16">
      <c r="A74" s="3"/>
      <c r="B74" s="1"/>
      <c r="C74" s="1"/>
      <c r="D74" s="1"/>
      <c r="E74" s="1"/>
      <c r="F74" s="3"/>
      <c r="G74" s="3"/>
      <c r="H74" s="2"/>
      <c r="I74" s="2"/>
      <c r="J74" s="2"/>
      <c r="K74" s="2"/>
      <c r="L74" s="3"/>
      <c r="M74" s="1"/>
      <c r="N74" s="2"/>
      <c r="O74" s="61"/>
      <c r="P74" s="3"/>
    </row>
    <row r="75" spans="1:16">
      <c r="A75" s="3"/>
      <c r="B75" s="1"/>
      <c r="C75" s="1"/>
      <c r="D75" s="1"/>
      <c r="E75" s="1"/>
      <c r="F75" s="3"/>
      <c r="G75" s="3"/>
      <c r="H75" s="2"/>
      <c r="I75" s="2"/>
      <c r="J75" s="2"/>
      <c r="K75" s="2"/>
      <c r="L75" s="3"/>
      <c r="M75" s="1"/>
      <c r="N75" s="2"/>
      <c r="O75" s="61"/>
      <c r="P75" s="3"/>
    </row>
    <row r="76" spans="1:16">
      <c r="A76" s="3"/>
      <c r="B76" s="1"/>
      <c r="C76" s="1"/>
      <c r="D76" s="1"/>
      <c r="E76" s="1"/>
      <c r="F76" s="3"/>
      <c r="G76" s="3"/>
      <c r="H76" s="2"/>
      <c r="I76" s="2"/>
      <c r="J76" s="2"/>
      <c r="K76" s="2"/>
      <c r="L76" s="3"/>
      <c r="M76" s="1"/>
      <c r="N76" s="2"/>
      <c r="O76" s="61"/>
      <c r="P76" s="3"/>
    </row>
    <row r="77" spans="1:16">
      <c r="A77" s="3"/>
      <c r="B77" s="1"/>
      <c r="C77" s="1"/>
      <c r="D77" s="1"/>
      <c r="E77" s="1"/>
      <c r="F77" s="3"/>
      <c r="G77" s="3"/>
      <c r="H77" s="2"/>
      <c r="I77" s="2"/>
      <c r="J77" s="2"/>
      <c r="K77" s="2"/>
      <c r="L77" s="3"/>
      <c r="M77" s="1"/>
      <c r="N77" s="2"/>
      <c r="O77" s="61"/>
      <c r="P77" s="3"/>
    </row>
    <row r="78" spans="1:16">
      <c r="A78" s="3"/>
      <c r="B78" s="1"/>
      <c r="C78" s="1"/>
      <c r="D78" s="1"/>
      <c r="E78" s="1"/>
      <c r="F78" s="3"/>
      <c r="G78" s="3"/>
      <c r="H78" s="2"/>
      <c r="I78" s="2"/>
      <c r="J78" s="2"/>
      <c r="K78" s="2"/>
      <c r="L78" s="3"/>
      <c r="M78" s="1"/>
      <c r="N78" s="2"/>
      <c r="O78" s="61"/>
      <c r="P78" s="3"/>
    </row>
    <row r="79" spans="1:16">
      <c r="A79" s="3"/>
      <c r="B79" s="1"/>
      <c r="C79" s="1"/>
      <c r="D79" s="1"/>
      <c r="E79" s="1"/>
      <c r="F79" s="3"/>
      <c r="G79" s="3"/>
      <c r="H79" s="2"/>
      <c r="I79" s="2"/>
      <c r="J79" s="2"/>
      <c r="K79" s="2"/>
      <c r="L79" s="3"/>
      <c r="M79" s="1"/>
      <c r="N79" s="2"/>
      <c r="O79" s="61"/>
      <c r="P79" s="3"/>
    </row>
    <row r="80" spans="1:16">
      <c r="A80" s="3"/>
      <c r="B80" s="1"/>
      <c r="C80" s="1"/>
      <c r="D80" s="1"/>
      <c r="E80" s="1"/>
      <c r="F80" s="3"/>
      <c r="G80" s="3"/>
      <c r="H80" s="2"/>
      <c r="I80" s="2"/>
      <c r="J80" s="2"/>
      <c r="K80" s="2"/>
      <c r="L80" s="3"/>
      <c r="M80" s="1"/>
      <c r="N80" s="2"/>
      <c r="O80" s="61"/>
      <c r="P80" s="3"/>
    </row>
    <row r="81" spans="1:16">
      <c r="A81" s="3"/>
      <c r="B81" s="1"/>
      <c r="C81" s="1"/>
      <c r="D81" s="1"/>
      <c r="E81" s="1"/>
      <c r="F81" s="3"/>
      <c r="G81" s="3"/>
      <c r="H81" s="2"/>
      <c r="I81" s="2"/>
      <c r="J81" s="2"/>
      <c r="K81" s="2"/>
      <c r="L81" s="3"/>
      <c r="M81" s="1"/>
      <c r="N81" s="2"/>
      <c r="O81" s="61"/>
      <c r="P81" s="3"/>
    </row>
    <row r="82" spans="1:16">
      <c r="A82" s="3"/>
      <c r="B82" s="1"/>
      <c r="C82" s="1"/>
      <c r="D82" s="1"/>
      <c r="E82" s="1"/>
      <c r="F82" s="3"/>
      <c r="G82" s="3"/>
      <c r="H82" s="2"/>
      <c r="I82" s="2"/>
      <c r="J82" s="2"/>
      <c r="K82" s="2"/>
      <c r="L82" s="3"/>
      <c r="M82" s="1"/>
      <c r="N82" s="2"/>
      <c r="O82" s="61"/>
      <c r="P82" s="3"/>
    </row>
    <row r="83" spans="1:16">
      <c r="A83" s="3"/>
      <c r="B83" s="1"/>
      <c r="C83" s="1"/>
      <c r="D83" s="1"/>
      <c r="E83" s="1"/>
      <c r="F83" s="3"/>
      <c r="G83" s="3"/>
      <c r="H83" s="2"/>
      <c r="I83" s="2"/>
      <c r="J83" s="2"/>
      <c r="K83" s="2"/>
      <c r="L83" s="3"/>
      <c r="M83" s="1"/>
      <c r="N83" s="2"/>
      <c r="O83" s="61"/>
      <c r="P83" s="3"/>
    </row>
    <row r="84" spans="1:16">
      <c r="A84" s="3"/>
      <c r="B84" s="1"/>
      <c r="C84" s="1"/>
      <c r="D84" s="1"/>
      <c r="E84" s="1"/>
      <c r="F84" s="3"/>
      <c r="G84" s="3"/>
      <c r="H84" s="2"/>
      <c r="I84" s="2"/>
      <c r="J84" s="2"/>
      <c r="K84" s="2"/>
      <c r="L84" s="3"/>
      <c r="M84" s="1"/>
      <c r="N84" s="2"/>
      <c r="O84" s="61"/>
      <c r="P84" s="3"/>
    </row>
    <row r="85" spans="1:16">
      <c r="A85" s="3"/>
      <c r="B85" s="1"/>
      <c r="C85" s="1"/>
      <c r="D85" s="1"/>
      <c r="E85" s="1"/>
      <c r="F85" s="3"/>
      <c r="G85" s="3"/>
      <c r="H85" s="2"/>
      <c r="I85" s="2"/>
      <c r="J85" s="2"/>
      <c r="K85" s="2"/>
      <c r="L85" s="3"/>
      <c r="M85" s="1"/>
      <c r="N85" s="2"/>
      <c r="O85" s="61"/>
      <c r="P85" s="3"/>
    </row>
    <row r="86" spans="1:16">
      <c r="A86" s="3"/>
      <c r="B86" s="1"/>
      <c r="C86" s="1"/>
      <c r="D86" s="1"/>
      <c r="E86" s="1"/>
      <c r="F86" s="3"/>
      <c r="G86" s="3"/>
      <c r="H86" s="2"/>
      <c r="I86" s="2"/>
      <c r="J86" s="2"/>
      <c r="K86" s="2"/>
      <c r="L86" s="3"/>
      <c r="M86" s="1"/>
      <c r="N86" s="2"/>
      <c r="O86" s="61"/>
      <c r="P86" s="3"/>
    </row>
    <row r="87" spans="1:16">
      <c r="A87" s="3"/>
      <c r="B87" s="1"/>
      <c r="C87" s="1"/>
      <c r="D87" s="1"/>
      <c r="E87" s="1"/>
      <c r="F87" s="3"/>
      <c r="G87" s="3"/>
      <c r="H87" s="2"/>
      <c r="I87" s="2"/>
      <c r="J87" s="2"/>
      <c r="K87" s="2"/>
      <c r="L87" s="3"/>
      <c r="M87" s="1"/>
      <c r="N87" s="2"/>
      <c r="O87" s="61"/>
      <c r="P87" s="3"/>
    </row>
    <row r="88" spans="1:16">
      <c r="A88" s="3"/>
      <c r="B88" s="1"/>
      <c r="C88" s="1"/>
      <c r="D88" s="1"/>
      <c r="E88" s="1"/>
      <c r="F88" s="3"/>
      <c r="G88" s="3"/>
      <c r="H88" s="2"/>
      <c r="I88" s="2"/>
      <c r="J88" s="2"/>
      <c r="K88" s="2"/>
      <c r="L88" s="3"/>
      <c r="M88" s="1"/>
      <c r="N88" s="2"/>
      <c r="O88" s="61"/>
      <c r="P88" s="3"/>
    </row>
    <row r="89" spans="1:16">
      <c r="A89" s="3"/>
      <c r="B89" s="1"/>
      <c r="C89" s="1"/>
      <c r="D89" s="1"/>
      <c r="E89" s="1"/>
      <c r="F89" s="3"/>
      <c r="G89" s="3"/>
      <c r="H89" s="2"/>
      <c r="I89" s="2"/>
      <c r="J89" s="2"/>
      <c r="K89" s="2"/>
      <c r="L89" s="3"/>
      <c r="M89" s="1"/>
      <c r="N89" s="2"/>
      <c r="O89" s="61"/>
      <c r="P89" s="3"/>
    </row>
    <row r="90" spans="1:16">
      <c r="A90" s="3"/>
      <c r="B90" s="1"/>
      <c r="C90" s="1"/>
      <c r="D90" s="1"/>
      <c r="E90" s="1"/>
      <c r="F90" s="3"/>
      <c r="G90" s="3"/>
      <c r="H90" s="2"/>
      <c r="I90" s="2"/>
      <c r="J90" s="2"/>
      <c r="K90" s="2"/>
      <c r="L90" s="3"/>
      <c r="M90" s="1"/>
      <c r="N90" s="2"/>
      <c r="O90" s="61"/>
      <c r="P90" s="3"/>
    </row>
    <row r="91" spans="1:16">
      <c r="A91" s="3"/>
      <c r="B91" s="1"/>
      <c r="C91" s="1"/>
      <c r="D91" s="1"/>
      <c r="E91" s="1"/>
      <c r="F91" s="3"/>
      <c r="G91" s="3"/>
      <c r="H91" s="2"/>
      <c r="I91" s="2"/>
      <c r="J91" s="2"/>
      <c r="K91" s="2"/>
      <c r="L91" s="3"/>
      <c r="M91" s="1"/>
      <c r="N91" s="2"/>
      <c r="O91" s="61"/>
      <c r="P91" s="3"/>
    </row>
    <row r="92" spans="1:16">
      <c r="A92" s="3"/>
      <c r="B92" s="1"/>
      <c r="C92" s="1"/>
      <c r="D92" s="1"/>
      <c r="E92" s="1"/>
      <c r="F92" s="3"/>
      <c r="G92" s="3"/>
      <c r="H92" s="2"/>
      <c r="I92" s="2"/>
      <c r="J92" s="2"/>
      <c r="K92" s="2"/>
      <c r="L92" s="3"/>
      <c r="M92" s="1"/>
      <c r="N92" s="2"/>
      <c r="O92" s="61"/>
      <c r="P92" s="3"/>
    </row>
    <row r="93" spans="1:16">
      <c r="A93" s="3"/>
      <c r="B93" s="1"/>
      <c r="C93" s="1"/>
      <c r="D93" s="1"/>
      <c r="E93" s="1"/>
      <c r="F93" s="3"/>
      <c r="G93" s="3"/>
      <c r="H93" s="2"/>
      <c r="I93" s="2"/>
      <c r="J93" s="2"/>
      <c r="K93" s="2"/>
      <c r="L93" s="3"/>
      <c r="M93" s="1"/>
      <c r="N93" s="2"/>
      <c r="O93" s="61"/>
      <c r="P93" s="3"/>
    </row>
    <row r="94" spans="1:16">
      <c r="A94" s="3"/>
      <c r="B94" s="1"/>
      <c r="C94" s="1"/>
      <c r="D94" s="1"/>
      <c r="E94" s="1"/>
      <c r="F94" s="3"/>
      <c r="G94" s="3"/>
      <c r="H94" s="2"/>
      <c r="I94" s="2"/>
      <c r="J94" s="2"/>
      <c r="K94" s="2"/>
      <c r="L94" s="3"/>
      <c r="M94" s="1"/>
      <c r="N94" s="2"/>
      <c r="O94" s="61"/>
      <c r="P94" s="3"/>
    </row>
    <row r="95" spans="1:16">
      <c r="A95" s="3"/>
      <c r="B95" s="1"/>
      <c r="C95" s="1"/>
      <c r="D95" s="1"/>
      <c r="E95" s="1"/>
      <c r="F95" s="3"/>
      <c r="G95" s="3"/>
      <c r="H95" s="2"/>
      <c r="I95" s="2"/>
      <c r="J95" s="2"/>
      <c r="K95" s="2"/>
      <c r="L95" s="3"/>
      <c r="M95" s="1"/>
      <c r="N95" s="2"/>
      <c r="O95" s="61"/>
      <c r="P95" s="3"/>
    </row>
    <row r="96" spans="1:16">
      <c r="A96" s="3"/>
      <c r="B96" s="1"/>
      <c r="C96" s="1"/>
      <c r="D96" s="1"/>
      <c r="E96" s="1"/>
      <c r="F96" s="3"/>
      <c r="G96" s="3"/>
      <c r="H96" s="2"/>
      <c r="I96" s="2"/>
      <c r="J96" s="2"/>
      <c r="K96" s="2"/>
      <c r="L96" s="3"/>
      <c r="M96" s="1"/>
      <c r="N96" s="2"/>
      <c r="O96" s="61"/>
      <c r="P96" s="3"/>
    </row>
    <row r="97" spans="1:16">
      <c r="A97" s="3"/>
      <c r="B97" s="1"/>
      <c r="C97" s="1"/>
      <c r="D97" s="1"/>
      <c r="E97" s="1"/>
      <c r="F97" s="3"/>
      <c r="G97" s="3"/>
      <c r="H97" s="2"/>
      <c r="I97" s="2"/>
      <c r="J97" s="2"/>
      <c r="K97" s="2"/>
      <c r="L97" s="3"/>
      <c r="M97" s="1"/>
      <c r="N97" s="2"/>
      <c r="O97" s="61"/>
      <c r="P97" s="3"/>
    </row>
    <row r="98" spans="1:16">
      <c r="A98" s="3"/>
      <c r="B98" s="1"/>
      <c r="C98" s="1"/>
      <c r="D98" s="1"/>
      <c r="E98" s="1"/>
      <c r="F98" s="3"/>
      <c r="G98" s="3"/>
      <c r="H98" s="2"/>
      <c r="I98" s="2"/>
      <c r="J98" s="2"/>
      <c r="K98" s="2"/>
      <c r="L98" s="3"/>
      <c r="M98" s="1"/>
      <c r="N98" s="2"/>
      <c r="O98" s="61"/>
      <c r="P98" s="3"/>
    </row>
    <row r="99" spans="1:16">
      <c r="A99" s="3"/>
      <c r="B99" s="1"/>
      <c r="C99" s="1"/>
      <c r="D99" s="1"/>
      <c r="E99" s="1"/>
      <c r="F99" s="3"/>
      <c r="G99" s="3"/>
      <c r="H99" s="2"/>
      <c r="I99" s="2"/>
      <c r="J99" s="2"/>
      <c r="K99" s="2"/>
      <c r="L99" s="3"/>
      <c r="M99" s="1"/>
      <c r="N99" s="2"/>
      <c r="O99" s="61"/>
      <c r="P99" s="3"/>
    </row>
    <row r="100" spans="1:16">
      <c r="A100" s="3"/>
      <c r="B100" s="1"/>
      <c r="C100" s="1"/>
      <c r="D100" s="1"/>
      <c r="E100" s="1"/>
      <c r="F100" s="3"/>
      <c r="G100" s="3"/>
      <c r="H100" s="2"/>
      <c r="I100" s="2"/>
      <c r="J100" s="2"/>
      <c r="K100" s="2"/>
      <c r="L100" s="3"/>
      <c r="M100" s="1"/>
      <c r="N100" s="2"/>
      <c r="O100" s="61"/>
      <c r="P100" s="3"/>
    </row>
    <row r="101" spans="1:16">
      <c r="A101" s="3"/>
      <c r="B101" s="1"/>
      <c r="C101" s="1"/>
      <c r="D101" s="1"/>
      <c r="E101" s="1"/>
      <c r="F101" s="3"/>
      <c r="G101" s="3"/>
      <c r="H101" s="2"/>
      <c r="I101" s="2"/>
      <c r="J101" s="2"/>
      <c r="K101" s="2"/>
      <c r="L101" s="3"/>
      <c r="M101" s="1"/>
      <c r="N101" s="2"/>
      <c r="O101" s="61"/>
      <c r="P101" s="3"/>
    </row>
    <row r="102" spans="1:16">
      <c r="A102" s="3"/>
      <c r="B102" s="1"/>
      <c r="C102" s="1"/>
      <c r="D102" s="1"/>
      <c r="E102" s="1"/>
      <c r="F102" s="3"/>
      <c r="G102" s="3"/>
      <c r="H102" s="2"/>
      <c r="I102" s="2"/>
      <c r="J102" s="2"/>
      <c r="K102" s="2"/>
      <c r="L102" s="3"/>
      <c r="M102" s="1"/>
      <c r="N102" s="2"/>
      <c r="O102" s="61"/>
      <c r="P102" s="3"/>
    </row>
    <row r="103" spans="1:16">
      <c r="A103" s="3"/>
      <c r="B103" s="1"/>
      <c r="C103" s="1"/>
      <c r="D103" s="1"/>
      <c r="E103" s="1"/>
      <c r="F103" s="3"/>
      <c r="G103" s="3"/>
      <c r="H103" s="2"/>
      <c r="I103" s="2"/>
      <c r="J103" s="2"/>
      <c r="K103" s="2"/>
      <c r="L103" s="3"/>
      <c r="M103" s="1"/>
      <c r="N103" s="2"/>
      <c r="O103" s="61"/>
      <c r="P103" s="3"/>
    </row>
    <row r="104" spans="1:16">
      <c r="A104" s="3"/>
      <c r="B104" s="1"/>
      <c r="C104" s="1"/>
      <c r="D104" s="1"/>
      <c r="E104" s="1"/>
      <c r="F104" s="3"/>
      <c r="G104" s="3"/>
      <c r="H104" s="2"/>
      <c r="I104" s="2"/>
      <c r="J104" s="2"/>
      <c r="K104" s="2"/>
      <c r="L104" s="3"/>
      <c r="M104" s="1"/>
      <c r="N104" s="2"/>
      <c r="O104" s="61"/>
      <c r="P104" s="3"/>
    </row>
    <row r="105" spans="1:16">
      <c r="A105" s="3"/>
      <c r="B105" s="1"/>
      <c r="C105" s="1"/>
      <c r="D105" s="1"/>
      <c r="E105" s="1"/>
      <c r="F105" s="3"/>
      <c r="G105" s="3"/>
      <c r="H105" s="2"/>
      <c r="I105" s="2"/>
      <c r="J105" s="2"/>
      <c r="K105" s="2"/>
      <c r="L105" s="3"/>
      <c r="M105" s="1"/>
      <c r="N105" s="2"/>
      <c r="O105" s="61"/>
      <c r="P105" s="3"/>
    </row>
    <row r="106" spans="1:16">
      <c r="A106" s="3"/>
      <c r="B106" s="1"/>
      <c r="C106" s="1"/>
      <c r="D106" s="1"/>
      <c r="E106" s="1"/>
      <c r="F106" s="3"/>
      <c r="G106" s="3"/>
      <c r="H106" s="2"/>
      <c r="I106" s="2"/>
      <c r="J106" s="2"/>
      <c r="K106" s="2"/>
      <c r="L106" s="3"/>
      <c r="M106" s="1"/>
      <c r="N106" s="2"/>
      <c r="O106" s="61"/>
      <c r="P106" s="3"/>
    </row>
    <row r="107" spans="1:16">
      <c r="A107" s="3"/>
      <c r="B107" s="1"/>
      <c r="C107" s="1"/>
      <c r="D107" s="1"/>
      <c r="E107" s="1"/>
      <c r="F107" s="3"/>
      <c r="G107" s="3"/>
      <c r="H107" s="2"/>
      <c r="I107" s="2"/>
      <c r="J107" s="2"/>
      <c r="K107" s="2"/>
      <c r="L107" s="3"/>
      <c r="M107" s="1"/>
      <c r="N107" s="2"/>
      <c r="O107" s="61"/>
      <c r="P107" s="3"/>
    </row>
    <row r="108" spans="1:16">
      <c r="A108" s="3"/>
      <c r="B108" s="1"/>
      <c r="C108" s="1"/>
      <c r="D108" s="1"/>
      <c r="E108" s="1"/>
      <c r="F108" s="3"/>
      <c r="G108" s="3"/>
      <c r="H108" s="2"/>
      <c r="I108" s="2"/>
      <c r="J108" s="2"/>
      <c r="K108" s="2"/>
      <c r="L108" s="3"/>
      <c r="M108" s="1"/>
      <c r="N108" s="2"/>
      <c r="O108" s="61"/>
      <c r="P108" s="3"/>
    </row>
    <row r="109" spans="1:16">
      <c r="A109" s="3"/>
      <c r="B109" s="1"/>
      <c r="C109" s="1"/>
      <c r="D109" s="1"/>
      <c r="E109" s="1"/>
      <c r="F109" s="3"/>
      <c r="G109" s="3"/>
      <c r="H109" s="2"/>
      <c r="I109" s="2"/>
      <c r="J109" s="2"/>
      <c r="K109" s="2"/>
      <c r="L109" s="3"/>
      <c r="M109" s="1"/>
      <c r="N109" s="2"/>
      <c r="O109" s="61"/>
      <c r="P109" s="3"/>
    </row>
    <row r="110" spans="1:16">
      <c r="A110" s="3"/>
      <c r="B110" s="1"/>
      <c r="C110" s="1"/>
      <c r="D110" s="1"/>
      <c r="E110" s="1"/>
      <c r="F110" s="3"/>
      <c r="G110" s="3"/>
      <c r="H110" s="2"/>
      <c r="I110" s="2"/>
      <c r="J110" s="2"/>
      <c r="K110" s="2"/>
      <c r="L110" s="3"/>
      <c r="M110" s="1"/>
      <c r="N110" s="2"/>
      <c r="O110" s="61"/>
      <c r="P110" s="3"/>
    </row>
  </sheetData>
  <autoFilter ref="A3:O60" xr:uid="{8604BEF2-F2BB-4F9F-B517-395EDFAB7610}">
    <filterColumn colId="2">
      <filters>
        <filter val="Type B Fill - Layer 1 - McGregor Road North"/>
        <filter val="Type B Fill - Layer 1 - McGregor Road South"/>
        <filter val="Type B Fill - Layer 2 - McGregor Road North"/>
        <filter val="Type B Fill - Layer 2 - McGregor Road South"/>
        <filter val="Type B Fill - Layer 3 - McGregor Road North"/>
        <filter val="Type B Fill - Layer 3 - McGregor Road South"/>
        <filter val="Type B Fill - Layer 4 - McGregor Road North"/>
        <filter val="Type B Fill - Layer 4 - McGregor Road South"/>
        <filter val="Type B Fill - Layer 5 - McGregor Road North"/>
        <filter val="Type B Fill - Layer 5 - McGregor Road South"/>
        <filter val="Type B Fill - Layer 6 - McGregor Road South"/>
      </filters>
    </filterColumn>
    <filterColumn colId="12">
      <filters blank="1">
        <filter val="Awaiting survey"/>
        <filter val="Awaiting Test Results"/>
        <filter val="Awaiting Test Results and HP Sign off"/>
        <filter val="Awaiting Test Results, Proof Roll, Survey"/>
      </filters>
    </filterColumn>
  </autoFilter>
  <mergeCells count="1">
    <mergeCell ref="E2:P2"/>
  </mergeCells>
  <conditionalFormatting sqref="D4:D11 E9 E13:E14 D13:D110">
    <cfRule type="containsText" dxfId="207" priority="43" operator="containsText" text="No">
      <formula>NOT(ISERROR(SEARCH("No",D4)))</formula>
    </cfRule>
  </conditionalFormatting>
  <conditionalFormatting sqref="D4:D11 E7:H11 E13:K18 D19:L19 H4:K6 E6:G6 I7:K7 I8:L8 I9:K11 D12:K12 O19:O58 F20:K20 H21:K21 F22:L22 F23:K23 H24:K25 F26:L26 F27:K27 F41:K41 F42:L46 F47:K48 H28:K40 D13:D110 O61:O110 H49:K110">
    <cfRule type="containsText" dxfId="206" priority="44" operator="containsText" text="YES">
      <formula>NOT(ISERROR(SEARCH("YES",D4)))</formula>
    </cfRule>
  </conditionalFormatting>
  <conditionalFormatting sqref="D6:K6 D7:H11 D12:K18 D4:E5 H4:K5 I7:K7 I8:L8 I9:K11 D19:L19 F20:K20 H21:K21 F22:L22 F23:K23 H24:K25 F26:L26 F27:K27 D41:K41 D42:L46 D47:K48 D49:E54 H49:K54 F54:K54 O19:O58 D20:E40 D55:K58 H28:K40 K54:K58 D59:E110 O61:O110 H59:K110">
    <cfRule type="containsText" dxfId="205" priority="39" operator="containsText" text="Yes">
      <formula>NOT(ISERROR(SEARCH("Yes",D4)))</formula>
    </cfRule>
  </conditionalFormatting>
  <conditionalFormatting sqref="E20:E53">
    <cfRule type="containsText" dxfId="204" priority="35" operator="containsText" text="YES">
      <formula>NOT(ISERROR(SEARCH("YES",E20)))</formula>
    </cfRule>
  </conditionalFormatting>
  <conditionalFormatting sqref="E1:K1048576">
    <cfRule type="cellIs" dxfId="203" priority="8" operator="equal">
      <formula>"N/A"</formula>
    </cfRule>
    <cfRule type="cellIs" dxfId="202" priority="33" operator="equal">
      <formula>"Yes"</formula>
    </cfRule>
    <cfRule type="cellIs" dxfId="201" priority="34" operator="equal">
      <formula>"No"</formula>
    </cfRule>
  </conditionalFormatting>
  <conditionalFormatting sqref="F5:F18">
    <cfRule type="containsText" dxfId="200" priority="38" operator="containsText" text="YES">
      <formula>NOT(ISERROR(SEARCH("YES",F5)))</formula>
    </cfRule>
  </conditionalFormatting>
  <conditionalFormatting sqref="F5:G18">
    <cfRule type="containsText" dxfId="199" priority="36" operator="containsText" text="Yes">
      <formula>NOT(ISERROR(SEARCH("Yes",F5)))</formula>
    </cfRule>
    <cfRule type="containsText" dxfId="198" priority="37" operator="containsText" text="No">
      <formula>NOT(ISERROR(SEARCH("No",F5)))</formula>
    </cfRule>
  </conditionalFormatting>
  <conditionalFormatting sqref="F49:H53">
    <cfRule type="containsText" dxfId="197" priority="9" operator="containsText" text="Yes">
      <formula>NOT(ISERROR(SEARCH("Yes",F49)))</formula>
    </cfRule>
    <cfRule type="containsText" dxfId="196" priority="10" operator="containsText" text="No">
      <formula>NOT(ISERROR(SEARCH("No",F49)))</formula>
    </cfRule>
    <cfRule type="containsText" dxfId="195" priority="11" operator="containsText" text="YES">
      <formula>NOT(ISERROR(SEARCH("YES",F49)))</formula>
    </cfRule>
  </conditionalFormatting>
  <conditionalFormatting sqref="H4:K6 D4:E12 F6:G6 I7:K7 F7:H11 I8:L8 I9:K11 D12:K18 D19:L19 O19:O58 F20:K20 H21:K21 F22:L22 F23:K23 H24:K25 F26:L26 F27:K27 D41:K41 D42:L46 D47:K48 D49:E54 H49:K54 F54:K54 D20:E40 D55:K58 H28:K40 K54:K58 D59:E110 O61:O110 H59:K110">
    <cfRule type="containsText" dxfId="194" priority="42" operator="containsText" text="No">
      <formula>NOT(ISERROR(SEARCH("No",D4)))</formula>
    </cfRule>
  </conditionalFormatting>
  <conditionalFormatting sqref="M3">
    <cfRule type="containsText" dxfId="193" priority="40" operator="containsText" text="Closed-Out">
      <formula>NOT(ISERROR(SEARCH("Closed-Out",M3)))</formula>
    </cfRule>
    <cfRule type="containsText" dxfId="192" priority="41" operator="containsText" text="Closed Out">
      <formula>NOT(ISERROR(SEARCH("Closed Out",M3)))</formula>
    </cfRule>
  </conditionalFormatting>
  <conditionalFormatting sqref="G61:G64">
    <cfRule type="containsText" dxfId="191" priority="7" operator="containsText" text="YES">
      <formula>NOT(ISERROR(SEARCH("YES",G61)))</formula>
    </cfRule>
  </conditionalFormatting>
  <conditionalFormatting sqref="G61:G64">
    <cfRule type="containsText" dxfId="190" priority="5" operator="containsText" text="Yes">
      <formula>NOT(ISERROR(SEARCH("Yes",G61)))</formula>
    </cfRule>
  </conditionalFormatting>
  <conditionalFormatting sqref="G61:G64">
    <cfRule type="containsText" dxfId="189" priority="3" operator="containsText" text="Yes">
      <formula>NOT(ISERROR(SEARCH("Yes",G61)))</formula>
    </cfRule>
    <cfRule type="containsText" dxfId="188" priority="4" operator="containsText" text="No">
      <formula>NOT(ISERROR(SEARCH("No",G61)))</formula>
    </cfRule>
  </conditionalFormatting>
  <conditionalFormatting sqref="G61:G64">
    <cfRule type="containsText" dxfId="187" priority="6" operator="containsText" text="No">
      <formula>NOT(ISERROR(SEARCH("No",G61)))</formula>
    </cfRule>
  </conditionalFormatting>
  <conditionalFormatting sqref="H64">
    <cfRule type="containsText" dxfId="186" priority="1" operator="containsText" text="Yes">
      <formula>NOT(ISERROR(SEARCH("Yes",H64)))</formula>
    </cfRule>
    <cfRule type="containsText" dxfId="185" priority="2" operator="containsText" text="No">
      <formula>NOT(ISERROR(SEARCH("No",H64)))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8EAC-8B98-4763-896B-D9E730D3C0EC}">
  <dimension ref="A1:R44"/>
  <sheetViews>
    <sheetView workbookViewId="0">
      <pane xSplit="3" ySplit="3" topLeftCell="D37" activePane="bottomRight" state="frozen"/>
      <selection pane="bottomRight" activeCell="G41" sqref="G41:H44"/>
      <selection pane="bottomLeft" activeCell="G13" sqref="G13"/>
      <selection pane="topRight"/>
    </sheetView>
  </sheetViews>
  <sheetFormatPr defaultRowHeight="12.75"/>
  <cols>
    <col min="2" max="2" width="19.5703125" customWidth="1"/>
    <col min="3" max="3" width="38.7109375" customWidth="1"/>
    <col min="4" max="4" width="29.140625" customWidth="1"/>
    <col min="6" max="6" width="15" customWidth="1"/>
    <col min="7" max="7" width="14" customWidth="1"/>
    <col min="8" max="8" width="20.5703125" customWidth="1"/>
    <col min="9" max="9" width="14.7109375" customWidth="1"/>
    <col min="10" max="10" width="14.7109375" bestFit="1" customWidth="1"/>
    <col min="11" max="11" width="9.7109375" bestFit="1" customWidth="1"/>
    <col min="12" max="12" width="34.85546875" customWidth="1"/>
    <col min="13" max="13" width="16" customWidth="1"/>
    <col min="14" max="14" width="12.85546875" customWidth="1"/>
    <col min="15" max="15" width="16.28515625" customWidth="1"/>
    <col min="16" max="16" width="12.85546875" customWidth="1"/>
    <col min="17" max="17" width="20.28515625" customWidth="1"/>
    <col min="18" max="18" width="19.28515625" customWidth="1"/>
  </cols>
  <sheetData>
    <row r="1" spans="1:18" ht="13.5" thickBot="1"/>
    <row r="2" spans="1:18" ht="15.75" thickBot="1">
      <c r="A2" s="15" t="s">
        <v>0</v>
      </c>
      <c r="B2" s="14">
        <f>COUNTIF($M$4:$M$39, "CLOSED-OUT")</f>
        <v>0</v>
      </c>
      <c r="C2" s="13" t="s">
        <v>1</v>
      </c>
      <c r="D2" s="12">
        <f>COUNTIF($M$4:$M$39,"OUTSTANDING")</f>
        <v>0</v>
      </c>
      <c r="E2" s="138" t="s">
        <v>2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7"/>
    </row>
    <row r="3" spans="1:18" s="7" customFormat="1" ht="31.9" customHeight="1">
      <c r="A3" s="94" t="s">
        <v>3</v>
      </c>
      <c r="B3" s="93" t="s">
        <v>4</v>
      </c>
      <c r="C3" s="93" t="s">
        <v>5</v>
      </c>
      <c r="D3" s="93" t="s">
        <v>50</v>
      </c>
      <c r="E3" s="92" t="s">
        <v>7</v>
      </c>
      <c r="F3" s="92" t="s">
        <v>53</v>
      </c>
      <c r="G3" s="92" t="s">
        <v>8</v>
      </c>
      <c r="H3" s="92" t="s">
        <v>54</v>
      </c>
      <c r="I3" s="92" t="s">
        <v>55</v>
      </c>
      <c r="J3" s="92" t="s">
        <v>57</v>
      </c>
      <c r="K3" s="92" t="s">
        <v>56</v>
      </c>
      <c r="L3" s="92" t="s">
        <v>14</v>
      </c>
      <c r="M3" s="92" t="s">
        <v>11</v>
      </c>
      <c r="N3" s="92" t="s">
        <v>12</v>
      </c>
      <c r="O3" s="91" t="s">
        <v>224</v>
      </c>
      <c r="P3" s="91" t="s">
        <v>225</v>
      </c>
      <c r="Q3" s="91" t="s">
        <v>13</v>
      </c>
      <c r="R3" s="90" t="s">
        <v>14</v>
      </c>
    </row>
    <row r="4" spans="1:18" ht="26.45" customHeight="1">
      <c r="A4" s="6">
        <v>1</v>
      </c>
      <c r="B4" s="4" t="s">
        <v>226</v>
      </c>
      <c r="C4" s="1" t="s">
        <v>227</v>
      </c>
      <c r="D4" s="1" t="s">
        <v>134</v>
      </c>
      <c r="E4" s="4" t="s">
        <v>18</v>
      </c>
      <c r="F4" s="6" t="s">
        <v>18</v>
      </c>
      <c r="G4" s="6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130" t="s">
        <v>135</v>
      </c>
      <c r="M4" s="4" t="s">
        <v>45</v>
      </c>
      <c r="N4" s="5">
        <v>44971</v>
      </c>
      <c r="O4" s="129">
        <v>44979</v>
      </c>
      <c r="P4" s="129">
        <v>44981</v>
      </c>
      <c r="Q4" s="63" t="s">
        <v>28</v>
      </c>
      <c r="R4" s="125"/>
    </row>
    <row r="5" spans="1:18" ht="26.45" customHeight="1">
      <c r="A5" s="3">
        <v>2</v>
      </c>
      <c r="B5" s="4" t="s">
        <v>228</v>
      </c>
      <c r="C5" s="4" t="s">
        <v>229</v>
      </c>
      <c r="D5" s="1" t="s">
        <v>134</v>
      </c>
      <c r="E5" s="1" t="s">
        <v>18</v>
      </c>
      <c r="F5" s="3" t="s">
        <v>18</v>
      </c>
      <c r="G5" s="3" t="s">
        <v>18</v>
      </c>
      <c r="H5" s="2" t="s">
        <v>44</v>
      </c>
      <c r="I5" s="2" t="s">
        <v>18</v>
      </c>
      <c r="J5" s="2" t="s">
        <v>18</v>
      </c>
      <c r="K5" s="2" t="s">
        <v>18</v>
      </c>
      <c r="L5" s="130" t="s">
        <v>135</v>
      </c>
      <c r="M5" s="1"/>
      <c r="N5" s="2">
        <v>44979</v>
      </c>
      <c r="O5" s="129">
        <v>44980</v>
      </c>
      <c r="P5" s="129">
        <v>44984</v>
      </c>
      <c r="Q5" s="63" t="s">
        <v>28</v>
      </c>
      <c r="R5" s="3"/>
    </row>
    <row r="6" spans="1:18" ht="26.45" customHeight="1">
      <c r="A6" s="3"/>
      <c r="B6" s="4" t="s">
        <v>230</v>
      </c>
      <c r="C6" s="4" t="s">
        <v>231</v>
      </c>
      <c r="D6" s="1" t="s">
        <v>134</v>
      </c>
      <c r="E6" s="1" t="s">
        <v>18</v>
      </c>
      <c r="F6" s="1" t="s">
        <v>18</v>
      </c>
      <c r="G6" s="3" t="s">
        <v>18</v>
      </c>
      <c r="H6" s="2" t="s">
        <v>44</v>
      </c>
      <c r="I6" s="1" t="s">
        <v>18</v>
      </c>
      <c r="J6" s="1" t="s">
        <v>18</v>
      </c>
      <c r="K6" s="2" t="s">
        <v>18</v>
      </c>
      <c r="L6" s="130" t="s">
        <v>135</v>
      </c>
      <c r="M6" s="1"/>
      <c r="N6" s="2">
        <v>44979</v>
      </c>
      <c r="O6" s="129">
        <v>44984</v>
      </c>
      <c r="P6" s="129">
        <v>44984</v>
      </c>
      <c r="Q6" s="63" t="s">
        <v>28</v>
      </c>
      <c r="R6" s="3"/>
    </row>
    <row r="7" spans="1:18" ht="26.45" customHeight="1">
      <c r="A7" s="3"/>
      <c r="B7" s="4" t="s">
        <v>232</v>
      </c>
      <c r="C7" s="4" t="s">
        <v>233</v>
      </c>
      <c r="D7" s="1" t="s">
        <v>134</v>
      </c>
      <c r="E7" s="1" t="s">
        <v>18</v>
      </c>
      <c r="F7" s="1" t="s">
        <v>18</v>
      </c>
      <c r="G7" s="3" t="s">
        <v>18</v>
      </c>
      <c r="H7" s="2" t="s">
        <v>44</v>
      </c>
      <c r="I7" s="2" t="s">
        <v>18</v>
      </c>
      <c r="J7" s="2" t="s">
        <v>18</v>
      </c>
      <c r="K7" s="2" t="s">
        <v>18</v>
      </c>
      <c r="L7" s="130" t="s">
        <v>135</v>
      </c>
      <c r="M7" s="1"/>
      <c r="N7" s="2">
        <v>44984</v>
      </c>
      <c r="O7" s="129">
        <v>44984</v>
      </c>
      <c r="P7" s="129">
        <v>44985</v>
      </c>
      <c r="Q7" s="61" t="s">
        <v>234</v>
      </c>
      <c r="R7" s="3"/>
    </row>
    <row r="8" spans="1:18" ht="26.45" customHeight="1">
      <c r="A8" s="3"/>
      <c r="B8" s="4" t="s">
        <v>235</v>
      </c>
      <c r="C8" s="4" t="s">
        <v>236</v>
      </c>
      <c r="D8" s="1" t="s">
        <v>134</v>
      </c>
      <c r="E8" s="1" t="s">
        <v>18</v>
      </c>
      <c r="F8" s="1" t="s">
        <v>18</v>
      </c>
      <c r="G8" s="3" t="s">
        <v>18</v>
      </c>
      <c r="H8" s="2" t="s">
        <v>44</v>
      </c>
      <c r="I8" s="2" t="s">
        <v>18</v>
      </c>
      <c r="J8" s="2" t="s">
        <v>18</v>
      </c>
      <c r="K8" s="2" t="s">
        <v>18</v>
      </c>
      <c r="L8" s="130" t="s">
        <v>237</v>
      </c>
      <c r="M8" s="1"/>
      <c r="N8" s="2">
        <v>44985</v>
      </c>
      <c r="O8" s="127">
        <v>44985</v>
      </c>
      <c r="P8" s="127"/>
      <c r="Q8" s="61" t="s">
        <v>234</v>
      </c>
      <c r="R8" s="3"/>
    </row>
    <row r="9" spans="1:18" ht="26.45" customHeight="1">
      <c r="A9" s="3"/>
      <c r="B9" s="4" t="s">
        <v>238</v>
      </c>
      <c r="C9" s="4" t="s">
        <v>239</v>
      </c>
      <c r="D9" s="1" t="s">
        <v>134</v>
      </c>
      <c r="E9" s="1" t="s">
        <v>18</v>
      </c>
      <c r="F9" s="1" t="s">
        <v>18</v>
      </c>
      <c r="G9" s="3" t="s">
        <v>18</v>
      </c>
      <c r="H9" s="2" t="s">
        <v>44</v>
      </c>
      <c r="I9" s="1" t="s">
        <v>18</v>
      </c>
      <c r="J9" s="1" t="s">
        <v>18</v>
      </c>
      <c r="K9" s="2" t="s">
        <v>18</v>
      </c>
      <c r="L9" s="130" t="s">
        <v>138</v>
      </c>
      <c r="M9" s="1"/>
      <c r="N9" s="2">
        <v>44986</v>
      </c>
      <c r="O9" s="127"/>
      <c r="P9" s="127"/>
      <c r="Q9" s="61" t="s">
        <v>234</v>
      </c>
      <c r="R9" s="3"/>
    </row>
    <row r="10" spans="1:18" ht="26.45" customHeight="1">
      <c r="A10" s="3"/>
      <c r="B10" s="4" t="s">
        <v>240</v>
      </c>
      <c r="C10" s="4" t="s">
        <v>241</v>
      </c>
      <c r="D10" s="1" t="s">
        <v>134</v>
      </c>
      <c r="E10" s="1" t="s">
        <v>18</v>
      </c>
      <c r="F10" s="1" t="s">
        <v>44</v>
      </c>
      <c r="G10" s="3" t="s">
        <v>18</v>
      </c>
      <c r="H10" s="2" t="s">
        <v>44</v>
      </c>
      <c r="I10" s="1" t="s">
        <v>18</v>
      </c>
      <c r="J10" s="1" t="s">
        <v>18</v>
      </c>
      <c r="K10" s="2" t="s">
        <v>18</v>
      </c>
      <c r="L10" s="1" t="s">
        <v>242</v>
      </c>
      <c r="M10" s="1"/>
      <c r="N10" s="2">
        <v>44987</v>
      </c>
      <c r="O10" s="127"/>
      <c r="P10" s="127"/>
      <c r="Q10" s="61" t="s">
        <v>234</v>
      </c>
      <c r="R10" s="3"/>
    </row>
    <row r="11" spans="1:18" ht="26.45" customHeight="1">
      <c r="A11" s="3"/>
      <c r="B11" s="4" t="s">
        <v>243</v>
      </c>
      <c r="C11" s="4" t="s">
        <v>244</v>
      </c>
      <c r="D11" s="1" t="s">
        <v>134</v>
      </c>
      <c r="E11" s="1" t="s">
        <v>18</v>
      </c>
      <c r="F11" s="1" t="s">
        <v>44</v>
      </c>
      <c r="G11" s="3" t="s">
        <v>18</v>
      </c>
      <c r="H11" s="2" t="s">
        <v>44</v>
      </c>
      <c r="I11" s="2" t="s">
        <v>18</v>
      </c>
      <c r="J11" s="2" t="s">
        <v>18</v>
      </c>
      <c r="K11" s="2" t="s">
        <v>18</v>
      </c>
      <c r="L11" s="3"/>
      <c r="M11" s="1"/>
      <c r="N11" s="2">
        <v>44994</v>
      </c>
      <c r="O11" s="127"/>
      <c r="P11" s="127"/>
      <c r="Q11" s="61" t="s">
        <v>245</v>
      </c>
      <c r="R11" s="3"/>
    </row>
    <row r="12" spans="1:18" ht="26.45" customHeight="1">
      <c r="A12" s="3"/>
      <c r="B12" s="4" t="s">
        <v>246</v>
      </c>
      <c r="C12" s="4" t="s">
        <v>247</v>
      </c>
      <c r="D12" s="1" t="s">
        <v>134</v>
      </c>
      <c r="E12" s="1" t="s">
        <v>18</v>
      </c>
      <c r="F12" s="1" t="s">
        <v>44</v>
      </c>
      <c r="G12" s="3" t="s">
        <v>18</v>
      </c>
      <c r="H12" s="2" t="s">
        <v>44</v>
      </c>
      <c r="I12" s="2" t="s">
        <v>18</v>
      </c>
      <c r="J12" s="2" t="s">
        <v>18</v>
      </c>
      <c r="K12" s="2" t="s">
        <v>18</v>
      </c>
      <c r="L12" s="3"/>
      <c r="M12" s="1"/>
      <c r="N12" s="2">
        <v>44994</v>
      </c>
      <c r="O12" s="127"/>
      <c r="P12" s="127"/>
      <c r="Q12" s="61"/>
      <c r="R12" s="3"/>
    </row>
    <row r="13" spans="1:18" ht="26.45" customHeight="1">
      <c r="A13" s="3"/>
      <c r="B13" s="4" t="s">
        <v>248</v>
      </c>
      <c r="C13" s="4" t="s">
        <v>249</v>
      </c>
      <c r="D13" s="1" t="s">
        <v>134</v>
      </c>
      <c r="E13" s="1" t="s">
        <v>18</v>
      </c>
      <c r="F13" s="1" t="s">
        <v>44</v>
      </c>
      <c r="G13" s="3" t="s">
        <v>18</v>
      </c>
      <c r="H13" s="2" t="s">
        <v>44</v>
      </c>
      <c r="I13" s="2" t="s">
        <v>18</v>
      </c>
      <c r="J13" s="2" t="s">
        <v>18</v>
      </c>
      <c r="K13" s="2" t="s">
        <v>18</v>
      </c>
      <c r="L13" s="3" t="s">
        <v>242</v>
      </c>
      <c r="M13" s="1"/>
      <c r="N13" s="2"/>
      <c r="O13" s="127"/>
      <c r="P13" s="127"/>
      <c r="Q13" s="61"/>
      <c r="R13" s="3"/>
    </row>
    <row r="14" spans="1:18" ht="26.45" customHeight="1">
      <c r="A14" s="3"/>
      <c r="B14" s="4" t="s">
        <v>250</v>
      </c>
      <c r="C14" s="4" t="s">
        <v>251</v>
      </c>
      <c r="D14" s="1" t="s">
        <v>134</v>
      </c>
      <c r="E14" s="1" t="s">
        <v>18</v>
      </c>
      <c r="F14" s="1" t="s">
        <v>44</v>
      </c>
      <c r="G14" s="3" t="s">
        <v>18</v>
      </c>
      <c r="H14" s="2" t="s">
        <v>44</v>
      </c>
      <c r="I14" s="2" t="s">
        <v>18</v>
      </c>
      <c r="J14" s="2" t="s">
        <v>44</v>
      </c>
      <c r="K14" s="2" t="s">
        <v>18</v>
      </c>
      <c r="L14" s="3"/>
      <c r="M14" s="1"/>
      <c r="N14" s="2"/>
      <c r="O14" s="127"/>
      <c r="P14" s="127"/>
      <c r="Q14" s="61"/>
      <c r="R14" s="3"/>
    </row>
    <row r="15" spans="1:18" ht="26.45" customHeight="1">
      <c r="A15" s="3"/>
      <c r="B15" s="4" t="s">
        <v>252</v>
      </c>
      <c r="C15" s="4" t="s">
        <v>253</v>
      </c>
      <c r="D15" s="1" t="s">
        <v>134</v>
      </c>
      <c r="E15" s="1" t="s">
        <v>18</v>
      </c>
      <c r="F15" s="1" t="s">
        <v>44</v>
      </c>
      <c r="G15" s="3" t="s">
        <v>18</v>
      </c>
      <c r="H15" s="2" t="s">
        <v>44</v>
      </c>
      <c r="I15" s="2" t="s">
        <v>18</v>
      </c>
      <c r="J15" s="2" t="s">
        <v>18</v>
      </c>
      <c r="K15" s="2" t="s">
        <v>18</v>
      </c>
      <c r="L15" s="3"/>
      <c r="M15" s="1"/>
      <c r="N15" s="2"/>
      <c r="O15" s="127"/>
      <c r="P15" s="127"/>
      <c r="Q15" s="61"/>
      <c r="R15" s="3"/>
    </row>
    <row r="16" spans="1:18" ht="26.45" customHeight="1">
      <c r="A16" s="3"/>
      <c r="B16" s="4" t="s">
        <v>254</v>
      </c>
      <c r="C16" s="4" t="s">
        <v>255</v>
      </c>
      <c r="D16" s="1" t="s">
        <v>134</v>
      </c>
      <c r="E16" s="1" t="s">
        <v>18</v>
      </c>
      <c r="F16" s="1" t="s">
        <v>44</v>
      </c>
      <c r="G16" s="3" t="s">
        <v>18</v>
      </c>
      <c r="H16" s="2" t="s">
        <v>44</v>
      </c>
      <c r="I16" s="2" t="s">
        <v>18</v>
      </c>
      <c r="J16" s="2" t="s">
        <v>18</v>
      </c>
      <c r="K16" s="2" t="s">
        <v>18</v>
      </c>
      <c r="L16" s="3"/>
      <c r="M16" s="1"/>
      <c r="N16" s="2"/>
      <c r="O16" s="127"/>
      <c r="P16" s="127"/>
      <c r="Q16" s="61"/>
      <c r="R16" s="3"/>
    </row>
    <row r="17" spans="1:18" ht="26.45" customHeight="1">
      <c r="A17" s="3"/>
      <c r="B17" s="4" t="s">
        <v>256</v>
      </c>
      <c r="C17" s="4" t="s">
        <v>257</v>
      </c>
      <c r="D17" s="1" t="s">
        <v>134</v>
      </c>
      <c r="E17" s="1" t="s">
        <v>18</v>
      </c>
      <c r="F17" s="1" t="s">
        <v>44</v>
      </c>
      <c r="G17" s="3" t="s">
        <v>18</v>
      </c>
      <c r="H17" s="2" t="s">
        <v>44</v>
      </c>
      <c r="I17" s="2" t="s">
        <v>18</v>
      </c>
      <c r="J17" s="2" t="s">
        <v>44</v>
      </c>
      <c r="K17" s="2" t="s">
        <v>18</v>
      </c>
      <c r="L17" s="3"/>
      <c r="M17" s="1"/>
      <c r="N17" s="2"/>
      <c r="O17" s="127"/>
      <c r="P17" s="127"/>
      <c r="Q17" s="61"/>
      <c r="R17" s="3"/>
    </row>
    <row r="18" spans="1:18" ht="26.45" customHeight="1">
      <c r="A18" s="3"/>
      <c r="B18" s="4" t="s">
        <v>258</v>
      </c>
      <c r="C18" s="4" t="s">
        <v>259</v>
      </c>
      <c r="D18" s="1" t="s">
        <v>134</v>
      </c>
      <c r="E18" s="1" t="s">
        <v>18</v>
      </c>
      <c r="F18" s="1" t="s">
        <v>44</v>
      </c>
      <c r="G18" s="3" t="s">
        <v>18</v>
      </c>
      <c r="H18" s="2" t="s">
        <v>44</v>
      </c>
      <c r="I18" s="2" t="s">
        <v>18</v>
      </c>
      <c r="J18" s="2" t="s">
        <v>44</v>
      </c>
      <c r="K18" s="2" t="s">
        <v>18</v>
      </c>
      <c r="L18" s="3"/>
      <c r="M18" s="1"/>
      <c r="N18" s="2"/>
      <c r="O18" s="127"/>
      <c r="P18" s="127"/>
      <c r="Q18" s="61"/>
      <c r="R18" s="3"/>
    </row>
    <row r="19" spans="1:18" ht="26.45" customHeight="1">
      <c r="A19" s="3"/>
      <c r="B19" s="4" t="s">
        <v>260</v>
      </c>
      <c r="C19" s="4" t="s">
        <v>261</v>
      </c>
      <c r="D19" s="1" t="s">
        <v>134</v>
      </c>
      <c r="E19" s="1" t="s">
        <v>18</v>
      </c>
      <c r="F19" s="1" t="s">
        <v>44</v>
      </c>
      <c r="G19" s="3" t="s">
        <v>18</v>
      </c>
      <c r="H19" s="2" t="s">
        <v>44</v>
      </c>
      <c r="I19" s="2" t="s">
        <v>18</v>
      </c>
      <c r="J19" s="2" t="s">
        <v>44</v>
      </c>
      <c r="K19" s="2" t="s">
        <v>18</v>
      </c>
      <c r="L19" s="3"/>
      <c r="M19" s="1"/>
      <c r="N19" s="2"/>
      <c r="O19" s="127"/>
      <c r="P19" s="127"/>
      <c r="Q19" s="61"/>
      <c r="R19" s="3"/>
    </row>
    <row r="20" spans="1:18" ht="26.45" customHeight="1">
      <c r="A20" s="3"/>
      <c r="B20" s="4" t="s">
        <v>262</v>
      </c>
      <c r="C20" s="4" t="s">
        <v>263</v>
      </c>
      <c r="D20" s="1" t="s">
        <v>134</v>
      </c>
      <c r="E20" s="1" t="s">
        <v>18</v>
      </c>
      <c r="F20" s="1" t="s">
        <v>44</v>
      </c>
      <c r="G20" s="3" t="s">
        <v>18</v>
      </c>
      <c r="H20" s="2" t="s">
        <v>44</v>
      </c>
      <c r="I20" s="2" t="s">
        <v>18</v>
      </c>
      <c r="J20" s="2" t="s">
        <v>44</v>
      </c>
      <c r="K20" s="2" t="s">
        <v>18</v>
      </c>
      <c r="L20" s="3"/>
      <c r="M20" s="1"/>
      <c r="N20" s="2"/>
      <c r="O20" s="127"/>
      <c r="P20" s="127"/>
      <c r="Q20" s="61"/>
      <c r="R20" s="3"/>
    </row>
    <row r="21" spans="1:18" ht="26.45" customHeight="1">
      <c r="A21" s="3"/>
      <c r="B21" s="4" t="s">
        <v>264</v>
      </c>
      <c r="C21" s="4" t="s">
        <v>265</v>
      </c>
      <c r="D21" s="1" t="s">
        <v>134</v>
      </c>
      <c r="E21" s="1" t="s">
        <v>18</v>
      </c>
      <c r="F21" s="1" t="s">
        <v>44</v>
      </c>
      <c r="G21" s="3" t="s">
        <v>44</v>
      </c>
      <c r="H21" s="2" t="s">
        <v>44</v>
      </c>
      <c r="I21" s="2" t="s">
        <v>19</v>
      </c>
      <c r="J21" s="2" t="s">
        <v>19</v>
      </c>
      <c r="K21" s="2" t="s">
        <v>18</v>
      </c>
      <c r="L21" s="3"/>
      <c r="M21" s="1"/>
      <c r="N21" s="2"/>
      <c r="O21" s="127"/>
      <c r="P21" s="127"/>
      <c r="Q21" s="61"/>
      <c r="R21" s="3"/>
    </row>
    <row r="22" spans="1:18" ht="26.45" customHeight="1">
      <c r="A22" s="3"/>
      <c r="B22" s="4" t="s">
        <v>266</v>
      </c>
      <c r="C22" s="4" t="s">
        <v>267</v>
      </c>
      <c r="D22" s="1" t="s">
        <v>134</v>
      </c>
      <c r="E22" s="1" t="s">
        <v>18</v>
      </c>
      <c r="F22" s="1" t="s">
        <v>44</v>
      </c>
      <c r="G22" s="3" t="s">
        <v>44</v>
      </c>
      <c r="H22" s="2" t="s">
        <v>44</v>
      </c>
      <c r="I22" s="2" t="s">
        <v>44</v>
      </c>
      <c r="J22" s="2" t="s">
        <v>44</v>
      </c>
      <c r="K22" s="2" t="s">
        <v>18</v>
      </c>
      <c r="L22" s="3"/>
      <c r="M22" s="1"/>
      <c r="N22" s="2"/>
      <c r="O22" s="127"/>
      <c r="P22" s="127"/>
      <c r="Q22" s="61"/>
      <c r="R22" s="3"/>
    </row>
    <row r="23" spans="1:18" ht="26.45" customHeight="1">
      <c r="A23" s="3"/>
      <c r="B23" s="4" t="s">
        <v>268</v>
      </c>
      <c r="C23" s="4" t="s">
        <v>269</v>
      </c>
      <c r="D23" s="1" t="s">
        <v>134</v>
      </c>
      <c r="E23" s="1" t="s">
        <v>18</v>
      </c>
      <c r="F23" s="1" t="s">
        <v>44</v>
      </c>
      <c r="G23" s="3" t="s">
        <v>44</v>
      </c>
      <c r="H23" s="2" t="s">
        <v>44</v>
      </c>
      <c r="I23" s="2" t="s">
        <v>19</v>
      </c>
      <c r="J23" s="2" t="s">
        <v>19</v>
      </c>
      <c r="K23" s="2" t="s">
        <v>18</v>
      </c>
      <c r="L23" s="3"/>
      <c r="M23" s="1"/>
      <c r="N23" s="2"/>
      <c r="O23" s="127"/>
      <c r="P23" s="127"/>
      <c r="Q23" s="61"/>
      <c r="R23" s="3"/>
    </row>
    <row r="24" spans="1:18" ht="26.45" customHeight="1">
      <c r="A24" s="3"/>
      <c r="B24" s="4" t="s">
        <v>270</v>
      </c>
      <c r="C24" s="4" t="s">
        <v>271</v>
      </c>
      <c r="D24" s="1" t="s">
        <v>134</v>
      </c>
      <c r="E24" s="1" t="s">
        <v>44</v>
      </c>
      <c r="F24" s="1" t="s">
        <v>44</v>
      </c>
      <c r="G24" s="3" t="s">
        <v>44</v>
      </c>
      <c r="H24" s="2" t="s">
        <v>44</v>
      </c>
      <c r="I24" s="2" t="s">
        <v>44</v>
      </c>
      <c r="J24" s="2" t="s">
        <v>44</v>
      </c>
      <c r="K24" s="2" t="s">
        <v>44</v>
      </c>
      <c r="L24" s="3"/>
      <c r="M24" s="1"/>
      <c r="N24" s="2"/>
      <c r="O24" s="127"/>
      <c r="P24" s="127"/>
      <c r="Q24" s="61"/>
      <c r="R24" s="3"/>
    </row>
    <row r="25" spans="1:18" ht="26.45" customHeight="1">
      <c r="A25" s="3"/>
      <c r="B25" s="4" t="s">
        <v>272</v>
      </c>
      <c r="C25" s="4" t="s">
        <v>273</v>
      </c>
      <c r="D25" s="1" t="s">
        <v>134</v>
      </c>
      <c r="E25" s="1" t="s">
        <v>44</v>
      </c>
      <c r="F25" s="1" t="s">
        <v>44</v>
      </c>
      <c r="G25" s="3" t="s">
        <v>44</v>
      </c>
      <c r="H25" s="2" t="s">
        <v>44</v>
      </c>
      <c r="I25" s="2" t="s">
        <v>44</v>
      </c>
      <c r="J25" s="2" t="s">
        <v>44</v>
      </c>
      <c r="K25" s="2" t="s">
        <v>44</v>
      </c>
      <c r="L25" s="3"/>
      <c r="M25" s="1"/>
      <c r="N25" s="2"/>
      <c r="O25" s="127"/>
      <c r="P25" s="127"/>
      <c r="Q25" s="61"/>
      <c r="R25" s="3"/>
    </row>
    <row r="26" spans="1:18" ht="26.45" customHeight="1">
      <c r="A26" s="3"/>
      <c r="B26" s="4" t="s">
        <v>274</v>
      </c>
      <c r="C26" s="4" t="s">
        <v>275</v>
      </c>
      <c r="D26" s="1" t="s">
        <v>134</v>
      </c>
      <c r="E26" s="1" t="s">
        <v>44</v>
      </c>
      <c r="F26" s="1" t="s">
        <v>44</v>
      </c>
      <c r="G26" s="3" t="s">
        <v>44</v>
      </c>
      <c r="H26" s="2" t="s">
        <v>44</v>
      </c>
      <c r="I26" s="2" t="s">
        <v>44</v>
      </c>
      <c r="J26" s="2" t="s">
        <v>44</v>
      </c>
      <c r="K26" s="2" t="s">
        <v>44</v>
      </c>
      <c r="L26" s="3"/>
      <c r="M26" s="1"/>
      <c r="N26" s="2"/>
      <c r="O26" s="127"/>
      <c r="P26" s="127"/>
      <c r="Q26" s="61"/>
      <c r="R26" s="3"/>
    </row>
    <row r="27" spans="1:18" ht="26.45" customHeight="1">
      <c r="A27" s="3"/>
      <c r="B27" s="4" t="s">
        <v>276</v>
      </c>
      <c r="C27" s="4" t="s">
        <v>277</v>
      </c>
      <c r="D27" s="1" t="s">
        <v>134</v>
      </c>
      <c r="E27" s="1" t="s">
        <v>18</v>
      </c>
      <c r="F27" s="1" t="s">
        <v>44</v>
      </c>
      <c r="G27" s="3" t="s">
        <v>18</v>
      </c>
      <c r="H27" s="2" t="s">
        <v>44</v>
      </c>
      <c r="I27" s="2" t="s">
        <v>18</v>
      </c>
      <c r="J27" s="2" t="s">
        <v>18</v>
      </c>
      <c r="K27" s="2" t="s">
        <v>18</v>
      </c>
      <c r="L27" s="3"/>
      <c r="M27" s="1"/>
      <c r="N27" s="2"/>
      <c r="O27" s="127"/>
      <c r="P27" s="127"/>
      <c r="Q27" s="61"/>
      <c r="R27" s="3"/>
    </row>
    <row r="28" spans="1:18" ht="26.45" customHeight="1">
      <c r="A28" s="3"/>
      <c r="B28" s="4" t="s">
        <v>278</v>
      </c>
      <c r="C28" s="4" t="s">
        <v>279</v>
      </c>
      <c r="D28" s="1" t="s">
        <v>134</v>
      </c>
      <c r="E28" s="1" t="s">
        <v>18</v>
      </c>
      <c r="F28" s="1" t="s">
        <v>44</v>
      </c>
      <c r="G28" s="3" t="s">
        <v>18</v>
      </c>
      <c r="H28" s="2" t="s">
        <v>44</v>
      </c>
      <c r="I28" s="2" t="s">
        <v>18</v>
      </c>
      <c r="J28" s="2" t="s">
        <v>18</v>
      </c>
      <c r="K28" s="2" t="s">
        <v>18</v>
      </c>
      <c r="L28" s="1" t="s">
        <v>280</v>
      </c>
      <c r="M28" s="1"/>
      <c r="N28" s="2"/>
      <c r="O28" s="127"/>
      <c r="P28" s="127"/>
      <c r="Q28" s="61"/>
      <c r="R28" s="3"/>
    </row>
    <row r="29" spans="1:18" ht="26.45" customHeight="1">
      <c r="A29" s="3"/>
      <c r="B29" s="4" t="s">
        <v>281</v>
      </c>
      <c r="C29" s="4" t="s">
        <v>282</v>
      </c>
      <c r="D29" s="1" t="s">
        <v>134</v>
      </c>
      <c r="E29" s="1" t="s">
        <v>18</v>
      </c>
      <c r="F29" s="1" t="s">
        <v>44</v>
      </c>
      <c r="G29" s="3" t="s">
        <v>18</v>
      </c>
      <c r="H29" s="2" t="s">
        <v>44</v>
      </c>
      <c r="I29" s="2" t="s">
        <v>18</v>
      </c>
      <c r="J29" s="2" t="s">
        <v>18</v>
      </c>
      <c r="K29" s="2" t="s">
        <v>18</v>
      </c>
      <c r="L29" s="1"/>
      <c r="M29" s="1"/>
      <c r="N29" s="2"/>
      <c r="O29" s="127"/>
      <c r="P29" s="127"/>
      <c r="Q29" s="61"/>
      <c r="R29" s="3"/>
    </row>
    <row r="30" spans="1:18" ht="26.45" customHeight="1">
      <c r="A30" s="3"/>
      <c r="B30" s="4" t="s">
        <v>283</v>
      </c>
      <c r="C30" s="4" t="s">
        <v>284</v>
      </c>
      <c r="D30" s="1" t="s">
        <v>134</v>
      </c>
      <c r="E30" s="1" t="s">
        <v>18</v>
      </c>
      <c r="F30" s="1" t="s">
        <v>44</v>
      </c>
      <c r="G30" s="3" t="s">
        <v>18</v>
      </c>
      <c r="H30" s="2" t="s">
        <v>44</v>
      </c>
      <c r="I30" s="2" t="s">
        <v>18</v>
      </c>
      <c r="J30" s="2" t="s">
        <v>44</v>
      </c>
      <c r="K30" s="2" t="s">
        <v>18</v>
      </c>
      <c r="L30" s="1"/>
      <c r="M30" s="1"/>
      <c r="N30" s="2"/>
      <c r="O30" s="127"/>
      <c r="P30" s="127"/>
      <c r="Q30" s="61"/>
      <c r="R30" s="3"/>
    </row>
    <row r="31" spans="1:18" ht="26.45" customHeight="1">
      <c r="A31" s="3"/>
      <c r="B31" s="4" t="s">
        <v>285</v>
      </c>
      <c r="C31" s="4" t="s">
        <v>286</v>
      </c>
      <c r="D31" s="1" t="s">
        <v>134</v>
      </c>
      <c r="E31" s="1" t="s">
        <v>18</v>
      </c>
      <c r="F31" s="1" t="s">
        <v>44</v>
      </c>
      <c r="G31" s="3" t="s">
        <v>18</v>
      </c>
      <c r="H31" s="2" t="s">
        <v>44</v>
      </c>
      <c r="I31" s="2" t="s">
        <v>18</v>
      </c>
      <c r="J31" s="2" t="s">
        <v>44</v>
      </c>
      <c r="K31" s="2" t="s">
        <v>18</v>
      </c>
      <c r="L31" s="1"/>
      <c r="M31" s="1"/>
      <c r="N31" s="2"/>
      <c r="O31" s="127"/>
      <c r="P31" s="127"/>
      <c r="Q31" s="61"/>
      <c r="R31" s="3"/>
    </row>
    <row r="32" spans="1:18" ht="26.45" customHeight="1">
      <c r="A32" s="3"/>
      <c r="B32" s="4" t="s">
        <v>287</v>
      </c>
      <c r="C32" s="4" t="s">
        <v>288</v>
      </c>
      <c r="D32" s="1" t="s">
        <v>134</v>
      </c>
      <c r="E32" s="1" t="s">
        <v>18</v>
      </c>
      <c r="F32" s="1" t="s">
        <v>44</v>
      </c>
      <c r="G32" s="3" t="s">
        <v>18</v>
      </c>
      <c r="H32" s="2" t="s">
        <v>44</v>
      </c>
      <c r="I32" s="2" t="s">
        <v>18</v>
      </c>
      <c r="J32" s="2" t="s">
        <v>18</v>
      </c>
      <c r="K32" s="2" t="s">
        <v>18</v>
      </c>
      <c r="L32" s="1"/>
      <c r="M32" s="1"/>
      <c r="N32" s="2"/>
      <c r="O32" s="127"/>
      <c r="P32" s="127"/>
      <c r="Q32" s="61"/>
      <c r="R32" s="3"/>
    </row>
    <row r="33" spans="1:18" ht="26.45" customHeight="1">
      <c r="A33" s="3"/>
      <c r="B33" s="4" t="s">
        <v>289</v>
      </c>
      <c r="C33" s="4" t="s">
        <v>290</v>
      </c>
      <c r="D33" s="1" t="s">
        <v>134</v>
      </c>
      <c r="E33" s="1" t="s">
        <v>18</v>
      </c>
      <c r="F33" s="1" t="s">
        <v>44</v>
      </c>
      <c r="G33" s="3" t="s">
        <v>18</v>
      </c>
      <c r="H33" s="2" t="s">
        <v>44</v>
      </c>
      <c r="I33" s="2" t="s">
        <v>18</v>
      </c>
      <c r="J33" s="2" t="s">
        <v>44</v>
      </c>
      <c r="K33" s="2" t="s">
        <v>18</v>
      </c>
      <c r="L33" s="1"/>
      <c r="M33" s="1"/>
      <c r="N33" s="2"/>
      <c r="O33" s="127"/>
      <c r="P33" s="127"/>
      <c r="Q33" s="61"/>
      <c r="R33" s="3"/>
    </row>
    <row r="34" spans="1:18" ht="26.45" customHeight="1">
      <c r="A34" s="3"/>
      <c r="B34" s="4" t="s">
        <v>291</v>
      </c>
      <c r="C34" s="4" t="s">
        <v>292</v>
      </c>
      <c r="D34" s="1" t="s">
        <v>134</v>
      </c>
      <c r="E34" s="1" t="s">
        <v>18</v>
      </c>
      <c r="F34" s="1" t="s">
        <v>18</v>
      </c>
      <c r="G34" s="3" t="s">
        <v>18</v>
      </c>
      <c r="H34" s="2" t="s">
        <v>44</v>
      </c>
      <c r="I34" s="2" t="s">
        <v>18</v>
      </c>
      <c r="J34" s="2" t="s">
        <v>18</v>
      </c>
      <c r="K34" s="2" t="s">
        <v>18</v>
      </c>
      <c r="L34" s="130" t="s">
        <v>135</v>
      </c>
      <c r="M34" s="1"/>
      <c r="N34" s="2"/>
      <c r="O34" s="127"/>
      <c r="P34" s="127"/>
      <c r="Q34" s="61"/>
      <c r="R34" s="3"/>
    </row>
    <row r="35" spans="1:18" ht="26.45" customHeight="1">
      <c r="A35" s="84"/>
      <c r="B35" s="4" t="s">
        <v>293</v>
      </c>
      <c r="C35" s="4" t="s">
        <v>294</v>
      </c>
      <c r="D35" s="1" t="s">
        <v>134</v>
      </c>
      <c r="E35" s="1" t="s">
        <v>18</v>
      </c>
      <c r="F35" s="1" t="s">
        <v>44</v>
      </c>
      <c r="G35" s="2" t="s">
        <v>44</v>
      </c>
      <c r="H35" s="2" t="s">
        <v>44</v>
      </c>
      <c r="I35" s="2" t="s">
        <v>18</v>
      </c>
      <c r="J35" s="2" t="s">
        <v>18</v>
      </c>
      <c r="K35" s="2" t="s">
        <v>18</v>
      </c>
      <c r="L35" s="87"/>
      <c r="M35" s="87"/>
      <c r="N35" s="86"/>
      <c r="O35" s="128"/>
      <c r="P35" s="128"/>
      <c r="Q35" s="85"/>
      <c r="R35" s="84"/>
    </row>
    <row r="36" spans="1:18" ht="26.45" customHeight="1">
      <c r="A36" s="3"/>
      <c r="B36" s="4" t="s">
        <v>295</v>
      </c>
      <c r="C36" s="4" t="s">
        <v>296</v>
      </c>
      <c r="D36" s="1" t="s">
        <v>134</v>
      </c>
      <c r="E36" s="1" t="s">
        <v>18</v>
      </c>
      <c r="F36" s="1" t="s">
        <v>44</v>
      </c>
      <c r="G36" s="2" t="s">
        <v>44</v>
      </c>
      <c r="H36" s="2" t="s">
        <v>44</v>
      </c>
      <c r="I36" s="2" t="s">
        <v>19</v>
      </c>
      <c r="J36" s="2" t="s">
        <v>19</v>
      </c>
      <c r="K36" s="2" t="s">
        <v>18</v>
      </c>
      <c r="L36" s="3"/>
      <c r="M36" s="1"/>
      <c r="N36" s="2"/>
      <c r="O36" s="2"/>
      <c r="P36" s="2"/>
      <c r="Q36" s="1"/>
      <c r="R36" s="3"/>
    </row>
    <row r="37" spans="1:18" ht="26.45" customHeight="1">
      <c r="A37" s="3"/>
      <c r="B37" s="4" t="s">
        <v>297</v>
      </c>
      <c r="C37" s="4" t="s">
        <v>298</v>
      </c>
      <c r="D37" s="1" t="s">
        <v>134</v>
      </c>
      <c r="E37" s="1" t="s">
        <v>18</v>
      </c>
      <c r="F37" s="1" t="s">
        <v>44</v>
      </c>
      <c r="G37" s="3" t="s">
        <v>44</v>
      </c>
      <c r="H37" s="2" t="s">
        <v>44</v>
      </c>
      <c r="I37" s="2" t="s">
        <v>44</v>
      </c>
      <c r="J37" s="2" t="s">
        <v>44</v>
      </c>
      <c r="K37" s="2" t="s">
        <v>18</v>
      </c>
      <c r="L37" s="3"/>
      <c r="M37" s="1"/>
      <c r="N37" s="2"/>
      <c r="O37" s="2"/>
      <c r="P37" s="2"/>
      <c r="Q37" s="1"/>
      <c r="R37" s="3"/>
    </row>
    <row r="38" spans="1:18" ht="26.45" customHeight="1">
      <c r="A38" s="3"/>
      <c r="B38" s="4" t="s">
        <v>299</v>
      </c>
      <c r="C38" s="4" t="s">
        <v>300</v>
      </c>
      <c r="D38" s="1" t="s">
        <v>134</v>
      </c>
      <c r="E38" s="1" t="s">
        <v>18</v>
      </c>
      <c r="F38" s="1" t="s">
        <v>44</v>
      </c>
      <c r="G38" s="3" t="s">
        <v>44</v>
      </c>
      <c r="H38" s="2" t="s">
        <v>44</v>
      </c>
      <c r="I38" s="2" t="s">
        <v>19</v>
      </c>
      <c r="J38" s="2" t="s">
        <v>19</v>
      </c>
      <c r="K38" s="2" t="s">
        <v>18</v>
      </c>
      <c r="L38" s="3"/>
      <c r="M38" s="1"/>
      <c r="N38" s="2"/>
      <c r="O38" s="2"/>
      <c r="P38" s="2"/>
      <c r="Q38" s="1"/>
      <c r="R38" s="3"/>
    </row>
    <row r="39" spans="1:18" ht="26.45" customHeight="1">
      <c r="A39" s="3"/>
      <c r="B39" s="4" t="s">
        <v>301</v>
      </c>
      <c r="C39" s="4" t="s">
        <v>302</v>
      </c>
      <c r="D39" s="1" t="s">
        <v>134</v>
      </c>
      <c r="E39" s="1" t="s">
        <v>44</v>
      </c>
      <c r="F39" s="1" t="s">
        <v>44</v>
      </c>
      <c r="G39" s="3" t="s">
        <v>44</v>
      </c>
      <c r="H39" s="2" t="s">
        <v>44</v>
      </c>
      <c r="I39" s="2" t="s">
        <v>44</v>
      </c>
      <c r="J39" s="2" t="s">
        <v>44</v>
      </c>
      <c r="K39" s="2" t="s">
        <v>44</v>
      </c>
      <c r="L39" s="3"/>
      <c r="M39" s="1"/>
      <c r="N39" s="2"/>
      <c r="O39" s="2"/>
      <c r="P39" s="2"/>
      <c r="Q39" s="1"/>
      <c r="R39" s="3"/>
    </row>
    <row r="40" spans="1:18" ht="26.45" customHeight="1">
      <c r="A40" s="3"/>
      <c r="B40" s="4" t="s">
        <v>303</v>
      </c>
      <c r="C40" s="4" t="s">
        <v>304</v>
      </c>
      <c r="D40" s="1" t="s">
        <v>134</v>
      </c>
      <c r="E40" s="1" t="s">
        <v>44</v>
      </c>
      <c r="F40" s="1" t="s">
        <v>44</v>
      </c>
      <c r="G40" s="3" t="s">
        <v>44</v>
      </c>
      <c r="H40" s="2" t="s">
        <v>44</v>
      </c>
      <c r="I40" s="2" t="s">
        <v>44</v>
      </c>
      <c r="J40" s="2" t="s">
        <v>44</v>
      </c>
      <c r="K40" s="2" t="s">
        <v>44</v>
      </c>
      <c r="L40" s="3"/>
      <c r="M40" s="1"/>
      <c r="N40" s="2"/>
      <c r="O40" s="2"/>
      <c r="P40" s="2"/>
      <c r="Q40" s="1"/>
      <c r="R40" s="3"/>
    </row>
    <row r="41" spans="1:18" ht="26.45" customHeight="1">
      <c r="A41" s="3"/>
      <c r="B41" s="4" t="s">
        <v>305</v>
      </c>
      <c r="C41" s="4" t="s">
        <v>306</v>
      </c>
      <c r="D41" s="1" t="s">
        <v>134</v>
      </c>
      <c r="E41" s="1" t="s">
        <v>44</v>
      </c>
      <c r="F41" s="1" t="s">
        <v>44</v>
      </c>
      <c r="G41" s="3" t="s">
        <v>44</v>
      </c>
      <c r="H41" s="2" t="s">
        <v>44</v>
      </c>
      <c r="I41" s="2" t="s">
        <v>44</v>
      </c>
      <c r="J41" s="2" t="s">
        <v>44</v>
      </c>
      <c r="K41" s="2" t="s">
        <v>44</v>
      </c>
      <c r="L41" s="3"/>
      <c r="M41" s="1"/>
      <c r="N41" s="2"/>
      <c r="O41" s="2"/>
      <c r="P41" s="2"/>
      <c r="Q41" s="1"/>
      <c r="R41" s="3"/>
    </row>
    <row r="42" spans="1:18" ht="26.45" customHeight="1">
      <c r="A42" s="3"/>
      <c r="B42" s="1" t="s">
        <v>307</v>
      </c>
      <c r="C42" s="1" t="s">
        <v>308</v>
      </c>
      <c r="D42" s="1" t="s">
        <v>309</v>
      </c>
      <c r="E42" s="1" t="s">
        <v>18</v>
      </c>
      <c r="F42" s="3" t="s">
        <v>44</v>
      </c>
      <c r="G42" s="3" t="s">
        <v>44</v>
      </c>
      <c r="H42" s="2" t="s">
        <v>44</v>
      </c>
      <c r="I42" s="2" t="s">
        <v>18</v>
      </c>
      <c r="J42" s="2" t="s">
        <v>18</v>
      </c>
      <c r="K42" s="2"/>
      <c r="L42" s="3" t="s">
        <v>310</v>
      </c>
      <c r="M42" s="1" t="s">
        <v>78</v>
      </c>
      <c r="N42" s="2"/>
      <c r="O42" s="2"/>
      <c r="P42" s="2"/>
      <c r="Q42" s="1"/>
      <c r="R42" s="3"/>
    </row>
    <row r="43" spans="1:18" ht="26.45" customHeight="1">
      <c r="A43" s="3"/>
      <c r="B43" s="1" t="s">
        <v>311</v>
      </c>
      <c r="C43" s="1" t="s">
        <v>312</v>
      </c>
      <c r="D43" s="1" t="s">
        <v>313</v>
      </c>
      <c r="E43" s="1" t="s">
        <v>18</v>
      </c>
      <c r="F43" s="3" t="s">
        <v>44</v>
      </c>
      <c r="G43" s="3" t="s">
        <v>44</v>
      </c>
      <c r="H43" s="2" t="s">
        <v>44</v>
      </c>
      <c r="I43" s="2" t="s">
        <v>18</v>
      </c>
      <c r="J43" s="2"/>
      <c r="K43" s="2"/>
      <c r="L43" s="3"/>
      <c r="M43" s="1" t="s">
        <v>78</v>
      </c>
      <c r="N43" s="2"/>
      <c r="O43" s="2"/>
      <c r="P43" s="2"/>
      <c r="Q43" s="1"/>
      <c r="R43" s="3"/>
    </row>
    <row r="44" spans="1:18" ht="26.45" customHeight="1">
      <c r="A44" s="3"/>
      <c r="B44" s="1" t="s">
        <v>314</v>
      </c>
      <c r="C44" s="1" t="s">
        <v>315</v>
      </c>
      <c r="D44" s="1" t="s">
        <v>313</v>
      </c>
      <c r="E44" s="1" t="s">
        <v>18</v>
      </c>
      <c r="F44" s="3" t="s">
        <v>44</v>
      </c>
      <c r="G44" s="3" t="s">
        <v>44</v>
      </c>
      <c r="H44" s="2" t="s">
        <v>44</v>
      </c>
      <c r="I44" s="2" t="s">
        <v>44</v>
      </c>
      <c r="J44" s="2"/>
      <c r="K44" s="2"/>
      <c r="L44" s="3"/>
      <c r="M44" s="1" t="s">
        <v>45</v>
      </c>
      <c r="N44" s="2"/>
      <c r="O44" s="2"/>
      <c r="P44" s="2"/>
      <c r="Q44" s="1"/>
      <c r="R44" s="3"/>
    </row>
  </sheetData>
  <autoFilter ref="A3:Q43" xr:uid="{EB833CA2-0CBD-407D-B074-6A5A48114974}"/>
  <mergeCells count="1">
    <mergeCell ref="E2:R2"/>
  </mergeCells>
  <conditionalFormatting sqref="D4:D41">
    <cfRule type="containsText" dxfId="184" priority="22" operator="containsText" text="No">
      <formula>NOT(ISERROR(SEARCH("No",D4)))</formula>
    </cfRule>
    <cfRule type="containsText" dxfId="183" priority="24" operator="containsText" text="YES">
      <formula>NOT(ISERROR(SEARCH("YES",D4)))</formula>
    </cfRule>
  </conditionalFormatting>
  <conditionalFormatting sqref="D4:E39">
    <cfRule type="containsText" dxfId="182" priority="21" operator="containsText" text="Yes">
      <formula>NOT(ISERROR(SEARCH("Yes",D4)))</formula>
    </cfRule>
  </conditionalFormatting>
  <conditionalFormatting sqref="E1:K1048576">
    <cfRule type="cellIs" dxfId="181" priority="12" operator="equal">
      <formula>"N/A"</formula>
    </cfRule>
    <cfRule type="cellIs" dxfId="180" priority="14" operator="equal">
      <formula>"No"</formula>
    </cfRule>
    <cfRule type="cellIs" dxfId="179" priority="15" operator="equal">
      <formula>"Yes"</formula>
    </cfRule>
  </conditionalFormatting>
  <conditionalFormatting sqref="E28:L33 E34:K34 E35:L35 F6:G6 F7:F9 F9:G10 Q4:Q29 M30:Q39 H4:K39">
    <cfRule type="containsText" dxfId="178" priority="25" operator="containsText" text="Yes">
      <formula>NOT(ISERROR(SEARCH("Yes",E4)))</formula>
    </cfRule>
  </conditionalFormatting>
  <conditionalFormatting sqref="F11:F25 E24:E25 E39 F27:F39 E26:F26 E40:F40">
    <cfRule type="containsText" dxfId="177" priority="16" operator="containsText" text="Yes">
      <formula>NOT(ISERROR(SEARCH("Yes",E11)))</formula>
    </cfRule>
    <cfRule type="containsText" dxfId="176" priority="17" operator="containsText" text="No">
      <formula>NOT(ISERROR(SEARCH("No",E11)))</formula>
    </cfRule>
  </conditionalFormatting>
  <conditionalFormatting sqref="F4:G25 E24:E25 E39 F27:G39 E26:G26 E40:G41 F42:G90">
    <cfRule type="containsText" dxfId="175" priority="30" operator="containsText" text="YES">
      <formula>NOT(ISERROR(SEARCH("YES",E4)))</formula>
    </cfRule>
  </conditionalFormatting>
  <conditionalFormatting sqref="G36">
    <cfRule type="containsText" dxfId="174" priority="10" operator="containsText" text="Yes">
      <formula>NOT(ISERROR(SEARCH("Yes",G36)))</formula>
    </cfRule>
    <cfRule type="containsText" dxfId="173" priority="11" operator="containsText" text="No">
      <formula>NOT(ISERROR(SEARCH("No",G36)))</formula>
    </cfRule>
  </conditionalFormatting>
  <conditionalFormatting sqref="L4:L7 L9">
    <cfRule type="containsText" dxfId="172" priority="20" operator="containsText" text="YES">
      <formula>NOT(ISERROR(SEARCH("YES",L4)))</formula>
    </cfRule>
  </conditionalFormatting>
  <conditionalFormatting sqref="L4:L7 L9:L10">
    <cfRule type="containsText" dxfId="171" priority="18" operator="containsText" text="Yes">
      <formula>NOT(ISERROR(SEARCH("Yes",L4)))</formula>
    </cfRule>
    <cfRule type="containsText" dxfId="170" priority="19" operator="containsText" text="No">
      <formula>NOT(ISERROR(SEARCH("No",L4)))</formula>
    </cfRule>
  </conditionalFormatting>
  <conditionalFormatting sqref="L34">
    <cfRule type="containsText" dxfId="169" priority="7" operator="containsText" text="Yes">
      <formula>NOT(ISERROR(SEARCH("Yes",L34)))</formula>
    </cfRule>
    <cfRule type="containsText" dxfId="168" priority="8" operator="containsText" text="No">
      <formula>NOT(ISERROR(SEARCH("No",L34)))</formula>
    </cfRule>
    <cfRule type="containsText" dxfId="167" priority="9" operator="containsText" text="YES">
      <formula>NOT(ISERROR(SEARCH("YES",L34)))</formula>
    </cfRule>
  </conditionalFormatting>
  <conditionalFormatting sqref="M3">
    <cfRule type="containsText" dxfId="166" priority="26" operator="containsText" text="Closed-Out">
      <formula>NOT(ISERROR(SEARCH("Closed-Out",M3)))</formula>
    </cfRule>
    <cfRule type="containsText" dxfId="165" priority="27" operator="containsText" text="Closed Out">
      <formula>NOT(ISERROR(SEARCH("Closed Out",M3)))</formula>
    </cfRule>
  </conditionalFormatting>
  <conditionalFormatting sqref="Q4:Q29 F6:G6 F7:F9 F9:G10 E28:L33 M30:Q39 E34:K34 E35:L35 E4:E41 H4:K41 H42:H44">
    <cfRule type="containsText" dxfId="164" priority="28" operator="containsText" text="No">
      <formula>NOT(ISERROR(SEARCH("No",E4)))</formula>
    </cfRule>
  </conditionalFormatting>
  <conditionalFormatting sqref="D40:E40">
    <cfRule type="containsText" dxfId="163" priority="5" operator="containsText" text="Yes">
      <formula>NOT(ISERROR(SEARCH("Yes",D40)))</formula>
    </cfRule>
  </conditionalFormatting>
  <conditionalFormatting sqref="H40:K40">
    <cfRule type="containsText" dxfId="162" priority="6" operator="containsText" text="Yes">
      <formula>NOT(ISERROR(SEARCH("Yes",H40)))</formula>
    </cfRule>
  </conditionalFormatting>
  <conditionalFormatting sqref="D41:E41">
    <cfRule type="containsText" dxfId="161" priority="3" operator="containsText" text="Yes">
      <formula>NOT(ISERROR(SEARCH("Yes",D41)))</formula>
    </cfRule>
  </conditionalFormatting>
  <conditionalFormatting sqref="H41:K41 H42:H44">
    <cfRule type="containsText" dxfId="160" priority="4" operator="containsText" text="Yes">
      <formula>NOT(ISERROR(SEARCH("Yes",H41)))</formula>
    </cfRule>
  </conditionalFormatting>
  <conditionalFormatting sqref="E41:F41">
    <cfRule type="containsText" dxfId="159" priority="1" operator="containsText" text="Yes">
      <formula>NOT(ISERROR(SEARCH("Yes",E41)))</formula>
    </cfRule>
    <cfRule type="containsText" dxfId="158" priority="2" operator="containsText" text="No">
      <formula>NOT(ISERROR(SEARCH("No",E41)))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5AE2-0CF3-49C6-A037-8B6B870CF434}">
  <dimension ref="A1:R152"/>
  <sheetViews>
    <sheetView zoomScale="70" zoomScaleNormal="70" workbookViewId="0">
      <pane xSplit="3" topLeftCell="O7" activePane="topRight" state="frozen"/>
      <selection pane="topRight" activeCell="O8" sqref="O8"/>
      <selection activeCell="G13" sqref="G13"/>
    </sheetView>
  </sheetViews>
  <sheetFormatPr defaultColWidth="9.140625" defaultRowHeight="12.75"/>
  <cols>
    <col min="1" max="1" width="9.140625" style="27"/>
    <col min="2" max="2" width="19.140625" style="27" customWidth="1"/>
    <col min="3" max="3" width="28.42578125" style="27" customWidth="1"/>
    <col min="4" max="4" width="14.42578125" style="27" customWidth="1"/>
    <col min="5" max="5" width="10.28515625" style="27" customWidth="1"/>
    <col min="6" max="7" width="18" style="27" customWidth="1"/>
    <col min="8" max="8" width="18.85546875" style="27" customWidth="1"/>
    <col min="9" max="9" width="18.42578125" style="27" customWidth="1"/>
    <col min="10" max="10" width="9.140625" style="27"/>
    <col min="11" max="11" width="15.85546875" style="27" customWidth="1"/>
    <col min="12" max="12" width="13.5703125" style="27" customWidth="1"/>
    <col min="13" max="13" width="10.42578125" style="27" customWidth="1"/>
    <col min="14" max="14" width="6.7109375" style="27" bestFit="1" customWidth="1"/>
    <col min="15" max="15" width="16.5703125" style="27" customWidth="1"/>
    <col min="16" max="16" width="10.28515625" style="27" bestFit="1" customWidth="1"/>
    <col min="17" max="17" width="20.85546875" style="27" customWidth="1"/>
    <col min="18" max="18" width="12.28515625" style="27" customWidth="1"/>
    <col min="19" max="16384" width="9.140625" style="27"/>
  </cols>
  <sheetData>
    <row r="1" spans="1:18" ht="16.5" thickBot="1">
      <c r="D1" s="45" t="s">
        <v>316</v>
      </c>
    </row>
    <row r="2" spans="1:18" ht="15">
      <c r="A2" s="44" t="s">
        <v>0</v>
      </c>
      <c r="B2" s="26">
        <f>COUNTIF($O$4:$O$148, "CLOSED-OUT")</f>
        <v>0</v>
      </c>
      <c r="C2" s="25" t="s">
        <v>1</v>
      </c>
      <c r="E2" s="139" t="s">
        <v>2</v>
      </c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1"/>
    </row>
    <row r="3" spans="1:18" s="41" customFormat="1" ht="60">
      <c r="A3" s="43" t="s">
        <v>3</v>
      </c>
      <c r="B3" s="42" t="s">
        <v>4</v>
      </c>
      <c r="C3" s="42" t="s">
        <v>5</v>
      </c>
      <c r="D3" s="42" t="s">
        <v>7</v>
      </c>
      <c r="E3" s="42" t="s">
        <v>50</v>
      </c>
      <c r="F3" s="42" t="s">
        <v>317</v>
      </c>
      <c r="G3" s="42" t="s">
        <v>318</v>
      </c>
      <c r="H3" s="42" t="s">
        <v>319</v>
      </c>
      <c r="I3" s="42" t="s">
        <v>320</v>
      </c>
      <c r="J3" s="42" t="s">
        <v>321</v>
      </c>
      <c r="K3" s="42" t="s">
        <v>322</v>
      </c>
      <c r="L3" s="42" t="s">
        <v>323</v>
      </c>
      <c r="M3" s="42" t="s">
        <v>324</v>
      </c>
      <c r="N3" s="42" t="s">
        <v>325</v>
      </c>
      <c r="O3" s="42" t="s">
        <v>11</v>
      </c>
      <c r="P3" s="42" t="s">
        <v>12</v>
      </c>
      <c r="Q3" s="42" t="s">
        <v>13</v>
      </c>
      <c r="R3" s="42" t="s">
        <v>14</v>
      </c>
    </row>
    <row r="4" spans="1:18" ht="25.5">
      <c r="A4" s="40"/>
      <c r="B4" s="39" t="s">
        <v>326</v>
      </c>
      <c r="C4" s="39" t="s">
        <v>327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7" t="s">
        <v>328</v>
      </c>
      <c r="P4" s="38" t="s">
        <v>329</v>
      </c>
      <c r="Q4" s="37" t="s">
        <v>41</v>
      </c>
      <c r="R4" s="36"/>
    </row>
    <row r="5" spans="1:18">
      <c r="A5" s="32"/>
      <c r="B5" s="31"/>
      <c r="C5" s="3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0"/>
      <c r="Q5" s="29"/>
      <c r="R5" s="28"/>
    </row>
    <row r="6" spans="1:18">
      <c r="A6" s="32"/>
      <c r="B6" s="31"/>
      <c r="C6" s="31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  <c r="Q6" s="29"/>
      <c r="R6" s="28"/>
    </row>
    <row r="7" spans="1:18">
      <c r="A7" s="32"/>
      <c r="B7" s="31"/>
      <c r="C7" s="31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29"/>
      <c r="R7" s="28"/>
    </row>
    <row r="8" spans="1:18">
      <c r="A8" s="32"/>
      <c r="B8" s="31"/>
      <c r="C8" s="3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30"/>
      <c r="Q8" s="29"/>
      <c r="R8" s="28"/>
    </row>
    <row r="9" spans="1:18">
      <c r="A9" s="32"/>
      <c r="B9" s="31"/>
      <c r="C9" s="3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  <c r="Q9" s="29"/>
      <c r="R9" s="28"/>
    </row>
    <row r="10" spans="1:18">
      <c r="A10" s="32"/>
      <c r="B10" s="31"/>
      <c r="C10" s="31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0"/>
      <c r="Q10" s="29"/>
      <c r="R10" s="28"/>
    </row>
    <row r="11" spans="1:18">
      <c r="A11" s="32"/>
      <c r="B11" s="31"/>
      <c r="C11" s="31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0"/>
      <c r="Q11" s="29"/>
      <c r="R11" s="28"/>
    </row>
    <row r="12" spans="1:18">
      <c r="A12" s="32"/>
      <c r="B12" s="31"/>
      <c r="C12" s="31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0"/>
      <c r="Q12" s="29"/>
      <c r="R12" s="28"/>
    </row>
    <row r="13" spans="1:18">
      <c r="A13" s="32"/>
      <c r="B13" s="31"/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0"/>
      <c r="Q13" s="29"/>
      <c r="R13" s="28"/>
    </row>
    <row r="14" spans="1:18">
      <c r="A14" s="32"/>
      <c r="B14" s="31"/>
      <c r="C14" s="31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/>
      <c r="Q14" s="29"/>
      <c r="R14" s="28"/>
    </row>
    <row r="15" spans="1:18">
      <c r="A15" s="32"/>
      <c r="B15" s="31"/>
      <c r="C15" s="31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0"/>
      <c r="Q15" s="29"/>
      <c r="R15" s="28"/>
    </row>
    <row r="16" spans="1:18" ht="26.45" customHeight="1">
      <c r="A16" s="32"/>
      <c r="B16" s="31"/>
      <c r="C16" s="31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29"/>
      <c r="R16" s="28"/>
    </row>
    <row r="17" spans="1:18" ht="26.45" customHeight="1">
      <c r="A17" s="32"/>
      <c r="B17" s="31"/>
      <c r="C17" s="31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Q17" s="29"/>
      <c r="R17" s="28"/>
    </row>
    <row r="18" spans="1:18" ht="26.45" customHeight="1">
      <c r="A18" s="32"/>
      <c r="B18" s="31"/>
      <c r="C18" s="31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  <c r="Q18" s="29"/>
      <c r="R18" s="28"/>
    </row>
    <row r="19" spans="1:18" ht="26.45" customHeight="1">
      <c r="A19" s="32"/>
      <c r="B19" s="31"/>
      <c r="C19" s="31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Q19" s="29"/>
      <c r="R19" s="28"/>
    </row>
    <row r="20" spans="1:18" ht="26.45" customHeight="1">
      <c r="A20" s="32"/>
      <c r="B20" s="31"/>
      <c r="C20" s="31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30"/>
      <c r="Q20" s="29"/>
      <c r="R20" s="28"/>
    </row>
    <row r="21" spans="1:18" ht="26.45" customHeight="1">
      <c r="A21" s="32"/>
      <c r="B21" s="31"/>
      <c r="C21" s="31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34"/>
      <c r="R21" s="28"/>
    </row>
    <row r="22" spans="1:18" ht="26.45" customHeight="1">
      <c r="A22" s="32"/>
      <c r="B22" s="31"/>
      <c r="C22" s="31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  <c r="Q22" s="34"/>
      <c r="R22" s="28"/>
    </row>
    <row r="23" spans="1:18" ht="26.45" customHeight="1">
      <c r="A23" s="32"/>
      <c r="B23" s="31"/>
      <c r="C23" s="31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4"/>
      <c r="R23" s="28"/>
    </row>
    <row r="24" spans="1:18" ht="26.45" customHeight="1">
      <c r="A24" s="32"/>
      <c r="B24" s="31"/>
      <c r="C24" s="31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0"/>
      <c r="Q24" s="34"/>
      <c r="R24" s="28"/>
    </row>
    <row r="25" spans="1:18" ht="26.45" customHeight="1">
      <c r="A25" s="32"/>
      <c r="B25" s="31"/>
      <c r="C25" s="31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4"/>
      <c r="R25" s="28"/>
    </row>
    <row r="26" spans="1:18" ht="26.45" customHeight="1">
      <c r="A26" s="32"/>
      <c r="B26" s="31"/>
      <c r="C26" s="31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0"/>
      <c r="Q26" s="34"/>
      <c r="R26" s="28"/>
    </row>
    <row r="27" spans="1:18" ht="26.45" customHeight="1">
      <c r="A27" s="32"/>
      <c r="B27" s="31"/>
      <c r="C27" s="31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34"/>
      <c r="R27" s="28"/>
    </row>
    <row r="28" spans="1:18" ht="26.45" customHeight="1">
      <c r="A28" s="32"/>
      <c r="B28" s="31"/>
      <c r="C28" s="31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34"/>
      <c r="R28" s="28"/>
    </row>
    <row r="29" spans="1:18" ht="26.45" customHeight="1">
      <c r="A29" s="32"/>
      <c r="B29" s="31"/>
      <c r="C29" s="31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34"/>
      <c r="R29" s="28"/>
    </row>
    <row r="30" spans="1:18" ht="26.45" customHeight="1">
      <c r="A30" s="32"/>
      <c r="B30" s="31"/>
      <c r="C30" s="31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  <c r="Q30" s="34"/>
      <c r="R30" s="28"/>
    </row>
    <row r="31" spans="1:18" ht="26.45" customHeight="1">
      <c r="A31" s="32"/>
      <c r="B31" s="31"/>
      <c r="C31" s="31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34"/>
      <c r="R31" s="28"/>
    </row>
    <row r="32" spans="1:18" ht="26.45" customHeight="1">
      <c r="A32" s="32"/>
      <c r="B32" s="31"/>
      <c r="C32" s="31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  <c r="Q32" s="34"/>
      <c r="R32" s="28"/>
    </row>
    <row r="33" spans="1:18" ht="26.45" customHeight="1">
      <c r="A33" s="32"/>
      <c r="B33" s="31"/>
      <c r="C33" s="31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34"/>
      <c r="R33" s="28"/>
    </row>
    <row r="34" spans="1:18" ht="26.45" customHeight="1">
      <c r="A34" s="32"/>
      <c r="B34" s="31"/>
      <c r="C34" s="31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4"/>
      <c r="R34" s="28"/>
    </row>
    <row r="35" spans="1:18" ht="26.45" customHeight="1">
      <c r="A35" s="32"/>
      <c r="B35" s="31"/>
      <c r="C35" s="31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34"/>
      <c r="R35" s="28"/>
    </row>
    <row r="36" spans="1:18" ht="26.45" customHeight="1">
      <c r="A36" s="32"/>
      <c r="B36" s="31"/>
      <c r="C36" s="31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/>
      <c r="Q36" s="34"/>
      <c r="R36" s="28"/>
    </row>
    <row r="37" spans="1:18" ht="26.45" customHeight="1">
      <c r="A37" s="32"/>
      <c r="B37" s="31"/>
      <c r="C37" s="31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34"/>
      <c r="R37" s="28"/>
    </row>
    <row r="38" spans="1:18" ht="26.45" customHeight="1">
      <c r="A38" s="32"/>
      <c r="B38" s="31"/>
      <c r="C38" s="31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0"/>
      <c r="Q38" s="34"/>
      <c r="R38" s="28"/>
    </row>
    <row r="39" spans="1:18" ht="26.45" customHeight="1">
      <c r="A39" s="32"/>
      <c r="B39" s="31"/>
      <c r="C39" s="31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34"/>
      <c r="R39" s="28"/>
    </row>
    <row r="40" spans="1:18" ht="26.45" customHeight="1">
      <c r="A40" s="32"/>
      <c r="B40" s="31"/>
      <c r="C40" s="31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  <c r="Q40" s="34"/>
      <c r="R40" s="35"/>
    </row>
    <row r="41" spans="1:18" ht="26.45" customHeight="1">
      <c r="A41" s="32"/>
      <c r="B41" s="31"/>
      <c r="C41" s="31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34"/>
      <c r="R41" s="28"/>
    </row>
    <row r="42" spans="1:18" ht="26.45" customHeight="1">
      <c r="A42" s="32"/>
      <c r="B42" s="31"/>
      <c r="C42" s="31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29"/>
      <c r="R42" s="28"/>
    </row>
    <row r="43" spans="1:18" ht="26.45" customHeight="1">
      <c r="A43" s="32"/>
      <c r="B43" s="31"/>
      <c r="C43" s="31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29"/>
      <c r="R43" s="28"/>
    </row>
    <row r="44" spans="1:18" ht="26.45" customHeight="1">
      <c r="A44" s="32"/>
      <c r="B44" s="31"/>
      <c r="C44" s="31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30"/>
      <c r="Q44" s="29"/>
      <c r="R44" s="28"/>
    </row>
    <row r="45" spans="1:18" ht="26.45" customHeight="1">
      <c r="A45" s="32"/>
      <c r="B45" s="31"/>
      <c r="C45" s="31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  <c r="Q45" s="29"/>
      <c r="R45" s="28"/>
    </row>
    <row r="46" spans="1:18" ht="26.45" customHeight="1">
      <c r="A46" s="32"/>
      <c r="B46" s="31"/>
      <c r="C46" s="31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30"/>
      <c r="Q46" s="29"/>
      <c r="R46" s="28"/>
    </row>
    <row r="47" spans="1:18" ht="26.45" customHeight="1">
      <c r="A47" s="32"/>
      <c r="B47" s="31"/>
      <c r="C47" s="31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  <c r="Q47" s="29"/>
      <c r="R47" s="28"/>
    </row>
    <row r="48" spans="1:18" ht="26.45" customHeight="1">
      <c r="A48" s="32"/>
      <c r="B48" s="31"/>
      <c r="C48" s="31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0"/>
      <c r="Q48" s="29"/>
      <c r="R48" s="28"/>
    </row>
    <row r="49" spans="1:18" ht="26.45" customHeight="1">
      <c r="A49" s="32"/>
      <c r="B49" s="31"/>
      <c r="C49" s="3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29"/>
      <c r="R49" s="28"/>
    </row>
    <row r="50" spans="1:18" ht="26.45" customHeight="1">
      <c r="A50" s="32"/>
      <c r="B50" s="31"/>
      <c r="C50" s="31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30"/>
      <c r="Q50" s="29"/>
      <c r="R50" s="28"/>
    </row>
    <row r="51" spans="1:18" ht="26.45" customHeight="1">
      <c r="A51" s="32"/>
      <c r="B51" s="31"/>
      <c r="C51" s="31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30"/>
      <c r="Q51" s="29"/>
      <c r="R51" s="28"/>
    </row>
    <row r="52" spans="1:18" ht="26.45" customHeight="1">
      <c r="A52" s="32"/>
      <c r="B52" s="31"/>
      <c r="C52" s="31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30"/>
      <c r="Q52" s="29"/>
      <c r="R52" s="28"/>
    </row>
    <row r="53" spans="1:18" ht="26.45" customHeight="1">
      <c r="A53" s="32"/>
      <c r="B53" s="31"/>
      <c r="C53" s="31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29"/>
      <c r="R53" s="28"/>
    </row>
    <row r="54" spans="1:18" ht="26.45" customHeight="1">
      <c r="A54" s="32"/>
      <c r="B54" s="31"/>
      <c r="C54" s="31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  <c r="Q54" s="29"/>
      <c r="R54" s="28"/>
    </row>
    <row r="55" spans="1:18" ht="26.45" customHeight="1">
      <c r="A55" s="32"/>
      <c r="B55" s="31"/>
      <c r="C55" s="31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29"/>
      <c r="R55" s="28"/>
    </row>
    <row r="56" spans="1:18" ht="26.45" customHeight="1">
      <c r="A56" s="32"/>
      <c r="B56" s="31"/>
      <c r="C56" s="31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29"/>
      <c r="R56" s="28"/>
    </row>
    <row r="57" spans="1:18" ht="26.45" customHeight="1">
      <c r="A57" s="32"/>
      <c r="B57" s="31"/>
      <c r="C57" s="31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29"/>
      <c r="R57" s="33"/>
    </row>
    <row r="58" spans="1:18" ht="26.45" customHeight="1">
      <c r="A58" s="32"/>
      <c r="B58" s="31"/>
      <c r="C58" s="31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0"/>
      <c r="Q58" s="29"/>
      <c r="R58" s="28"/>
    </row>
    <row r="59" spans="1:18" ht="26.45" customHeight="1">
      <c r="A59" s="32"/>
      <c r="B59" s="31"/>
      <c r="C59" s="31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29"/>
      <c r="R59" s="28"/>
    </row>
    <row r="60" spans="1:18" ht="26.45" customHeight="1">
      <c r="A60" s="32"/>
      <c r="B60" s="31"/>
      <c r="C60" s="31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30"/>
      <c r="Q60" s="29"/>
      <c r="R60" s="28"/>
    </row>
    <row r="61" spans="1:18" ht="26.45" customHeight="1">
      <c r="A61" s="32"/>
      <c r="B61" s="31"/>
      <c r="C61" s="31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  <c r="Q61" s="29"/>
      <c r="R61" s="28"/>
    </row>
    <row r="62" spans="1:18" ht="26.45" customHeight="1">
      <c r="A62" s="32"/>
      <c r="B62" s="31"/>
      <c r="C62" s="31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30"/>
      <c r="Q62" s="29"/>
      <c r="R62" s="28"/>
    </row>
    <row r="63" spans="1:18" ht="26.45" customHeight="1">
      <c r="A63" s="32"/>
      <c r="B63" s="31"/>
      <c r="C63" s="31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29"/>
      <c r="R63" s="28"/>
    </row>
    <row r="64" spans="1:18" ht="26.45" customHeight="1">
      <c r="A64" s="32"/>
      <c r="B64" s="31"/>
      <c r="C64" s="31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0"/>
      <c r="Q64" s="29"/>
      <c r="R64" s="28"/>
    </row>
    <row r="65" spans="1:18" ht="26.45" customHeight="1">
      <c r="A65" s="32"/>
      <c r="B65" s="31"/>
      <c r="C65" s="31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30"/>
      <c r="Q65" s="29"/>
      <c r="R65" s="28"/>
    </row>
    <row r="66" spans="1:18" ht="26.45" customHeight="1">
      <c r="A66" s="32"/>
      <c r="B66" s="31"/>
      <c r="C66" s="31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30"/>
      <c r="Q66" s="29"/>
      <c r="R66" s="28"/>
    </row>
    <row r="67" spans="1:18" ht="26.45" customHeight="1">
      <c r="A67" s="32"/>
      <c r="B67" s="31"/>
      <c r="C67" s="31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29"/>
      <c r="R67" s="28"/>
    </row>
    <row r="68" spans="1:18" ht="26.45" customHeight="1">
      <c r="A68" s="32"/>
      <c r="B68" s="31"/>
      <c r="C68" s="31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29"/>
      <c r="R68" s="28"/>
    </row>
    <row r="69" spans="1:18" ht="26.45" customHeight="1">
      <c r="A69" s="32"/>
      <c r="B69" s="31"/>
      <c r="C69" s="31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0"/>
      <c r="Q69" s="29"/>
      <c r="R69" s="28"/>
    </row>
    <row r="70" spans="1:18" ht="26.45" customHeight="1">
      <c r="A70" s="32"/>
      <c r="B70" s="31"/>
      <c r="C70" s="31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0"/>
      <c r="Q70" s="29"/>
      <c r="R70" s="28"/>
    </row>
    <row r="71" spans="1:18" ht="26.45" customHeight="1">
      <c r="A71" s="32"/>
      <c r="B71" s="31"/>
      <c r="C71" s="31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  <c r="Q71" s="29"/>
      <c r="R71" s="28"/>
    </row>
    <row r="72" spans="1:18" ht="26.45" customHeight="1">
      <c r="A72" s="32"/>
      <c r="B72" s="31"/>
      <c r="C72" s="31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0"/>
      <c r="Q72" s="29"/>
      <c r="R72" s="28"/>
    </row>
    <row r="73" spans="1:18" ht="26.45" customHeight="1">
      <c r="A73" s="32"/>
      <c r="B73" s="31"/>
      <c r="C73" s="31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  <c r="Q73" s="29"/>
      <c r="R73" s="28"/>
    </row>
    <row r="74" spans="1:18" ht="26.45" customHeight="1">
      <c r="A74" s="32"/>
      <c r="B74" s="31"/>
      <c r="C74" s="31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30"/>
      <c r="Q74" s="29"/>
      <c r="R74" s="28"/>
    </row>
    <row r="75" spans="1:18" ht="26.45" customHeight="1">
      <c r="A75" s="32"/>
      <c r="B75" s="31"/>
      <c r="C75" s="31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30"/>
      <c r="Q75" s="29"/>
      <c r="R75" s="28"/>
    </row>
    <row r="76" spans="1:18" ht="26.45" customHeight="1">
      <c r="A76" s="32"/>
      <c r="B76" s="31"/>
      <c r="C76" s="31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30"/>
      <c r="Q76" s="29"/>
      <c r="R76" s="28"/>
    </row>
    <row r="77" spans="1:18" ht="26.45" customHeight="1">
      <c r="A77" s="32"/>
      <c r="B77" s="31"/>
      <c r="C77" s="31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30"/>
      <c r="Q77" s="29"/>
      <c r="R77" s="28"/>
    </row>
    <row r="78" spans="1:18" ht="26.45" customHeight="1">
      <c r="A78" s="32"/>
      <c r="B78" s="31"/>
      <c r="C78" s="31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30"/>
      <c r="Q78" s="29"/>
      <c r="R78" s="28"/>
    </row>
    <row r="79" spans="1:18" ht="26.45" customHeight="1">
      <c r="A79" s="32"/>
      <c r="B79" s="31"/>
      <c r="C79" s="31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0"/>
      <c r="Q79" s="29"/>
      <c r="R79" s="28"/>
    </row>
    <row r="80" spans="1:18" ht="26.45" customHeight="1">
      <c r="A80" s="32"/>
      <c r="B80" s="31"/>
      <c r="C80" s="31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30"/>
      <c r="Q80" s="29"/>
      <c r="R80" s="28"/>
    </row>
    <row r="81" spans="1:18" ht="26.45" customHeight="1">
      <c r="A81" s="32"/>
      <c r="B81" s="31"/>
      <c r="C81" s="3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30"/>
      <c r="Q81" s="29"/>
      <c r="R81" s="28"/>
    </row>
    <row r="82" spans="1:18" ht="26.45" customHeight="1">
      <c r="A82" s="32"/>
      <c r="B82" s="31"/>
      <c r="C82" s="31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30"/>
      <c r="Q82" s="29"/>
      <c r="R82" s="28"/>
    </row>
    <row r="83" spans="1:18" ht="26.45" customHeight="1">
      <c r="A83" s="32"/>
      <c r="B83" s="31"/>
      <c r="C83" s="3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30"/>
      <c r="Q83" s="29"/>
      <c r="R83" s="28"/>
    </row>
    <row r="84" spans="1:18" ht="26.45" customHeight="1">
      <c r="A84" s="32"/>
      <c r="B84" s="31"/>
      <c r="C84" s="31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30"/>
      <c r="Q84" s="29"/>
      <c r="R84" s="28"/>
    </row>
    <row r="85" spans="1:18" ht="26.45" customHeight="1">
      <c r="A85" s="32"/>
      <c r="B85" s="31"/>
      <c r="C85" s="31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30"/>
      <c r="Q85" s="29"/>
      <c r="R85" s="28"/>
    </row>
    <row r="86" spans="1:18" ht="26.45" customHeight="1">
      <c r="A86" s="32"/>
      <c r="B86" s="31"/>
      <c r="C86" s="31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30"/>
      <c r="Q86" s="29"/>
      <c r="R86" s="28"/>
    </row>
    <row r="87" spans="1:18" ht="26.45" customHeight="1">
      <c r="A87" s="32"/>
      <c r="B87" s="31"/>
      <c r="C87" s="31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30"/>
      <c r="Q87" s="29"/>
      <c r="R87" s="28"/>
    </row>
    <row r="88" spans="1:18" ht="26.45" customHeight="1">
      <c r="A88" s="32"/>
      <c r="B88" s="31"/>
      <c r="C88" s="31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30"/>
      <c r="Q88" s="29"/>
      <c r="R88" s="28"/>
    </row>
    <row r="89" spans="1:18" ht="26.45" customHeight="1">
      <c r="A89" s="32"/>
      <c r="B89" s="31"/>
      <c r="C89" s="31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  <c r="Q89" s="29"/>
      <c r="R89" s="28"/>
    </row>
    <row r="90" spans="1:18" ht="26.45" customHeight="1">
      <c r="A90" s="32"/>
      <c r="B90" s="31"/>
      <c r="C90" s="31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0"/>
      <c r="Q90" s="29"/>
      <c r="R90" s="28"/>
    </row>
    <row r="91" spans="1:18" ht="26.45" customHeight="1">
      <c r="A91" s="32"/>
      <c r="B91" s="31"/>
      <c r="C91" s="31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  <c r="Q91" s="29"/>
      <c r="R91" s="28"/>
    </row>
    <row r="92" spans="1:18" ht="26.45" customHeight="1">
      <c r="A92" s="32"/>
      <c r="B92" s="31"/>
      <c r="C92" s="31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30"/>
      <c r="Q92" s="29"/>
      <c r="R92" s="28"/>
    </row>
    <row r="93" spans="1:18" ht="26.45" customHeight="1">
      <c r="A93" s="32"/>
      <c r="B93" s="31"/>
      <c r="C93" s="31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30"/>
      <c r="Q93" s="29"/>
      <c r="R93" s="28"/>
    </row>
    <row r="94" spans="1:18" ht="26.45" customHeight="1">
      <c r="A94" s="32"/>
      <c r="B94" s="31"/>
      <c r="C94" s="31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30"/>
      <c r="Q94" s="29"/>
      <c r="R94" s="28"/>
    </row>
    <row r="95" spans="1:18" ht="26.45" customHeight="1">
      <c r="A95" s="32"/>
      <c r="B95" s="31"/>
      <c r="C95" s="31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30"/>
      <c r="Q95" s="29"/>
      <c r="R95" s="28"/>
    </row>
    <row r="96" spans="1:18" ht="26.45" customHeight="1">
      <c r="A96" s="32"/>
      <c r="B96" s="31"/>
      <c r="C96" s="31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30"/>
      <c r="Q96" s="29"/>
      <c r="R96" s="28"/>
    </row>
    <row r="97" spans="1:18" ht="26.45" customHeight="1">
      <c r="A97" s="32"/>
      <c r="B97" s="31"/>
      <c r="C97" s="31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30"/>
      <c r="Q97" s="29"/>
      <c r="R97" s="28"/>
    </row>
    <row r="98" spans="1:18" ht="26.45" customHeight="1">
      <c r="A98" s="32"/>
      <c r="B98" s="31"/>
      <c r="C98" s="31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30"/>
      <c r="Q98" s="29"/>
      <c r="R98" s="28"/>
    </row>
    <row r="99" spans="1:18" ht="26.45" customHeight="1">
      <c r="A99" s="32"/>
      <c r="B99" s="31"/>
      <c r="C99" s="31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30"/>
      <c r="Q99" s="29"/>
      <c r="R99" s="28"/>
    </row>
    <row r="100" spans="1:18" ht="26.45" customHeight="1">
      <c r="A100" s="32"/>
      <c r="B100" s="31"/>
      <c r="C100" s="31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30"/>
      <c r="Q100" s="29"/>
      <c r="R100" s="28"/>
    </row>
    <row r="101" spans="1:18" ht="26.45" customHeight="1">
      <c r="A101" s="32"/>
      <c r="B101" s="31"/>
      <c r="C101" s="31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30"/>
      <c r="Q101" s="29"/>
      <c r="R101" s="28"/>
    </row>
    <row r="102" spans="1:18" ht="26.45" customHeight="1">
      <c r="A102" s="32"/>
      <c r="B102" s="31"/>
      <c r="C102" s="31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30"/>
      <c r="Q102" s="29"/>
      <c r="R102" s="28"/>
    </row>
    <row r="103" spans="1:18" ht="26.45" customHeight="1">
      <c r="A103" s="32"/>
      <c r="B103" s="31"/>
      <c r="C103" s="31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30"/>
      <c r="Q103" s="29"/>
      <c r="R103" s="28"/>
    </row>
    <row r="104" spans="1:18" ht="26.45" customHeight="1">
      <c r="A104" s="32"/>
      <c r="B104" s="31"/>
      <c r="C104" s="31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30"/>
      <c r="Q104" s="29"/>
      <c r="R104" s="28"/>
    </row>
    <row r="105" spans="1:18" ht="26.45" customHeight="1">
      <c r="A105" s="32"/>
      <c r="B105" s="31"/>
      <c r="C105" s="31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30"/>
      <c r="Q105" s="29"/>
      <c r="R105" s="28"/>
    </row>
    <row r="106" spans="1:18" ht="26.45" customHeight="1">
      <c r="A106" s="32"/>
      <c r="B106" s="31"/>
      <c r="C106" s="31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30"/>
      <c r="Q106" s="29"/>
      <c r="R106" s="28"/>
    </row>
    <row r="107" spans="1:18" ht="26.45" customHeight="1">
      <c r="A107" s="32"/>
      <c r="B107" s="31"/>
      <c r="C107" s="31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  <c r="Q107" s="29"/>
      <c r="R107" s="28"/>
    </row>
    <row r="108" spans="1:18" ht="26.45" customHeight="1">
      <c r="A108" s="32"/>
      <c r="B108" s="31"/>
      <c r="C108" s="31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0"/>
      <c r="Q108" s="29"/>
      <c r="R108" s="28"/>
    </row>
    <row r="109" spans="1:18" ht="26.45" customHeight="1">
      <c r="A109" s="32"/>
      <c r="B109" s="31"/>
      <c r="C109" s="31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  <c r="Q109" s="29"/>
      <c r="R109" s="28"/>
    </row>
    <row r="110" spans="1:18" ht="26.45" customHeight="1">
      <c r="A110" s="32"/>
      <c r="B110" s="31"/>
      <c r="C110" s="31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30"/>
      <c r="Q110" s="29"/>
      <c r="R110" s="28"/>
    </row>
    <row r="111" spans="1:18" ht="26.45" customHeight="1">
      <c r="A111" s="32"/>
      <c r="B111" s="31"/>
      <c r="C111" s="31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0"/>
      <c r="Q111" s="29"/>
      <c r="R111" s="28"/>
    </row>
    <row r="112" spans="1:18" ht="26.45" customHeight="1">
      <c r="A112" s="32"/>
      <c r="B112" s="31"/>
      <c r="C112" s="31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30"/>
      <c r="Q112" s="29"/>
      <c r="R112" s="28"/>
    </row>
    <row r="113" spans="1:18" ht="26.45" customHeight="1">
      <c r="A113" s="32"/>
      <c r="B113" s="31"/>
      <c r="C113" s="31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30"/>
      <c r="Q113" s="29"/>
      <c r="R113" s="28"/>
    </row>
    <row r="114" spans="1:18" ht="26.45" customHeight="1">
      <c r="A114" s="32"/>
      <c r="B114" s="31"/>
      <c r="C114" s="31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30"/>
      <c r="Q114" s="29"/>
      <c r="R114" s="28"/>
    </row>
    <row r="115" spans="1:18" ht="26.45" customHeight="1">
      <c r="A115" s="32"/>
      <c r="B115" s="31"/>
      <c r="C115" s="31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0"/>
      <c r="Q115" s="29"/>
      <c r="R115" s="28"/>
    </row>
    <row r="116" spans="1:18" ht="26.45" customHeight="1">
      <c r="A116" s="32"/>
      <c r="B116" s="31"/>
      <c r="C116" s="31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30"/>
      <c r="Q116" s="29"/>
      <c r="R116" s="28"/>
    </row>
    <row r="117" spans="1:18" ht="26.45" customHeight="1">
      <c r="A117" s="32"/>
      <c r="B117" s="31"/>
      <c r="C117" s="31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30"/>
      <c r="Q117" s="29"/>
      <c r="R117" s="28"/>
    </row>
    <row r="118" spans="1:18" ht="26.45" customHeight="1">
      <c r="A118" s="32"/>
      <c r="B118" s="31"/>
      <c r="C118" s="31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30"/>
      <c r="Q118" s="29"/>
      <c r="R118" s="28"/>
    </row>
    <row r="119" spans="1:18" ht="26.45" customHeight="1">
      <c r="A119" s="32"/>
      <c r="B119" s="31"/>
      <c r="C119" s="31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0"/>
      <c r="Q119" s="29"/>
      <c r="R119" s="28"/>
    </row>
    <row r="120" spans="1:18" ht="26.45" customHeight="1">
      <c r="A120" s="32"/>
      <c r="B120" s="31"/>
      <c r="C120" s="31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30"/>
      <c r="Q120" s="29"/>
      <c r="R120" s="28"/>
    </row>
    <row r="121" spans="1:18" ht="26.45" customHeight="1">
      <c r="A121" s="32"/>
      <c r="B121" s="31"/>
      <c r="C121" s="31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0"/>
      <c r="Q121" s="29"/>
      <c r="R121" s="28"/>
    </row>
    <row r="122" spans="1:18" ht="26.45" customHeight="1">
      <c r="A122" s="32"/>
      <c r="B122" s="31"/>
      <c r="C122" s="3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30"/>
      <c r="Q122" s="29"/>
      <c r="R122" s="28"/>
    </row>
    <row r="123" spans="1:18" ht="26.45" customHeight="1">
      <c r="A123" s="32"/>
      <c r="B123" s="31"/>
      <c r="C123" s="31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0"/>
      <c r="Q123" s="29"/>
      <c r="R123" s="28"/>
    </row>
    <row r="124" spans="1:18" ht="26.45" customHeight="1">
      <c r="A124" s="32"/>
      <c r="B124" s="31"/>
      <c r="C124" s="31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30"/>
      <c r="Q124" s="29"/>
      <c r="R124" s="28"/>
    </row>
    <row r="125" spans="1:18" ht="26.45" customHeight="1">
      <c r="A125" s="32"/>
      <c r="B125" s="31"/>
      <c r="C125" s="31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0"/>
      <c r="Q125" s="29"/>
      <c r="R125" s="28"/>
    </row>
    <row r="126" spans="1:18" ht="26.45" customHeight="1">
      <c r="A126" s="32"/>
      <c r="B126" s="31"/>
      <c r="C126" s="31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30"/>
      <c r="Q126" s="29"/>
      <c r="R126" s="28"/>
    </row>
    <row r="127" spans="1:18" ht="26.45" customHeight="1">
      <c r="A127" s="32"/>
      <c r="B127" s="31"/>
      <c r="C127" s="31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0"/>
      <c r="Q127" s="29"/>
      <c r="R127" s="28"/>
    </row>
    <row r="128" spans="1:18" ht="26.45" customHeight="1">
      <c r="A128" s="32"/>
      <c r="B128" s="31"/>
      <c r="C128" s="31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30"/>
      <c r="Q128" s="29"/>
      <c r="R128" s="28"/>
    </row>
    <row r="129" spans="1:18" ht="26.45" customHeight="1">
      <c r="A129" s="32"/>
      <c r="B129" s="31"/>
      <c r="C129" s="31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30"/>
      <c r="Q129" s="29"/>
      <c r="R129" s="28"/>
    </row>
    <row r="130" spans="1:18" ht="26.45" customHeight="1">
      <c r="A130" s="32"/>
      <c r="B130" s="31"/>
      <c r="C130" s="31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30"/>
      <c r="Q130" s="29"/>
      <c r="R130" s="28"/>
    </row>
    <row r="131" spans="1:18" ht="26.45" customHeight="1">
      <c r="A131" s="32"/>
      <c r="B131" s="31"/>
      <c r="C131" s="31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0"/>
      <c r="Q131" s="29"/>
      <c r="R131" s="28"/>
    </row>
    <row r="132" spans="1:18" ht="26.45" customHeight="1">
      <c r="A132" s="32"/>
      <c r="B132" s="31"/>
      <c r="C132" s="31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30"/>
      <c r="Q132" s="29"/>
      <c r="R132" s="28"/>
    </row>
    <row r="133" spans="1:18" ht="26.45" customHeight="1">
      <c r="A133" s="32"/>
      <c r="B133" s="31"/>
      <c r="C133" s="31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30"/>
      <c r="Q133" s="29"/>
      <c r="R133" s="28"/>
    </row>
    <row r="134" spans="1:18" ht="26.45" customHeight="1">
      <c r="A134" s="32"/>
      <c r="B134" s="31"/>
      <c r="C134" s="31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30"/>
      <c r="Q134" s="29"/>
      <c r="R134" s="28"/>
    </row>
    <row r="135" spans="1:18" ht="26.45" customHeight="1">
      <c r="A135" s="32"/>
      <c r="B135" s="31"/>
      <c r="C135" s="31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30"/>
      <c r="Q135" s="29"/>
      <c r="R135" s="28"/>
    </row>
    <row r="136" spans="1:18" ht="26.45" customHeight="1">
      <c r="A136" s="32"/>
      <c r="B136" s="31"/>
      <c r="C136" s="31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30"/>
      <c r="Q136" s="29"/>
      <c r="R136" s="28"/>
    </row>
    <row r="137" spans="1:18" ht="26.45" customHeight="1">
      <c r="A137" s="32"/>
      <c r="B137" s="31"/>
      <c r="C137" s="31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30"/>
      <c r="Q137" s="29"/>
      <c r="R137" s="28"/>
    </row>
    <row r="138" spans="1:18" ht="26.45" customHeight="1">
      <c r="A138" s="32"/>
      <c r="B138" s="31"/>
      <c r="C138" s="31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30"/>
      <c r="Q138" s="29"/>
      <c r="R138" s="28"/>
    </row>
    <row r="139" spans="1:18" ht="26.45" customHeight="1">
      <c r="A139" s="32"/>
      <c r="B139" s="31"/>
      <c r="C139" s="31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0"/>
      <c r="Q139" s="29"/>
      <c r="R139" s="28"/>
    </row>
    <row r="140" spans="1:18" ht="26.45" customHeight="1">
      <c r="A140" s="32"/>
      <c r="B140" s="31"/>
      <c r="C140" s="31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30"/>
      <c r="Q140" s="29"/>
      <c r="R140" s="28"/>
    </row>
    <row r="141" spans="1:18" ht="26.45" customHeight="1">
      <c r="A141" s="32"/>
      <c r="B141" s="31"/>
      <c r="C141" s="31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0"/>
      <c r="Q141" s="29"/>
      <c r="R141" s="28"/>
    </row>
    <row r="142" spans="1:18" ht="26.45" customHeight="1">
      <c r="A142" s="32"/>
      <c r="B142" s="31"/>
      <c r="C142" s="31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30"/>
      <c r="Q142" s="29"/>
      <c r="R142" s="28"/>
    </row>
    <row r="143" spans="1:18" ht="26.45" customHeight="1">
      <c r="A143" s="32"/>
      <c r="B143" s="31"/>
      <c r="C143" s="31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0"/>
      <c r="Q143" s="29"/>
      <c r="R143" s="28"/>
    </row>
    <row r="144" spans="1:18" ht="26.45" customHeight="1">
      <c r="A144" s="32"/>
      <c r="B144" s="31"/>
      <c r="C144" s="31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30"/>
      <c r="Q144" s="29"/>
      <c r="R144" s="28"/>
    </row>
    <row r="145" spans="1:18" ht="26.45" customHeight="1">
      <c r="A145" s="32"/>
      <c r="B145" s="31"/>
      <c r="C145" s="31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30"/>
      <c r="Q145" s="29"/>
      <c r="R145" s="28"/>
    </row>
    <row r="146" spans="1:18" ht="26.45" customHeight="1">
      <c r="A146" s="32"/>
      <c r="B146" s="31"/>
      <c r="C146" s="31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30"/>
      <c r="Q146" s="29"/>
      <c r="R146" s="28"/>
    </row>
    <row r="147" spans="1:18" ht="26.45" customHeight="1">
      <c r="A147" s="32"/>
      <c r="B147" s="31"/>
      <c r="C147" s="31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30"/>
      <c r="Q147" s="29"/>
      <c r="R147" s="28"/>
    </row>
    <row r="148" spans="1:18" ht="26.45" customHeight="1">
      <c r="A148" s="32"/>
      <c r="B148" s="31"/>
      <c r="C148" s="31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30"/>
      <c r="Q148" s="29"/>
      <c r="R148" s="28"/>
    </row>
    <row r="149" spans="1:18" ht="26.45" customHeight="1">
      <c r="A149" s="32"/>
      <c r="B149" s="31"/>
      <c r="C149" s="31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30"/>
      <c r="Q149" s="29"/>
      <c r="R149" s="28"/>
    </row>
    <row r="150" spans="1:18" ht="26.45" customHeight="1">
      <c r="A150" s="32"/>
      <c r="B150" s="31"/>
      <c r="C150" s="31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30"/>
      <c r="Q150" s="29"/>
      <c r="R150" s="28"/>
    </row>
    <row r="151" spans="1:18" ht="26.45" customHeight="1">
      <c r="A151" s="32"/>
      <c r="B151" s="31"/>
      <c r="C151" s="31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30"/>
      <c r="Q151" s="29"/>
      <c r="R151" s="28"/>
    </row>
    <row r="152" spans="1:18" ht="26.45" customHeight="1">
      <c r="A152" s="32"/>
      <c r="B152" s="31"/>
      <c r="C152" s="31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30"/>
      <c r="Q152" s="29"/>
      <c r="R152" s="28"/>
    </row>
  </sheetData>
  <autoFilter ref="A3:R152" xr:uid="{FDC9DB8A-35B1-456D-A842-1B7B58AFC031}"/>
  <mergeCells count="1">
    <mergeCell ref="E2:R2"/>
  </mergeCells>
  <conditionalFormatting sqref="A1:XFD56 A57:Q57 A58:XFD1048576 S57:XFD57">
    <cfRule type="containsText" dxfId="157" priority="26" operator="containsText" text="YES">
      <formula>NOT(ISERROR(SEARCH("YES",A1)))</formula>
    </cfRule>
  </conditionalFormatting>
  <conditionalFormatting sqref="D1">
    <cfRule type="containsText" dxfId="156" priority="36" operator="containsText" text="No">
      <formula>NOT(ISERROR(SEARCH("No",D1)))</formula>
    </cfRule>
    <cfRule type="containsText" dxfId="155" priority="37" operator="containsText" text="Open">
      <formula>NOT(ISERROR(SEARCH("Open",D1)))</formula>
    </cfRule>
    <cfRule type="containsText" dxfId="154" priority="38" operator="containsText" text="Closed">
      <formula>NOT(ISERROR(SEARCH("Closed",D1)))</formula>
    </cfRule>
    <cfRule type="containsText" dxfId="153" priority="39" operator="containsText" text="Yes">
      <formula>NOT(ISERROR(SEARCH("Yes",D1)))</formula>
    </cfRule>
  </conditionalFormatting>
  <conditionalFormatting sqref="D9">
    <cfRule type="containsText" dxfId="152" priority="7" operator="containsText" text="No">
      <formula>NOT(ISERROR(SEARCH("No",D9)))</formula>
    </cfRule>
  </conditionalFormatting>
  <conditionalFormatting sqref="D21">
    <cfRule type="containsText" dxfId="151" priority="8" operator="containsText" text="No">
      <formula>NOT(ISERROR(SEARCH("No",D21)))</formula>
    </cfRule>
  </conditionalFormatting>
  <conditionalFormatting sqref="D42:D43">
    <cfRule type="containsText" dxfId="150" priority="19" operator="containsText" text="No">
      <formula>NOT(ISERROR(SEARCH("No",D42)))</formula>
    </cfRule>
  </conditionalFormatting>
  <conditionalFormatting sqref="D55:D57">
    <cfRule type="containsText" dxfId="149" priority="4" operator="containsText" text="No">
      <formula>NOT(ISERROR(SEARCH("No",D55)))</formula>
    </cfRule>
  </conditionalFormatting>
  <conditionalFormatting sqref="D68">
    <cfRule type="containsText" dxfId="148" priority="18" operator="containsText" text="No">
      <formula>NOT(ISERROR(SEARCH("No",D68)))</formula>
    </cfRule>
  </conditionalFormatting>
  <conditionalFormatting sqref="D74">
    <cfRule type="containsText" dxfId="147" priority="17" operator="containsText" text="No">
      <formula>NOT(ISERROR(SEARCH("No",D74)))</formula>
    </cfRule>
  </conditionalFormatting>
  <conditionalFormatting sqref="D77">
    <cfRule type="containsText" dxfId="146" priority="16" operator="containsText" text="No">
      <formula>NOT(ISERROR(SEARCH("No",D77)))</formula>
    </cfRule>
  </conditionalFormatting>
  <conditionalFormatting sqref="D87">
    <cfRule type="containsText" dxfId="145" priority="15" operator="containsText" text="No">
      <formula>NOT(ISERROR(SEARCH("No",D87)))</formula>
    </cfRule>
  </conditionalFormatting>
  <conditionalFormatting sqref="D110">
    <cfRule type="containsText" dxfId="144" priority="14" operator="containsText" text="No">
      <formula>NOT(ISERROR(SEARCH("No",D110)))</formula>
    </cfRule>
  </conditionalFormatting>
  <conditionalFormatting sqref="D115">
    <cfRule type="containsText" dxfId="143" priority="13" operator="containsText" text="No">
      <formula>NOT(ISERROR(SEARCH("No",D115)))</formula>
    </cfRule>
  </conditionalFormatting>
  <conditionalFormatting sqref="D127">
    <cfRule type="containsText" dxfId="142" priority="12" operator="containsText" text="No">
      <formula>NOT(ISERROR(SEARCH("No",D127)))</formula>
    </cfRule>
  </conditionalFormatting>
  <conditionalFormatting sqref="D136:D141">
    <cfRule type="containsText" dxfId="141" priority="11" operator="containsText" text="No">
      <formula>NOT(ISERROR(SEARCH("No",D136)))</formula>
    </cfRule>
  </conditionalFormatting>
  <conditionalFormatting sqref="D143:D144">
    <cfRule type="containsText" dxfId="140" priority="10" operator="containsText" text="No">
      <formula>NOT(ISERROR(SEARCH("No",D143)))</formula>
    </cfRule>
  </conditionalFormatting>
  <conditionalFormatting sqref="D16:F16">
    <cfRule type="containsText" dxfId="139" priority="32" operator="containsText" text="No">
      <formula>NOT(ISERROR(SEARCH("No",D16)))</formula>
    </cfRule>
    <cfRule type="containsText" dxfId="138" priority="33" operator="containsText" text="YES">
      <formula>NOT(ISERROR(SEARCH("YES",D16)))</formula>
    </cfRule>
  </conditionalFormatting>
  <conditionalFormatting sqref="D15:J15">
    <cfRule type="containsText" dxfId="137" priority="31" operator="containsText" text="YES">
      <formula>NOT(ISERROR(SEARCH("YES",D15)))</formula>
    </cfRule>
  </conditionalFormatting>
  <conditionalFormatting sqref="D10:N15">
    <cfRule type="containsText" dxfId="136" priority="30" operator="containsText" text="No">
      <formula>NOT(ISERROR(SEARCH("No",D10)))</formula>
    </cfRule>
  </conditionalFormatting>
  <conditionalFormatting sqref="D45:N45">
    <cfRule type="containsText" dxfId="135" priority="2" operator="containsText" text="No">
      <formula>NOT(ISERROR(SEARCH("No",D45)))</formula>
    </cfRule>
  </conditionalFormatting>
  <conditionalFormatting sqref="D55:N55">
    <cfRule type="containsText" dxfId="134" priority="1" operator="containsText" text="No">
      <formula>NOT(ISERROR(SEARCH("No",D55)))</formula>
    </cfRule>
  </conditionalFormatting>
  <conditionalFormatting sqref="D64:N64">
    <cfRule type="containsText" dxfId="133" priority="3" operator="containsText" text="No">
      <formula>NOT(ISERROR(SEARCH("No",D64)))</formula>
    </cfRule>
  </conditionalFormatting>
  <conditionalFormatting sqref="D4:Q6 D12:Q14 K15:Q16 K19:Q19 D20:Q20 D30:Q30 K31:Q31 D32:Q35 K36:Q36 D37:Q37 K38:Q38 D39:Q39 F40:Q40 D41:Q41 D60:Q65 K66:Q66 K68:Q69 D70:Q70 K71:Q71 K105:Q105 D106:Q108 K118:Q120 D121:Q121 K122:Q123 D128:Q128 K129:Q130 D131:Q135 D145:Q148 G36:I36 G66:I66 G105:I105">
    <cfRule type="containsText" dxfId="132" priority="44" operator="containsText" text="No">
      <formula>NOT(ISERROR(SEARCH("No",D4)))</formula>
    </cfRule>
  </conditionalFormatting>
  <conditionalFormatting sqref="D4:Q6 O7:Q14 D10:N14 K15:Q16 D17:N20 O17:Q35 D22:N35 G36:I36 K36:Q36 D37:Q39 F40:Q40 D41:Q41 O42:Q65 D58:N65 G66:I66 K66:Q66 G68:I71 K68:Q71 D69:F71 J69:J71 G105:I105 K105:Q105 D106:Q108 D116:Q124 D128:Q135 D145:Q148 D7:N8 G9:I9 K9:N9 G16:I16 G21:I21 K21:N21 G42:I45 K42:N45 D44:F44 J44 D46:N54 G55:I57 K55:N57 D67:Q67 D72:Q73 G74:I77 K74:Q77 D75:F76 J75:J76 D78:Q86 G87:I89 K87:Q89 D88:F89 J88:J89 D90:Q104 D109:N109 O109:Q115 G110:I110 K110:N110 D111:N114 G115:I115 K115:N115 D125:N126 O125:Q127 G127:I127 K127:N127 G136:I141 K136:Q141 D142:Q142 G143:I144 K143:Q144 D149:N152">
    <cfRule type="containsText" dxfId="131" priority="45" operator="containsText" text="YES">
      <formula>NOT(ISERROR(SEARCH("YES",D4)))</formula>
    </cfRule>
  </conditionalFormatting>
  <conditionalFormatting sqref="D149:Q152">
    <cfRule type="containsText" dxfId="130" priority="27" operator="containsText" text="No">
      <formula>NOT(ISERROR(SEARCH("No",D149)))</formula>
    </cfRule>
  </conditionalFormatting>
  <conditionalFormatting sqref="E40">
    <cfRule type="containsText" dxfId="129" priority="5" operator="containsText" text="No">
      <formula>NOT(ISERROR(SEARCH("No",E40)))</formula>
    </cfRule>
    <cfRule type="containsText" dxfId="128" priority="6" operator="containsText" text="YES">
      <formula>NOT(ISERROR(SEARCH("YES",E40)))</formula>
    </cfRule>
  </conditionalFormatting>
  <conditionalFormatting sqref="E7:Q11 D17:Q18 E21:Q29 E42:Q50 D51:Q53 E54:Q59 D67:Q67 D72:Q73 E74:Q77 D78:Q86 E87:Q89 D90:Q104 E109:Q111 D112:Q113 E114:Q115 D116:Q117 D124:Q124 E125:Q127 E136:Q141 D142:Q142 E143:Q144 E16:N16 D4:N5 L6:N6 D7:D8 D19:N20 D22:D32 E30:N32 L33:N33 D34:N41 D43:D44 D46:D54 D58:D63 E60:N63 L64:N66 D65:K66 E68:N71 D69:D71 D75:D76 D88:D89 E105:N108 D105:D109 D111:D114 D118:N123 D125:D126 D128:N132 L133:N135 L145:N145 D146:N147 L148:N152">
    <cfRule type="containsText" dxfId="127" priority="42" operator="containsText" text="No">
      <formula>NOT(ISERROR(SEARCH("No",D4)))</formula>
    </cfRule>
  </conditionalFormatting>
  <conditionalFormatting sqref="J16">
    <cfRule type="containsText" dxfId="126" priority="34" operator="containsText" text="No">
      <formula>NOT(ISERROR(SEARCH("No",J16)))</formula>
    </cfRule>
    <cfRule type="containsText" dxfId="125" priority="35" operator="containsText" text="YES">
      <formula>NOT(ISERROR(SEARCH("YES",J16)))</formula>
    </cfRule>
  </conditionalFormatting>
  <conditionalFormatting sqref="O1:O1048576">
    <cfRule type="containsText" dxfId="124" priority="9" operator="containsText" text="ncr">
      <formula>NOT(ISERROR(SEARCH("ncr",O1)))</formula>
    </cfRule>
    <cfRule type="containsText" dxfId="123" priority="20" operator="containsText" text="ca">
      <formula>NOT(ISERROR(SEARCH("ca",O1)))</formula>
    </cfRule>
    <cfRule type="containsText" dxfId="122" priority="21" operator="containsText" text="WORK">
      <formula>NOT(ISERROR(SEARCH("WORK",O1)))</formula>
    </cfRule>
    <cfRule type="containsText" dxfId="121" priority="22" operator="containsText" text="WORKS IN PROGRESS">
      <formula>NOT(ISERROR(SEARCH("WORKS IN PROGRESS",O1)))</formula>
    </cfRule>
    <cfRule type="containsText" dxfId="120" priority="23" operator="containsText" text="AWAITING HOLDPOINT">
      <formula>NOT(ISERROR(SEARCH("AWAITING HOLDPOINT",O1)))</formula>
    </cfRule>
    <cfRule type="containsText" dxfId="119" priority="24" operator="containsText" text="AWAITING TEST RESULT">
      <formula>NOT(ISERROR(SEARCH("AWAITING TEST RESULT",O1)))</formula>
    </cfRule>
    <cfRule type="containsText" dxfId="118" priority="25" operator="containsText" text="AWAITING VERIFICATION">
      <formula>NOT(ISERROR(SEARCH("AWAITING VERIFICATION",O1)))</formula>
    </cfRule>
  </conditionalFormatting>
  <conditionalFormatting sqref="O3:O152">
    <cfRule type="containsText" dxfId="117" priority="40" operator="containsText" text="Closed-Out">
      <formula>NOT(ISERROR(SEARCH("Closed-Out",O3)))</formula>
    </cfRule>
    <cfRule type="containsText" dxfId="116" priority="41" operator="containsText" text="Closed Out">
      <formula>NOT(ISERROR(SEARCH("Closed Out",O3)))</formula>
    </cfRule>
  </conditionalFormatting>
  <conditionalFormatting sqref="O149:Q152">
    <cfRule type="containsText" dxfId="115" priority="28" operator="containsText" text="YES">
      <formula>NOT(ISERROR(SEARCH("YES",O149)))</formula>
    </cfRule>
  </conditionalFormatting>
  <conditionalFormatting sqref="Q21">
    <cfRule type="containsText" dxfId="114" priority="43" operator="containsText" text="NO">
      <formula>NOT(ISERROR(SEARCH("NO",Q21)))</formula>
    </cfRule>
  </conditionalFormatting>
  <hyperlinks>
    <hyperlink ref="D1" r:id="rId1" display="O:\CIV2. PROJECT MANAGEMENT\1. CURRENT PROJECTS\CC - 0330 - HNRU\10. QUALITY ASSURANCE\2. LOTS\Civil Lots\SWD - Storm Water Drainage Pits" xr:uid="{EE89E70B-5EA7-4662-B831-13C5E1C8E015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02932380-76B0-442C-A334-BC8F78C99CA1}">
            <xm:f>NOT(ISERROR(SEARCH($O$6,O1)))</xm:f>
            <xm:f>$O$6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O1:O1048576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4346-C7BD-4DB8-822F-3C6EE8C24338}">
  <dimension ref="A1:U148"/>
  <sheetViews>
    <sheetView zoomScale="70" zoomScaleNormal="70" workbookViewId="0">
      <pane xSplit="4" topLeftCell="K1" activePane="topRight" state="frozen"/>
      <selection pane="topRight" activeCell="R6" sqref="R6"/>
      <selection activeCell="G13" sqref="G13"/>
    </sheetView>
  </sheetViews>
  <sheetFormatPr defaultColWidth="9.140625" defaultRowHeight="12.75"/>
  <cols>
    <col min="1" max="1" width="22.85546875" style="27" customWidth="1"/>
    <col min="2" max="3" width="21.85546875" style="27" customWidth="1"/>
    <col min="4" max="4" width="31.7109375" style="27" customWidth="1"/>
    <col min="5" max="5" width="36.5703125" style="27" customWidth="1"/>
    <col min="6" max="6" width="9.140625" style="27"/>
    <col min="7" max="7" width="15.28515625" style="27" customWidth="1"/>
    <col min="8" max="8" width="20" style="27" customWidth="1"/>
    <col min="9" max="9" width="12.5703125" style="27" customWidth="1"/>
    <col min="10" max="10" width="13" style="27" bestFit="1" customWidth="1"/>
    <col min="11" max="11" width="17.7109375" style="27" bestFit="1" customWidth="1"/>
    <col min="12" max="12" width="13.85546875" style="27" customWidth="1"/>
    <col min="13" max="13" width="9.140625" style="27"/>
    <col min="14" max="17" width="13.140625" style="27" customWidth="1"/>
    <col min="18" max="18" width="15.140625" style="27" bestFit="1" customWidth="1"/>
    <col min="19" max="19" width="10.28515625" style="27" bestFit="1" customWidth="1"/>
    <col min="20" max="20" width="18.7109375" style="27" customWidth="1"/>
    <col min="21" max="21" width="29.42578125" style="27" customWidth="1"/>
    <col min="22" max="16384" width="9.140625" style="27"/>
  </cols>
  <sheetData>
    <row r="1" spans="1:21" ht="15.75">
      <c r="F1" s="27" t="s">
        <v>330</v>
      </c>
      <c r="G1" s="55" t="s">
        <v>331</v>
      </c>
      <c r="H1" s="55" t="s">
        <v>332</v>
      </c>
    </row>
    <row r="2" spans="1:21" ht="15">
      <c r="A2" s="44" t="s">
        <v>0</v>
      </c>
      <c r="B2" s="26">
        <f>COUNTIF($R$4:$R$148, "CLOSED-OUT")</f>
        <v>0</v>
      </c>
      <c r="C2" s="26"/>
      <c r="D2" s="25" t="s">
        <v>1</v>
      </c>
      <c r="E2" s="25"/>
      <c r="F2" s="25">
        <f>COUNTIF($R$4:$R$148,"OUTSTANDING")</f>
        <v>0</v>
      </c>
      <c r="G2" s="139" t="s">
        <v>2</v>
      </c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1"/>
    </row>
    <row r="3" spans="1:21" ht="45.75">
      <c r="A3" s="54" t="s">
        <v>333</v>
      </c>
      <c r="B3" s="53" t="s">
        <v>334</v>
      </c>
      <c r="C3" s="53" t="s">
        <v>335</v>
      </c>
      <c r="D3" s="53" t="s">
        <v>336</v>
      </c>
      <c r="E3" s="53" t="s">
        <v>337</v>
      </c>
      <c r="F3" s="53" t="s">
        <v>50</v>
      </c>
      <c r="G3" s="53" t="s">
        <v>7</v>
      </c>
      <c r="H3" s="53" t="s">
        <v>53</v>
      </c>
      <c r="I3" s="53" t="s">
        <v>338</v>
      </c>
      <c r="J3" s="53" t="s">
        <v>339</v>
      </c>
      <c r="K3" s="53" t="s">
        <v>340</v>
      </c>
      <c r="L3" s="53" t="s">
        <v>341</v>
      </c>
      <c r="M3" s="53" t="s">
        <v>342</v>
      </c>
      <c r="N3" s="53" t="s">
        <v>343</v>
      </c>
      <c r="O3" s="53" t="s">
        <v>344</v>
      </c>
      <c r="P3" s="53" t="s">
        <v>345</v>
      </c>
      <c r="Q3" s="53" t="s">
        <v>10</v>
      </c>
      <c r="R3" s="53" t="s">
        <v>11</v>
      </c>
      <c r="S3" s="53" t="s">
        <v>12</v>
      </c>
      <c r="T3" s="53" t="s">
        <v>13</v>
      </c>
      <c r="U3" s="52" t="s">
        <v>14</v>
      </c>
    </row>
    <row r="4" spans="1:21" ht="26.45" customHeight="1">
      <c r="A4" s="40"/>
      <c r="B4" s="39" t="s">
        <v>346</v>
      </c>
      <c r="C4" s="39" t="s">
        <v>347</v>
      </c>
      <c r="D4" s="39" t="s">
        <v>348</v>
      </c>
      <c r="E4" s="49">
        <f>3.812-0</f>
        <v>3.8119999999999998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8"/>
      <c r="T4" s="51"/>
      <c r="U4" s="36"/>
    </row>
    <row r="5" spans="1:21" ht="26.45" customHeight="1">
      <c r="A5" s="32"/>
      <c r="B5" s="31" t="s">
        <v>349</v>
      </c>
      <c r="C5" s="39" t="s">
        <v>347</v>
      </c>
      <c r="D5" s="39" t="s">
        <v>350</v>
      </c>
      <c r="E5" s="49">
        <f>6.178-0</f>
        <v>6.1779999999999999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29"/>
      <c r="S5" s="30"/>
      <c r="T5" s="46"/>
      <c r="U5" s="28"/>
    </row>
    <row r="6" spans="1:21" ht="26.45" customHeight="1">
      <c r="A6" s="32" t="s">
        <v>326</v>
      </c>
      <c r="B6" s="31" t="s">
        <v>351</v>
      </c>
      <c r="C6" s="39" t="s">
        <v>347</v>
      </c>
      <c r="D6" s="31" t="s">
        <v>352</v>
      </c>
      <c r="E6" s="49">
        <f>32.296-0</f>
        <v>32.295999999999999</v>
      </c>
      <c r="F6" s="37" t="s">
        <v>353</v>
      </c>
      <c r="G6" s="37" t="s">
        <v>18</v>
      </c>
      <c r="H6" s="37" t="s">
        <v>44</v>
      </c>
      <c r="I6" s="37" t="s">
        <v>44</v>
      </c>
      <c r="J6" s="37" t="s">
        <v>44</v>
      </c>
      <c r="K6" s="37" t="s">
        <v>44</v>
      </c>
      <c r="L6" s="37" t="s">
        <v>44</v>
      </c>
      <c r="M6" s="37" t="s">
        <v>44</v>
      </c>
      <c r="N6" s="37" t="s">
        <v>44</v>
      </c>
      <c r="O6" s="37" t="s">
        <v>44</v>
      </c>
      <c r="P6" s="37" t="s">
        <v>44</v>
      </c>
      <c r="Q6" s="37"/>
      <c r="R6" s="29"/>
      <c r="S6" s="30"/>
      <c r="T6" s="46"/>
      <c r="U6" s="28"/>
    </row>
    <row r="7" spans="1:21" ht="26.45" customHeight="1">
      <c r="A7" s="32" t="s">
        <v>326</v>
      </c>
      <c r="B7" s="31" t="s">
        <v>354</v>
      </c>
      <c r="C7" s="39" t="s">
        <v>347</v>
      </c>
      <c r="D7" s="31" t="s">
        <v>352</v>
      </c>
      <c r="E7" s="49">
        <f>32.579-0</f>
        <v>32.579000000000001</v>
      </c>
      <c r="F7" s="37" t="s">
        <v>353</v>
      </c>
      <c r="G7" s="37" t="s">
        <v>18</v>
      </c>
      <c r="H7" s="37" t="s">
        <v>44</v>
      </c>
      <c r="I7" s="37" t="s">
        <v>44</v>
      </c>
      <c r="J7" s="37" t="s">
        <v>44</v>
      </c>
      <c r="K7" s="37" t="s">
        <v>44</v>
      </c>
      <c r="L7" s="37" t="s">
        <v>44</v>
      </c>
      <c r="M7" s="37" t="s">
        <v>44</v>
      </c>
      <c r="N7" s="37" t="s">
        <v>44</v>
      </c>
      <c r="O7" s="37" t="s">
        <v>44</v>
      </c>
      <c r="P7" s="37" t="s">
        <v>44</v>
      </c>
      <c r="Q7" s="37"/>
      <c r="R7" s="29"/>
      <c r="S7" s="30"/>
      <c r="T7" s="46"/>
      <c r="U7" s="28"/>
    </row>
    <row r="8" spans="1:21" ht="26.45" customHeight="1">
      <c r="A8" s="32"/>
      <c r="B8" s="31" t="s">
        <v>355</v>
      </c>
      <c r="C8" s="39" t="s">
        <v>347</v>
      </c>
      <c r="D8" s="31" t="s">
        <v>356</v>
      </c>
      <c r="E8" s="49">
        <f>17.451-0</f>
        <v>17.451000000000001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29"/>
      <c r="S8" s="30"/>
      <c r="T8" s="46"/>
      <c r="U8" s="28"/>
    </row>
    <row r="9" spans="1:21" ht="26.45" customHeight="1">
      <c r="A9" s="32"/>
      <c r="B9" s="31" t="s">
        <v>357</v>
      </c>
      <c r="C9" s="31" t="s">
        <v>358</v>
      </c>
      <c r="D9" s="31" t="s">
        <v>356</v>
      </c>
      <c r="E9" s="49">
        <f>6.365-0</f>
        <v>6.3650000000000002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29"/>
      <c r="S9" s="30"/>
      <c r="T9" s="46"/>
      <c r="U9" s="28"/>
    </row>
    <row r="10" spans="1:21" ht="26.45" customHeight="1">
      <c r="A10" s="32"/>
      <c r="B10" s="31" t="s">
        <v>359</v>
      </c>
      <c r="C10" s="31" t="s">
        <v>358</v>
      </c>
      <c r="D10" s="39" t="s">
        <v>350</v>
      </c>
      <c r="E10" s="49">
        <f>9.765-0</f>
        <v>9.7650000000000006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29"/>
      <c r="S10" s="30"/>
      <c r="T10" s="46"/>
      <c r="U10" s="28"/>
    </row>
    <row r="11" spans="1:21" ht="26.45" customHeight="1">
      <c r="A11" s="32"/>
      <c r="B11" s="31" t="s">
        <v>360</v>
      </c>
      <c r="C11" s="31" t="s">
        <v>358</v>
      </c>
      <c r="D11" s="31" t="s">
        <v>361</v>
      </c>
      <c r="E11" s="49">
        <f>16.421-0</f>
        <v>16.420999999999999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29"/>
      <c r="S11" s="30"/>
      <c r="T11" s="46"/>
      <c r="U11" s="28"/>
    </row>
    <row r="12" spans="1:21" ht="26.45" customHeight="1">
      <c r="A12" s="32"/>
      <c r="B12" s="31" t="s">
        <v>362</v>
      </c>
      <c r="C12" s="31" t="s">
        <v>358</v>
      </c>
      <c r="D12" s="31" t="s">
        <v>363</v>
      </c>
      <c r="E12" s="49">
        <f>15.284-0</f>
        <v>15.284000000000001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29"/>
      <c r="S12" s="30"/>
      <c r="T12" s="46"/>
      <c r="U12" s="35"/>
    </row>
    <row r="13" spans="1:21" ht="26.45" customHeight="1">
      <c r="A13" s="32"/>
      <c r="B13" s="31" t="s">
        <v>364</v>
      </c>
      <c r="C13" s="31" t="s">
        <v>365</v>
      </c>
      <c r="D13" s="31" t="s">
        <v>356</v>
      </c>
      <c r="E13" s="49">
        <f>18.953-0</f>
        <v>18.952999999999999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29"/>
      <c r="S13" s="30"/>
      <c r="T13" s="46"/>
      <c r="U13" s="35"/>
    </row>
    <row r="14" spans="1:21" ht="26.45" customHeight="1">
      <c r="A14" s="32"/>
      <c r="B14" s="31" t="s">
        <v>366</v>
      </c>
      <c r="C14" s="31" t="s">
        <v>365</v>
      </c>
      <c r="D14" s="31" t="s">
        <v>356</v>
      </c>
      <c r="E14" s="49">
        <f>56.978-18.953</f>
        <v>38.025000000000006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29"/>
      <c r="S14" s="30"/>
      <c r="T14" s="46"/>
      <c r="U14" s="35"/>
    </row>
    <row r="15" spans="1:21" ht="26.45" customHeight="1">
      <c r="A15" s="32"/>
      <c r="B15" s="31" t="s">
        <v>367</v>
      </c>
      <c r="C15" s="31" t="s">
        <v>365</v>
      </c>
      <c r="D15" s="31" t="s">
        <v>356</v>
      </c>
      <c r="E15" s="50">
        <f>135.985-56.978</f>
        <v>79.007000000000005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0"/>
      <c r="T15" s="46"/>
      <c r="U15" s="28"/>
    </row>
    <row r="16" spans="1:21" ht="26.45" customHeight="1">
      <c r="A16" s="32"/>
      <c r="B16" s="31" t="s">
        <v>368</v>
      </c>
      <c r="C16" s="31" t="s">
        <v>365</v>
      </c>
      <c r="D16" s="31" t="s">
        <v>352</v>
      </c>
      <c r="E16" s="50">
        <f>193.372-135.985</f>
        <v>57.387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0"/>
      <c r="T16" s="46"/>
      <c r="U16" s="28"/>
    </row>
    <row r="17" spans="1:21" ht="26.45" customHeight="1">
      <c r="A17" s="32"/>
      <c r="B17" s="31" t="s">
        <v>369</v>
      </c>
      <c r="C17" s="31" t="s">
        <v>365</v>
      </c>
      <c r="D17" s="31" t="s">
        <v>370</v>
      </c>
      <c r="E17" s="50">
        <f>194.732-193.372</f>
        <v>1.3599999999999852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/>
      <c r="T17" s="46"/>
      <c r="U17" s="28"/>
    </row>
    <row r="18" spans="1:21" ht="26.45" customHeight="1">
      <c r="A18" s="32"/>
      <c r="B18" s="31" t="s">
        <v>371</v>
      </c>
      <c r="C18" s="31" t="s">
        <v>365</v>
      </c>
      <c r="D18" s="39" t="s">
        <v>350</v>
      </c>
      <c r="E18" s="50">
        <f>3.851-0</f>
        <v>3.851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30"/>
      <c r="T18" s="46"/>
      <c r="U18" s="28"/>
    </row>
    <row r="19" spans="1:21" ht="26.45" customHeight="1">
      <c r="A19" s="32"/>
      <c r="B19" s="31" t="s">
        <v>372</v>
      </c>
      <c r="C19" s="31" t="s">
        <v>365</v>
      </c>
      <c r="D19" s="31" t="s">
        <v>352</v>
      </c>
      <c r="E19" s="49">
        <f>28.448-0</f>
        <v>28.448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29"/>
      <c r="S19" s="30"/>
      <c r="T19" s="46"/>
      <c r="U19" s="28"/>
    </row>
    <row r="20" spans="1:21" ht="26.45" customHeight="1">
      <c r="A20" s="32"/>
      <c r="B20" s="31" t="s">
        <v>373</v>
      </c>
      <c r="C20" s="31" t="s">
        <v>365</v>
      </c>
      <c r="D20" s="31" t="s">
        <v>356</v>
      </c>
      <c r="E20" s="50">
        <f>67.439-28.448</f>
        <v>38.990999999999993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30"/>
      <c r="T20" s="46"/>
      <c r="U20" s="28"/>
    </row>
    <row r="21" spans="1:21" ht="26.45" customHeight="1">
      <c r="A21" s="32"/>
      <c r="B21" s="31" t="s">
        <v>374</v>
      </c>
      <c r="C21" s="31" t="s">
        <v>365</v>
      </c>
      <c r="D21" s="31" t="s">
        <v>356</v>
      </c>
      <c r="E21" s="50">
        <f>130.152-67.439</f>
        <v>62.712999999999994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/>
      <c r="T21" s="46"/>
      <c r="U21" s="28"/>
    </row>
    <row r="22" spans="1:21" ht="26.45" customHeight="1">
      <c r="A22" s="32"/>
      <c r="B22" s="31" t="s">
        <v>375</v>
      </c>
      <c r="C22" s="31" t="s">
        <v>365</v>
      </c>
      <c r="D22" s="31" t="s">
        <v>356</v>
      </c>
      <c r="E22" s="50">
        <f>168.744-130.512</f>
        <v>38.231999999999999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30"/>
      <c r="T22" s="46"/>
      <c r="U22" s="28"/>
    </row>
    <row r="23" spans="1:21" ht="26.45" customHeight="1">
      <c r="A23" s="32"/>
      <c r="B23" s="31" t="s">
        <v>376</v>
      </c>
      <c r="C23" s="31" t="s">
        <v>365</v>
      </c>
      <c r="D23" s="31" t="s">
        <v>356</v>
      </c>
      <c r="E23" s="50">
        <f>189.735-168.744</f>
        <v>20.991000000000014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0"/>
      <c r="T23" s="46"/>
      <c r="U23" s="28"/>
    </row>
    <row r="24" spans="1:21" ht="26.45" customHeight="1">
      <c r="A24" s="32"/>
      <c r="B24" s="31" t="s">
        <v>377</v>
      </c>
      <c r="C24" s="31" t="s">
        <v>365</v>
      </c>
      <c r="D24" s="31" t="s">
        <v>352</v>
      </c>
      <c r="E24" s="49">
        <f>200.872-189.735</f>
        <v>11.137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29"/>
      <c r="S24" s="30"/>
      <c r="T24" s="46"/>
      <c r="U24" s="28"/>
    </row>
    <row r="25" spans="1:21" ht="26.45" customHeight="1">
      <c r="A25" s="32"/>
      <c r="B25" s="31" t="s">
        <v>378</v>
      </c>
      <c r="C25" s="31" t="s">
        <v>365</v>
      </c>
      <c r="D25" s="31" t="s">
        <v>356</v>
      </c>
      <c r="E25" s="49">
        <f>22.949-0</f>
        <v>22.949000000000002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29"/>
      <c r="S25" s="30"/>
      <c r="T25" s="46"/>
      <c r="U25" s="28"/>
    </row>
    <row r="26" spans="1:21" ht="26.45" customHeight="1">
      <c r="A26" s="32"/>
      <c r="B26" s="31" t="s">
        <v>379</v>
      </c>
      <c r="C26" s="31" t="s">
        <v>365</v>
      </c>
      <c r="D26" s="31" t="s">
        <v>352</v>
      </c>
      <c r="E26" s="50">
        <f>30.903-22.949</f>
        <v>7.9539999999999971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30"/>
      <c r="T26" s="46"/>
      <c r="U26" s="28"/>
    </row>
    <row r="27" spans="1:21" ht="26.45" customHeight="1">
      <c r="A27" s="32"/>
      <c r="B27" s="31" t="s">
        <v>380</v>
      </c>
      <c r="C27" s="31" t="s">
        <v>365</v>
      </c>
      <c r="D27" s="31" t="s">
        <v>352</v>
      </c>
      <c r="E27" s="49">
        <f>30.228-0</f>
        <v>30.228000000000002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29"/>
      <c r="S27" s="30"/>
      <c r="T27" s="46"/>
      <c r="U27" s="28"/>
    </row>
    <row r="28" spans="1:21" ht="26.45" customHeight="1">
      <c r="A28" s="32"/>
      <c r="B28" s="31" t="s">
        <v>381</v>
      </c>
      <c r="C28" s="31" t="s">
        <v>365</v>
      </c>
      <c r="D28" s="31" t="s">
        <v>356</v>
      </c>
      <c r="E28" s="49">
        <f>40.752-30.228</f>
        <v>10.524000000000001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29"/>
      <c r="S28" s="30"/>
      <c r="T28" s="46"/>
      <c r="U28" s="28"/>
    </row>
    <row r="29" spans="1:21" ht="26.45" customHeight="1">
      <c r="A29" s="32"/>
      <c r="B29" s="31" t="s">
        <v>382</v>
      </c>
      <c r="C29" s="31" t="s">
        <v>365</v>
      </c>
      <c r="D29" s="31" t="s">
        <v>356</v>
      </c>
      <c r="E29" s="49">
        <f>37.286-0</f>
        <v>37.286000000000001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29"/>
      <c r="S29" s="30"/>
      <c r="T29" s="46"/>
      <c r="U29" s="28"/>
    </row>
    <row r="30" spans="1:21" ht="26.45" customHeight="1">
      <c r="A30" s="32"/>
      <c r="B30" s="31" t="s">
        <v>383</v>
      </c>
      <c r="C30" s="31" t="s">
        <v>365</v>
      </c>
      <c r="D30" s="31" t="s">
        <v>352</v>
      </c>
      <c r="E30" s="49">
        <f>13.66-0</f>
        <v>13.66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29"/>
      <c r="S30" s="30"/>
      <c r="T30" s="46"/>
      <c r="U30" s="28"/>
    </row>
    <row r="31" spans="1:21" ht="26.45" customHeight="1">
      <c r="A31" s="32"/>
      <c r="B31" s="31" t="s">
        <v>384</v>
      </c>
      <c r="C31" s="31" t="s">
        <v>365</v>
      </c>
      <c r="D31" s="31" t="s">
        <v>361</v>
      </c>
      <c r="E31" s="50">
        <f>25.457-0</f>
        <v>25.457000000000001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30"/>
      <c r="T31" s="46"/>
      <c r="U31" s="28"/>
    </row>
    <row r="32" spans="1:21" ht="26.45" customHeight="1">
      <c r="A32" s="32"/>
      <c r="B32" s="31" t="s">
        <v>385</v>
      </c>
      <c r="C32" s="31" t="s">
        <v>365</v>
      </c>
      <c r="D32" s="31" t="s">
        <v>386</v>
      </c>
      <c r="E32" s="50">
        <f>12.884-0</f>
        <v>12.884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30"/>
      <c r="T32" s="46"/>
      <c r="U32" s="28"/>
    </row>
    <row r="33" spans="1:21" ht="26.45" customHeight="1">
      <c r="A33" s="32"/>
      <c r="B33" s="31" t="s">
        <v>387</v>
      </c>
      <c r="C33" s="31" t="s">
        <v>365</v>
      </c>
      <c r="D33" s="31" t="s">
        <v>386</v>
      </c>
      <c r="E33" s="50">
        <f>60.76-12.884</f>
        <v>47.875999999999998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  <c r="T33" s="46"/>
      <c r="U33" s="28"/>
    </row>
    <row r="34" spans="1:21" ht="26.45" customHeight="1">
      <c r="A34" s="32"/>
      <c r="B34" s="31" t="s">
        <v>388</v>
      </c>
      <c r="C34" s="31" t="s">
        <v>365</v>
      </c>
      <c r="D34" s="31" t="s">
        <v>386</v>
      </c>
      <c r="E34" s="50">
        <f>122.995-60.76</f>
        <v>62.235000000000007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30"/>
      <c r="T34" s="46"/>
      <c r="U34" s="28"/>
    </row>
    <row r="35" spans="1:21" ht="26.45" customHeight="1">
      <c r="A35" s="32"/>
      <c r="B35" s="31" t="s">
        <v>389</v>
      </c>
      <c r="C35" s="31" t="s">
        <v>365</v>
      </c>
      <c r="D35" s="31" t="s">
        <v>386</v>
      </c>
      <c r="E35" s="49">
        <f>171.229-122.995</f>
        <v>48.234000000000009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29"/>
      <c r="S35" s="30"/>
      <c r="T35" s="46"/>
      <c r="U35" s="28"/>
    </row>
    <row r="36" spans="1:21" ht="26.45" customHeight="1">
      <c r="A36" s="32"/>
      <c r="B36" s="31" t="s">
        <v>390</v>
      </c>
      <c r="C36" s="31" t="s">
        <v>365</v>
      </c>
      <c r="D36" s="31" t="s">
        <v>386</v>
      </c>
      <c r="E36" s="50">
        <f>211.417-171.229</f>
        <v>40.187999999999988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0"/>
      <c r="T36" s="46"/>
      <c r="U36" s="28"/>
    </row>
    <row r="37" spans="1:21" ht="26.45" customHeight="1">
      <c r="A37" s="32"/>
      <c r="B37" s="31" t="s">
        <v>391</v>
      </c>
      <c r="C37" s="31" t="s">
        <v>365</v>
      </c>
      <c r="D37" s="31" t="s">
        <v>356</v>
      </c>
      <c r="E37" s="50">
        <f>243.446-211.417</f>
        <v>32.028999999999996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46"/>
      <c r="U37" s="28"/>
    </row>
    <row r="38" spans="1:21" ht="26.45" customHeight="1">
      <c r="A38" s="32"/>
      <c r="B38" s="31" t="s">
        <v>392</v>
      </c>
      <c r="C38" s="31" t="s">
        <v>365</v>
      </c>
      <c r="D38" s="31" t="s">
        <v>393</v>
      </c>
      <c r="E38" s="49">
        <f>27.407-0</f>
        <v>27.407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29"/>
      <c r="S38" s="30"/>
      <c r="T38" s="46"/>
      <c r="U38" s="28"/>
    </row>
    <row r="39" spans="1:21" ht="26.45" customHeight="1">
      <c r="A39" s="32"/>
      <c r="B39" s="31" t="s">
        <v>394</v>
      </c>
      <c r="C39" s="31" t="s">
        <v>365</v>
      </c>
      <c r="D39" s="31" t="s">
        <v>393</v>
      </c>
      <c r="E39" s="49">
        <f>65.763-27.407</f>
        <v>38.356000000000009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29"/>
      <c r="S39" s="30"/>
      <c r="T39" s="46"/>
      <c r="U39" s="28"/>
    </row>
    <row r="40" spans="1:21" ht="26.45" customHeight="1">
      <c r="A40" s="32"/>
      <c r="B40" s="31" t="s">
        <v>395</v>
      </c>
      <c r="C40" s="31" t="s">
        <v>365</v>
      </c>
      <c r="D40" s="31" t="s">
        <v>356</v>
      </c>
      <c r="E40" s="49">
        <f>70.822-65.763</f>
        <v>5.0589999999999975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29"/>
      <c r="S40" s="30"/>
      <c r="T40" s="46"/>
      <c r="U40" s="28"/>
    </row>
    <row r="41" spans="1:21" ht="26.45" customHeight="1">
      <c r="A41" s="32"/>
      <c r="B41" s="31" t="s">
        <v>396</v>
      </c>
      <c r="C41" s="31" t="s">
        <v>365</v>
      </c>
      <c r="D41" s="39" t="s">
        <v>350</v>
      </c>
      <c r="E41" s="50">
        <f>5.308-0</f>
        <v>5.3079999999999998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/>
      <c r="T41" s="46"/>
      <c r="U41" s="28"/>
    </row>
    <row r="42" spans="1:21" ht="26.45" customHeight="1">
      <c r="A42" s="32"/>
      <c r="B42" s="31" t="s">
        <v>397</v>
      </c>
      <c r="C42" s="31" t="s">
        <v>358</v>
      </c>
      <c r="D42" s="39" t="s">
        <v>350</v>
      </c>
      <c r="E42" s="50">
        <f>4.927-0</f>
        <v>4.9269999999999996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30"/>
      <c r="T42" s="46"/>
      <c r="U42" s="28"/>
    </row>
    <row r="43" spans="1:21" ht="26.45" customHeight="1">
      <c r="A43" s="32"/>
      <c r="B43" s="31" t="s">
        <v>398</v>
      </c>
      <c r="C43" s="31" t="s">
        <v>365</v>
      </c>
      <c r="D43" s="31" t="s">
        <v>356</v>
      </c>
      <c r="E43" s="50">
        <f>38.042-0</f>
        <v>38.042000000000002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0"/>
      <c r="T43" s="46"/>
      <c r="U43" s="28"/>
    </row>
    <row r="44" spans="1:21" ht="26.45" customHeight="1">
      <c r="A44" s="32"/>
      <c r="B44" s="31" t="s">
        <v>399</v>
      </c>
      <c r="C44" s="31" t="s">
        <v>365</v>
      </c>
      <c r="D44" s="31" t="s">
        <v>356</v>
      </c>
      <c r="E44" s="47">
        <f>143.512-38.042</f>
        <v>105.47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29"/>
      <c r="S44" s="30"/>
      <c r="T44" s="46"/>
      <c r="U44" s="28"/>
    </row>
    <row r="45" spans="1:21" ht="26.45" customHeight="1">
      <c r="A45" s="32"/>
      <c r="B45" s="31" t="s">
        <v>400</v>
      </c>
      <c r="C45" s="31" t="s">
        <v>365</v>
      </c>
      <c r="D45" s="31" t="s">
        <v>370</v>
      </c>
      <c r="E45" s="49">
        <f>145.698-143.512</f>
        <v>2.186000000000007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29"/>
      <c r="S45" s="30"/>
      <c r="T45" s="46"/>
      <c r="U45" s="28"/>
    </row>
    <row r="46" spans="1:21" ht="26.45" customHeight="1">
      <c r="A46" s="32"/>
      <c r="B46" s="31" t="s">
        <v>401</v>
      </c>
      <c r="C46" s="31" t="s">
        <v>365</v>
      </c>
      <c r="D46" s="31" t="s">
        <v>356</v>
      </c>
      <c r="E46" s="50">
        <f>18.034-2.714</f>
        <v>15.319999999999999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30"/>
      <c r="T46" s="46"/>
      <c r="U46" s="28"/>
    </row>
    <row r="47" spans="1:21" ht="26.45" customHeight="1">
      <c r="A47" s="32"/>
      <c r="B47" s="31" t="s">
        <v>402</v>
      </c>
      <c r="C47" s="31" t="s">
        <v>365</v>
      </c>
      <c r="D47" s="31" t="s">
        <v>352</v>
      </c>
      <c r="E47" s="49">
        <f>24.036+2.714</f>
        <v>26.75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29"/>
      <c r="S47" s="30"/>
      <c r="T47" s="46"/>
      <c r="U47" s="28"/>
    </row>
    <row r="48" spans="1:21" ht="26.45" customHeight="1">
      <c r="A48" s="32"/>
      <c r="B48" s="31" t="s">
        <v>403</v>
      </c>
      <c r="C48" s="31" t="s">
        <v>365</v>
      </c>
      <c r="D48" s="31" t="s">
        <v>356</v>
      </c>
      <c r="E48" s="50">
        <f>84.076-24.036</f>
        <v>60.039999999999992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30"/>
      <c r="T48" s="46"/>
      <c r="U48" s="28"/>
    </row>
    <row r="49" spans="1:21" ht="26.45" customHeight="1">
      <c r="A49" s="32"/>
      <c r="B49" s="31" t="s">
        <v>404</v>
      </c>
      <c r="C49" s="31" t="s">
        <v>365</v>
      </c>
      <c r="D49" s="31" t="s">
        <v>356</v>
      </c>
      <c r="E49" s="50">
        <f>115.684-84.076</f>
        <v>31.608000000000004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/>
      <c r="T49" s="46"/>
      <c r="U49" s="28"/>
    </row>
    <row r="50" spans="1:21" ht="26.45" customHeight="1">
      <c r="A50" s="32"/>
      <c r="B50" s="31" t="s">
        <v>405</v>
      </c>
      <c r="C50" s="31" t="s">
        <v>365</v>
      </c>
      <c r="D50" s="31" t="s">
        <v>352</v>
      </c>
      <c r="E50" s="49">
        <f>125.772-115.684</f>
        <v>10.088000000000008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29"/>
      <c r="S50" s="30"/>
      <c r="T50" s="46"/>
      <c r="U50" s="28"/>
    </row>
    <row r="51" spans="1:21" ht="26.45" customHeight="1">
      <c r="A51" s="32"/>
      <c r="B51" s="31" t="s">
        <v>406</v>
      </c>
      <c r="C51" s="31" t="s">
        <v>365</v>
      </c>
      <c r="D51" s="31" t="s">
        <v>352</v>
      </c>
      <c r="E51" s="50">
        <f>124.677-105.217</f>
        <v>19.460000000000008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0"/>
      <c r="T51" s="46"/>
      <c r="U51" s="28"/>
    </row>
    <row r="52" spans="1:21" ht="26.45" customHeight="1">
      <c r="A52" s="32"/>
      <c r="B52" s="31" t="s">
        <v>407</v>
      </c>
      <c r="C52" s="31" t="s">
        <v>365</v>
      </c>
      <c r="D52" s="31" t="s">
        <v>356</v>
      </c>
      <c r="E52" s="50">
        <f>105.217-75.209</f>
        <v>30.007999999999996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30"/>
      <c r="T52" s="46"/>
      <c r="U52" s="28"/>
    </row>
    <row r="53" spans="1:21" ht="26.45" customHeight="1">
      <c r="A53" s="32"/>
      <c r="B53" s="31" t="s">
        <v>408</v>
      </c>
      <c r="C53" s="31" t="s">
        <v>365</v>
      </c>
      <c r="D53" s="31" t="s">
        <v>356</v>
      </c>
      <c r="E53" s="50">
        <f>16.611-0</f>
        <v>16.611000000000001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0"/>
      <c r="T53" s="46"/>
      <c r="U53" s="28"/>
    </row>
    <row r="54" spans="1:21" ht="26.45" customHeight="1">
      <c r="A54" s="32"/>
      <c r="B54" s="31" t="s">
        <v>409</v>
      </c>
      <c r="C54" s="31" t="s">
        <v>365</v>
      </c>
      <c r="D54" s="31" t="s">
        <v>410</v>
      </c>
      <c r="E54" s="49">
        <f>31.678-0</f>
        <v>31.678000000000001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29"/>
      <c r="S54" s="30"/>
      <c r="T54" s="46"/>
      <c r="U54" s="35"/>
    </row>
    <row r="55" spans="1:21" ht="26.45" customHeight="1">
      <c r="A55" s="32"/>
      <c r="B55" s="31" t="s">
        <v>411</v>
      </c>
      <c r="C55" s="31" t="s">
        <v>365</v>
      </c>
      <c r="D55" s="31" t="s">
        <v>410</v>
      </c>
      <c r="E55" s="50">
        <f>126.788-31.678</f>
        <v>95.11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0"/>
      <c r="T55" s="46"/>
      <c r="U55" s="28"/>
    </row>
    <row r="56" spans="1:21" ht="26.45" customHeight="1">
      <c r="A56" s="32"/>
      <c r="B56" s="31" t="s">
        <v>412</v>
      </c>
      <c r="C56" s="31" t="s">
        <v>365</v>
      </c>
      <c r="D56" s="31" t="s">
        <v>410</v>
      </c>
      <c r="E56" s="49">
        <f>148.8-126.788</f>
        <v>22.012000000000015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29"/>
      <c r="S56" s="30"/>
      <c r="T56" s="46"/>
      <c r="U56" s="35"/>
    </row>
    <row r="57" spans="1:21" ht="26.45" customHeight="1">
      <c r="A57" s="32"/>
      <c r="B57" s="31" t="s">
        <v>413</v>
      </c>
      <c r="C57" s="31" t="s">
        <v>365</v>
      </c>
      <c r="D57" s="31" t="s">
        <v>414</v>
      </c>
      <c r="E57" s="49">
        <f>173.207-148.8</f>
        <v>24.406999999999982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29"/>
      <c r="S57" s="30"/>
      <c r="T57" s="46"/>
      <c r="U57" s="28"/>
    </row>
    <row r="58" spans="1:21" ht="26.45" customHeight="1">
      <c r="A58" s="32"/>
      <c r="B58" s="31" t="s">
        <v>415</v>
      </c>
      <c r="C58" s="31" t="s">
        <v>365</v>
      </c>
      <c r="D58" s="31" t="s">
        <v>414</v>
      </c>
      <c r="E58" s="49">
        <f>210.216-173.207</f>
        <v>37.009000000000015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29"/>
      <c r="S58" s="30"/>
      <c r="T58" s="46"/>
      <c r="U58" s="28"/>
    </row>
    <row r="59" spans="1:21" ht="26.45" customHeight="1">
      <c r="A59" s="32"/>
      <c r="B59" s="31" t="s">
        <v>416</v>
      </c>
      <c r="C59" s="31" t="s">
        <v>365</v>
      </c>
      <c r="D59" s="31" t="s">
        <v>414</v>
      </c>
      <c r="E59" s="50">
        <f>246.722-210.216</f>
        <v>36.506</v>
      </c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0"/>
      <c r="T59" s="46"/>
      <c r="U59" s="28"/>
    </row>
    <row r="60" spans="1:21" ht="26.45" customHeight="1">
      <c r="A60" s="32"/>
      <c r="B60" s="31" t="s">
        <v>417</v>
      </c>
      <c r="C60" s="31" t="s">
        <v>365</v>
      </c>
      <c r="D60" s="31" t="s">
        <v>414</v>
      </c>
      <c r="E60" s="50">
        <f>300.579-246.722</f>
        <v>53.856999999999999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30"/>
      <c r="T60" s="46"/>
      <c r="U60" s="28"/>
    </row>
    <row r="61" spans="1:21" ht="26.45" customHeight="1">
      <c r="A61" s="32"/>
      <c r="B61" s="31" t="s">
        <v>418</v>
      </c>
      <c r="C61" s="31" t="s">
        <v>365</v>
      </c>
      <c r="D61" s="31" t="s">
        <v>410</v>
      </c>
      <c r="E61" s="50">
        <f>315.704-300.579</f>
        <v>15.125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0"/>
      <c r="T61" s="46"/>
      <c r="U61" s="28"/>
    </row>
    <row r="62" spans="1:21" ht="26.45" customHeight="1">
      <c r="A62" s="32"/>
      <c r="B62" s="31" t="s">
        <v>419</v>
      </c>
      <c r="C62" s="31" t="s">
        <v>365</v>
      </c>
      <c r="D62" s="31" t="s">
        <v>420</v>
      </c>
      <c r="E62" s="49">
        <f>7.5-0</f>
        <v>7.5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29"/>
      <c r="S62" s="30"/>
      <c r="T62" s="46"/>
      <c r="U62" s="28"/>
    </row>
    <row r="63" spans="1:21" ht="26.45" customHeight="1">
      <c r="A63" s="32"/>
      <c r="B63" s="31" t="s">
        <v>421</v>
      </c>
      <c r="C63" s="31" t="s">
        <v>365</v>
      </c>
      <c r="D63" s="31" t="s">
        <v>386</v>
      </c>
      <c r="E63" s="50">
        <f>6.911-0</f>
        <v>6.9109999999999996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0"/>
      <c r="T63" s="46"/>
      <c r="U63" s="28"/>
    </row>
    <row r="64" spans="1:21" ht="26.45" customHeight="1">
      <c r="A64" s="32"/>
      <c r="B64" s="31" t="s">
        <v>422</v>
      </c>
      <c r="C64" s="31" t="s">
        <v>365</v>
      </c>
      <c r="D64" s="31" t="s">
        <v>356</v>
      </c>
      <c r="E64" s="50">
        <f>8.149-6.911</f>
        <v>1.2379999999999995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30"/>
      <c r="T64" s="46"/>
      <c r="U64" s="28"/>
    </row>
    <row r="65" spans="1:21" ht="26.45" customHeight="1">
      <c r="A65" s="32"/>
      <c r="B65" s="31" t="s">
        <v>423</v>
      </c>
      <c r="C65" s="31" t="s">
        <v>365</v>
      </c>
      <c r="D65" s="31" t="s">
        <v>356</v>
      </c>
      <c r="E65" s="50">
        <f>8.649-0</f>
        <v>8.6489999999999991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0"/>
      <c r="T65" s="46"/>
      <c r="U65" s="28"/>
    </row>
    <row r="66" spans="1:21" ht="26.45" customHeight="1">
      <c r="A66" s="32"/>
      <c r="B66" s="31" t="s">
        <v>424</v>
      </c>
      <c r="C66" s="31" t="s">
        <v>365</v>
      </c>
      <c r="D66" s="31" t="s">
        <v>425</v>
      </c>
      <c r="E66" s="50">
        <f>17.395-0</f>
        <v>17.395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30"/>
      <c r="T66" s="46"/>
      <c r="U66" s="28"/>
    </row>
    <row r="67" spans="1:21" ht="26.45" customHeight="1">
      <c r="A67" s="32"/>
      <c r="B67" s="31" t="s">
        <v>426</v>
      </c>
      <c r="C67" s="31" t="s">
        <v>365</v>
      </c>
      <c r="D67" s="39" t="s">
        <v>350</v>
      </c>
      <c r="E67" s="49">
        <f>11.206-0</f>
        <v>11.206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29"/>
      <c r="S67" s="30"/>
      <c r="T67" s="46"/>
      <c r="U67" s="28"/>
    </row>
    <row r="68" spans="1:21" ht="26.45" customHeight="1">
      <c r="A68" s="32"/>
      <c r="B68" s="31" t="s">
        <v>427</v>
      </c>
      <c r="C68" s="31" t="s">
        <v>365</v>
      </c>
      <c r="D68" s="31" t="s">
        <v>356</v>
      </c>
      <c r="E68" s="50">
        <f>9.623-0</f>
        <v>9.6229999999999993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30"/>
      <c r="T68" s="46"/>
      <c r="U68" s="28"/>
    </row>
    <row r="69" spans="1:21" ht="26.45" customHeight="1">
      <c r="A69" s="32"/>
      <c r="B69" s="31" t="s">
        <v>428</v>
      </c>
      <c r="C69" s="31" t="s">
        <v>365</v>
      </c>
      <c r="D69" s="39" t="s">
        <v>350</v>
      </c>
      <c r="E69" s="49">
        <f>10.22-0</f>
        <v>10.220000000000001</v>
      </c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29"/>
      <c r="S69" s="30"/>
      <c r="T69" s="46"/>
      <c r="U69" s="28"/>
    </row>
    <row r="70" spans="1:21" ht="26.45" customHeight="1">
      <c r="A70" s="32"/>
      <c r="B70" s="31" t="s">
        <v>429</v>
      </c>
      <c r="C70" s="31" t="s">
        <v>365</v>
      </c>
      <c r="D70" s="31" t="s">
        <v>356</v>
      </c>
      <c r="E70" s="47">
        <f>9.698-0</f>
        <v>9.6980000000000004</v>
      </c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29"/>
      <c r="S70" s="30"/>
      <c r="T70" s="46"/>
      <c r="U70" s="28"/>
    </row>
    <row r="71" spans="1:21" ht="26.45" customHeight="1">
      <c r="A71" s="32"/>
      <c r="B71" s="31" t="s">
        <v>430</v>
      </c>
      <c r="C71" s="31" t="s">
        <v>365</v>
      </c>
      <c r="D71" s="31" t="s">
        <v>356</v>
      </c>
      <c r="E71" s="47">
        <f>30.704-9.698</f>
        <v>21.006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29"/>
      <c r="S71" s="30"/>
      <c r="T71" s="46"/>
      <c r="U71" s="28"/>
    </row>
    <row r="72" spans="1:21" ht="26.45" customHeight="1">
      <c r="A72" s="32"/>
      <c r="B72" s="31" t="s">
        <v>431</v>
      </c>
      <c r="C72" s="31" t="s">
        <v>365</v>
      </c>
      <c r="D72" s="31" t="s">
        <v>356</v>
      </c>
      <c r="E72" s="47">
        <f>32.01-30.704</f>
        <v>1.3059999999999974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29"/>
      <c r="S72" s="30"/>
      <c r="T72" s="46"/>
      <c r="U72" s="28"/>
    </row>
    <row r="73" spans="1:21" ht="26.45" customHeight="1">
      <c r="A73" s="32"/>
      <c r="B73" s="31" t="s">
        <v>432</v>
      </c>
      <c r="C73" s="31" t="s">
        <v>365</v>
      </c>
      <c r="D73" s="31" t="s">
        <v>356</v>
      </c>
      <c r="E73" s="47">
        <f>57.819-32.01</f>
        <v>25.809000000000005</v>
      </c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29"/>
      <c r="S73" s="30"/>
      <c r="T73" s="46"/>
      <c r="U73" s="28"/>
    </row>
    <row r="74" spans="1:21" ht="26.45" customHeight="1">
      <c r="A74" s="32"/>
      <c r="B74" s="31" t="s">
        <v>433</v>
      </c>
      <c r="C74" s="31" t="s">
        <v>365</v>
      </c>
      <c r="D74" s="31" t="s">
        <v>356</v>
      </c>
      <c r="E74" s="47">
        <f>85.918-57.819</f>
        <v>28.099000000000004</v>
      </c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29"/>
      <c r="S74" s="30"/>
      <c r="T74" s="46"/>
      <c r="U74" s="28"/>
    </row>
    <row r="75" spans="1:21" ht="26.45" customHeight="1">
      <c r="A75" s="32"/>
      <c r="B75" s="31" t="s">
        <v>434</v>
      </c>
      <c r="C75" s="31" t="s">
        <v>365</v>
      </c>
      <c r="D75" s="31" t="s">
        <v>361</v>
      </c>
      <c r="E75" s="47">
        <f>115.437-85.918</f>
        <v>29.518999999999991</v>
      </c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29"/>
      <c r="S75" s="30"/>
      <c r="T75" s="46"/>
      <c r="U75" s="28"/>
    </row>
    <row r="76" spans="1:21" ht="26.45" customHeight="1">
      <c r="A76" s="32"/>
      <c r="B76" s="31" t="s">
        <v>435</v>
      </c>
      <c r="C76" s="31" t="s">
        <v>365</v>
      </c>
      <c r="D76" s="31" t="s">
        <v>352</v>
      </c>
      <c r="E76" s="47">
        <f>16.141-0</f>
        <v>16.140999999999998</v>
      </c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29"/>
      <c r="S76" s="30"/>
      <c r="T76" s="46"/>
      <c r="U76" s="28"/>
    </row>
    <row r="77" spans="1:21" ht="26.45" customHeight="1">
      <c r="A77" s="32"/>
      <c r="B77" s="31" t="s">
        <v>436</v>
      </c>
      <c r="C77" s="31" t="s">
        <v>365</v>
      </c>
      <c r="D77" s="31" t="s">
        <v>356</v>
      </c>
      <c r="E77" s="47">
        <f>4.064-0</f>
        <v>4.0640000000000001</v>
      </c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29"/>
      <c r="S77" s="30"/>
      <c r="T77" s="46"/>
      <c r="U77" s="28"/>
    </row>
    <row r="78" spans="1:21" ht="26.45" customHeight="1">
      <c r="A78" s="32"/>
      <c r="B78" s="31" t="s">
        <v>437</v>
      </c>
      <c r="C78" s="31"/>
      <c r="D78" s="39" t="s">
        <v>350</v>
      </c>
      <c r="E78" s="47">
        <f>4.176-0</f>
        <v>4.1760000000000002</v>
      </c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29"/>
      <c r="S78" s="30"/>
      <c r="T78" s="46"/>
      <c r="U78" s="28"/>
    </row>
    <row r="79" spans="1:21" ht="26.45" customHeight="1">
      <c r="A79" s="32"/>
      <c r="B79" s="31" t="s">
        <v>438</v>
      </c>
      <c r="C79" s="31"/>
      <c r="D79" s="31" t="s">
        <v>356</v>
      </c>
      <c r="E79" s="47">
        <f>18.139-0</f>
        <v>18.138999999999999</v>
      </c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29"/>
      <c r="S79" s="30"/>
      <c r="T79" s="46"/>
      <c r="U79" s="28"/>
    </row>
    <row r="80" spans="1:21" ht="26.45" customHeight="1">
      <c r="A80" s="32"/>
      <c r="B80" s="31"/>
      <c r="C80" s="31"/>
      <c r="D80" s="31"/>
      <c r="E80" s="4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29"/>
      <c r="S80" s="30"/>
      <c r="T80" s="46"/>
      <c r="U80" s="28"/>
    </row>
    <row r="81" spans="1:21" ht="26.45" customHeight="1">
      <c r="A81" s="32"/>
      <c r="B81" s="31"/>
      <c r="C81" s="31"/>
      <c r="D81" s="31"/>
      <c r="E81" s="4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29"/>
      <c r="S81" s="30"/>
      <c r="T81" s="46"/>
      <c r="U81" s="28"/>
    </row>
    <row r="82" spans="1:21" ht="26.45" customHeight="1">
      <c r="A82" s="32"/>
      <c r="B82" s="31"/>
      <c r="C82" s="31"/>
      <c r="D82" s="31"/>
      <c r="E82" s="4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29"/>
      <c r="S82" s="30"/>
      <c r="T82" s="46"/>
      <c r="U82" s="28"/>
    </row>
    <row r="83" spans="1:21" ht="26.45" customHeight="1">
      <c r="A83" s="32"/>
      <c r="B83" s="31"/>
      <c r="C83" s="31"/>
      <c r="D83" s="31"/>
      <c r="E83" s="4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29"/>
      <c r="S83" s="30"/>
      <c r="T83" s="46"/>
      <c r="U83" s="28"/>
    </row>
    <row r="84" spans="1:21" ht="26.45" customHeight="1">
      <c r="A84" s="32"/>
      <c r="B84" s="31"/>
      <c r="C84" s="31"/>
      <c r="D84" s="31"/>
      <c r="E84" s="4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29"/>
      <c r="S84" s="30"/>
      <c r="T84" s="46"/>
      <c r="U84" s="28"/>
    </row>
    <row r="85" spans="1:21" ht="26.45" customHeight="1">
      <c r="A85" s="32"/>
      <c r="B85" s="31"/>
      <c r="C85" s="31"/>
      <c r="D85" s="31"/>
      <c r="E85" s="48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0"/>
      <c r="T85" s="46"/>
      <c r="U85" s="28"/>
    </row>
    <row r="86" spans="1:21" ht="26.45" customHeight="1">
      <c r="A86" s="32"/>
      <c r="B86" s="31"/>
      <c r="C86" s="31"/>
      <c r="D86" s="31"/>
      <c r="E86" s="4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29"/>
      <c r="S86" s="30"/>
      <c r="T86" s="46"/>
      <c r="U86" s="28"/>
    </row>
    <row r="87" spans="1:21" ht="26.45" customHeight="1">
      <c r="A87" s="32"/>
      <c r="B87" s="31"/>
      <c r="C87" s="31"/>
      <c r="D87" s="31"/>
      <c r="E87" s="4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29"/>
      <c r="S87" s="30"/>
      <c r="T87" s="46"/>
      <c r="U87" s="28"/>
    </row>
    <row r="88" spans="1:21" ht="26.45" customHeight="1">
      <c r="A88" s="32"/>
      <c r="B88" s="31"/>
      <c r="C88" s="31"/>
      <c r="D88" s="31"/>
      <c r="E88" s="4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29"/>
      <c r="S88" s="30"/>
      <c r="T88" s="46"/>
      <c r="U88" s="28"/>
    </row>
    <row r="89" spans="1:21" ht="26.45" customHeight="1">
      <c r="A89" s="32"/>
      <c r="B89" s="31"/>
      <c r="C89" s="31"/>
      <c r="D89" s="31"/>
      <c r="E89" s="4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29"/>
      <c r="S89" s="30"/>
      <c r="T89" s="46"/>
      <c r="U89" s="28"/>
    </row>
    <row r="90" spans="1:21" ht="26.45" customHeight="1">
      <c r="A90" s="32"/>
      <c r="B90" s="31"/>
      <c r="C90" s="31"/>
      <c r="D90" s="31"/>
      <c r="E90" s="4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29"/>
      <c r="S90" s="30"/>
      <c r="T90" s="46"/>
      <c r="U90" s="35"/>
    </row>
    <row r="91" spans="1:21" ht="26.45" customHeight="1">
      <c r="A91" s="32"/>
      <c r="B91" s="31"/>
      <c r="C91" s="31"/>
      <c r="D91" s="31"/>
      <c r="E91" s="4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29"/>
      <c r="S91" s="30"/>
      <c r="T91" s="46"/>
      <c r="U91" s="28"/>
    </row>
    <row r="92" spans="1:21" ht="26.45" customHeight="1">
      <c r="A92" s="32"/>
      <c r="B92" s="31"/>
      <c r="C92" s="31"/>
      <c r="D92" s="31"/>
      <c r="E92" s="4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29"/>
      <c r="S92" s="30"/>
      <c r="T92" s="46"/>
      <c r="U92" s="28"/>
    </row>
    <row r="93" spans="1:21" ht="26.45" customHeight="1">
      <c r="A93" s="32"/>
      <c r="B93" s="31"/>
      <c r="C93" s="31"/>
      <c r="D93" s="31"/>
      <c r="E93" s="4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29"/>
      <c r="S93" s="30"/>
      <c r="T93" s="46"/>
      <c r="U93" s="28"/>
    </row>
    <row r="94" spans="1:21" ht="26.45" customHeight="1">
      <c r="A94" s="32"/>
      <c r="B94" s="31"/>
      <c r="C94" s="31"/>
      <c r="D94" s="31"/>
      <c r="E94" s="4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29"/>
      <c r="S94" s="30"/>
      <c r="T94" s="46"/>
      <c r="U94" s="28"/>
    </row>
    <row r="95" spans="1:21" ht="26.45" customHeight="1">
      <c r="A95" s="32"/>
      <c r="B95" s="31"/>
      <c r="C95" s="31"/>
      <c r="D95" s="31"/>
      <c r="E95" s="4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29"/>
      <c r="S95" s="30"/>
      <c r="T95" s="46"/>
      <c r="U95" s="28"/>
    </row>
    <row r="96" spans="1:21" ht="26.45" customHeight="1">
      <c r="A96" s="32"/>
      <c r="B96" s="31"/>
      <c r="C96" s="31"/>
      <c r="D96" s="31"/>
      <c r="E96" s="4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29"/>
      <c r="S96" s="30"/>
      <c r="T96" s="46"/>
      <c r="U96" s="28"/>
    </row>
    <row r="97" spans="1:21" ht="26.45" customHeight="1">
      <c r="A97" s="32"/>
      <c r="B97" s="31"/>
      <c r="C97" s="31"/>
      <c r="D97" s="31"/>
      <c r="E97" s="4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29"/>
      <c r="S97" s="30"/>
      <c r="T97" s="46"/>
      <c r="U97" s="28"/>
    </row>
    <row r="98" spans="1:21" ht="26.45" customHeight="1">
      <c r="A98" s="32"/>
      <c r="B98" s="31"/>
      <c r="C98" s="31"/>
      <c r="D98" s="31"/>
      <c r="E98" s="4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29"/>
      <c r="S98" s="30"/>
      <c r="T98" s="46"/>
      <c r="U98" s="28"/>
    </row>
    <row r="99" spans="1:21" ht="26.45" customHeight="1">
      <c r="A99" s="32"/>
      <c r="B99" s="31"/>
      <c r="C99" s="31"/>
      <c r="D99" s="31"/>
      <c r="E99" s="48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0"/>
      <c r="T99" s="46"/>
      <c r="U99" s="28"/>
    </row>
    <row r="100" spans="1:21" ht="26.45" customHeight="1">
      <c r="A100" s="32"/>
      <c r="B100" s="31"/>
      <c r="C100" s="31"/>
      <c r="D100" s="31"/>
      <c r="E100" s="48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30"/>
      <c r="T100" s="46"/>
      <c r="U100" s="28"/>
    </row>
    <row r="101" spans="1:21" ht="26.45" customHeight="1">
      <c r="A101" s="32"/>
      <c r="B101" s="31"/>
      <c r="C101" s="31"/>
      <c r="D101" s="31"/>
      <c r="E101" s="48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0"/>
      <c r="T101" s="46"/>
      <c r="U101" s="28"/>
    </row>
    <row r="102" spans="1:21" ht="26.45" customHeight="1">
      <c r="A102" s="32"/>
      <c r="B102" s="31"/>
      <c r="C102" s="31"/>
      <c r="D102" s="31"/>
      <c r="E102" s="4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29"/>
      <c r="S102" s="30"/>
      <c r="T102" s="46"/>
      <c r="U102" s="28"/>
    </row>
    <row r="103" spans="1:21" ht="26.45" customHeight="1">
      <c r="A103" s="32"/>
      <c r="B103" s="31"/>
      <c r="C103" s="31"/>
      <c r="D103" s="31"/>
      <c r="E103" s="4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0"/>
      <c r="T103" s="46"/>
      <c r="U103" s="28"/>
    </row>
    <row r="104" spans="1:21" ht="26.45" customHeight="1">
      <c r="A104" s="32"/>
      <c r="B104" s="31"/>
      <c r="C104" s="31"/>
      <c r="D104" s="31"/>
      <c r="E104" s="4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29"/>
      <c r="S104" s="30"/>
      <c r="T104" s="46"/>
      <c r="U104" s="28"/>
    </row>
    <row r="105" spans="1:21" ht="26.45" customHeight="1">
      <c r="A105" s="32"/>
      <c r="B105" s="31"/>
      <c r="C105" s="31"/>
      <c r="D105" s="31"/>
      <c r="E105" s="48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0"/>
      <c r="T105" s="46"/>
      <c r="U105" s="28"/>
    </row>
    <row r="106" spans="1:21" ht="26.45" customHeight="1">
      <c r="A106" s="32"/>
      <c r="B106" s="31"/>
      <c r="C106" s="31"/>
      <c r="D106" s="31"/>
      <c r="E106" s="4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29"/>
      <c r="S106" s="30"/>
      <c r="T106" s="46"/>
      <c r="U106" s="28"/>
    </row>
    <row r="107" spans="1:21" ht="26.45" customHeight="1">
      <c r="A107" s="32"/>
      <c r="B107" s="31"/>
      <c r="C107" s="31"/>
      <c r="D107" s="31"/>
      <c r="E107" s="4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29"/>
      <c r="S107" s="30"/>
      <c r="T107" s="46"/>
      <c r="U107" s="28"/>
    </row>
    <row r="108" spans="1:21" ht="26.45" customHeight="1">
      <c r="A108" s="32"/>
      <c r="B108" s="31"/>
      <c r="C108" s="31"/>
      <c r="D108" s="31"/>
      <c r="E108" s="4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29"/>
      <c r="S108" s="30"/>
      <c r="T108" s="46"/>
      <c r="U108" s="28"/>
    </row>
    <row r="109" spans="1:21" ht="26.45" customHeight="1">
      <c r="A109" s="32"/>
      <c r="B109" s="31"/>
      <c r="C109" s="31"/>
      <c r="D109" s="31"/>
      <c r="E109" s="4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29"/>
      <c r="S109" s="30"/>
      <c r="T109" s="46"/>
      <c r="U109" s="28"/>
    </row>
    <row r="110" spans="1:21" ht="26.45" customHeight="1">
      <c r="A110" s="32"/>
      <c r="B110" s="31"/>
      <c r="C110" s="31"/>
      <c r="D110" s="31"/>
      <c r="E110" s="4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29"/>
      <c r="S110" s="30"/>
      <c r="T110" s="46"/>
      <c r="U110" s="28"/>
    </row>
    <row r="111" spans="1:21" ht="26.45" customHeight="1">
      <c r="A111" s="32"/>
      <c r="B111" s="31"/>
      <c r="C111" s="31"/>
      <c r="D111" s="31"/>
      <c r="E111" s="4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29"/>
      <c r="S111" s="30"/>
      <c r="T111" s="46"/>
      <c r="U111" s="28"/>
    </row>
    <row r="112" spans="1:21" ht="26.45" customHeight="1">
      <c r="A112" s="32"/>
      <c r="B112" s="31"/>
      <c r="C112" s="31"/>
      <c r="D112" s="31"/>
      <c r="E112" s="4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29"/>
      <c r="S112" s="30"/>
      <c r="T112" s="46"/>
      <c r="U112" s="28"/>
    </row>
    <row r="113" spans="1:21" ht="26.45" customHeight="1">
      <c r="A113" s="32"/>
      <c r="B113" s="31"/>
      <c r="C113" s="31"/>
      <c r="D113" s="31"/>
      <c r="E113" s="4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29"/>
      <c r="S113" s="30"/>
      <c r="T113" s="46"/>
      <c r="U113" s="28"/>
    </row>
    <row r="114" spans="1:21" ht="26.45" customHeight="1">
      <c r="A114" s="32"/>
      <c r="B114" s="31"/>
      <c r="C114" s="31"/>
      <c r="D114" s="31"/>
      <c r="E114" s="4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29"/>
      <c r="S114" s="30"/>
      <c r="T114" s="46"/>
      <c r="U114" s="28"/>
    </row>
    <row r="115" spans="1:21" ht="26.45" customHeight="1">
      <c r="A115" s="32"/>
      <c r="B115" s="31"/>
      <c r="C115" s="31"/>
      <c r="D115" s="31"/>
      <c r="E115" s="4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29"/>
      <c r="S115" s="30"/>
      <c r="T115" s="46"/>
      <c r="U115" s="28"/>
    </row>
    <row r="116" spans="1:21" ht="26.45" customHeight="1">
      <c r="A116" s="32"/>
      <c r="B116" s="31"/>
      <c r="C116" s="31"/>
      <c r="D116" s="31"/>
      <c r="E116" s="4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29"/>
      <c r="S116" s="30"/>
      <c r="T116" s="46"/>
      <c r="U116" s="28"/>
    </row>
    <row r="117" spans="1:21" ht="26.45" customHeight="1">
      <c r="A117" s="32"/>
      <c r="B117" s="31"/>
      <c r="C117" s="31"/>
      <c r="D117" s="31"/>
      <c r="E117" s="4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29"/>
      <c r="S117" s="30"/>
      <c r="T117" s="46"/>
      <c r="U117" s="28"/>
    </row>
    <row r="118" spans="1:21" ht="26.45" customHeight="1">
      <c r="A118" s="32"/>
      <c r="B118" s="31"/>
      <c r="C118" s="31"/>
      <c r="D118" s="31"/>
      <c r="E118" s="4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29"/>
      <c r="S118" s="30"/>
      <c r="T118" s="46"/>
      <c r="U118" s="28"/>
    </row>
    <row r="119" spans="1:21" ht="26.45" customHeight="1">
      <c r="A119" s="32"/>
      <c r="B119" s="31"/>
      <c r="C119" s="31"/>
      <c r="D119" s="31"/>
      <c r="E119" s="4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29"/>
      <c r="S119" s="30"/>
      <c r="T119" s="46"/>
      <c r="U119" s="28"/>
    </row>
    <row r="120" spans="1:21" ht="26.45" customHeight="1">
      <c r="A120" s="32"/>
      <c r="B120" s="31"/>
      <c r="C120" s="31"/>
      <c r="D120" s="31"/>
      <c r="E120" s="4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29"/>
      <c r="S120" s="30"/>
      <c r="T120" s="46"/>
      <c r="U120" s="28"/>
    </row>
    <row r="121" spans="1:21" ht="26.45" customHeight="1">
      <c r="A121" s="32"/>
      <c r="B121" s="31"/>
      <c r="C121" s="31"/>
      <c r="D121" s="31"/>
      <c r="E121" s="4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29"/>
      <c r="S121" s="30"/>
      <c r="T121" s="46"/>
      <c r="U121" s="28"/>
    </row>
    <row r="122" spans="1:21" ht="26.45" customHeight="1">
      <c r="A122" s="32"/>
      <c r="B122" s="31"/>
      <c r="C122" s="31"/>
      <c r="D122" s="31"/>
      <c r="E122" s="4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29"/>
      <c r="S122" s="30"/>
      <c r="T122" s="46"/>
      <c r="U122" s="28"/>
    </row>
    <row r="123" spans="1:21" ht="26.45" customHeight="1">
      <c r="A123" s="32"/>
      <c r="B123" s="31"/>
      <c r="C123" s="31"/>
      <c r="D123" s="31"/>
      <c r="E123" s="4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29"/>
      <c r="S123" s="30"/>
      <c r="T123" s="46"/>
      <c r="U123" s="28"/>
    </row>
    <row r="124" spans="1:21" ht="26.45" customHeight="1">
      <c r="A124" s="32"/>
      <c r="B124" s="31"/>
      <c r="C124" s="31"/>
      <c r="D124" s="31"/>
      <c r="E124" s="4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29"/>
      <c r="S124" s="30"/>
      <c r="T124" s="46"/>
      <c r="U124" s="28"/>
    </row>
    <row r="125" spans="1:21" ht="26.45" customHeight="1">
      <c r="A125" s="32"/>
      <c r="B125" s="31"/>
      <c r="C125" s="31"/>
      <c r="D125" s="31"/>
      <c r="E125" s="4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29"/>
      <c r="S125" s="30"/>
      <c r="T125" s="46"/>
      <c r="U125" s="28"/>
    </row>
    <row r="126" spans="1:21" ht="26.45" customHeight="1">
      <c r="A126" s="32"/>
      <c r="B126" s="31"/>
      <c r="C126" s="31"/>
      <c r="D126" s="31"/>
      <c r="E126" s="4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29"/>
      <c r="S126" s="30"/>
      <c r="T126" s="46"/>
      <c r="U126" s="28"/>
    </row>
    <row r="127" spans="1:21" ht="26.45" customHeight="1">
      <c r="A127" s="32"/>
      <c r="B127" s="31"/>
      <c r="C127" s="31"/>
      <c r="D127" s="31"/>
      <c r="E127" s="4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29"/>
      <c r="S127" s="30"/>
      <c r="T127" s="46"/>
      <c r="U127" s="28"/>
    </row>
    <row r="128" spans="1:21" ht="26.45" customHeight="1">
      <c r="A128" s="32"/>
      <c r="B128" s="31"/>
      <c r="C128" s="31"/>
      <c r="D128" s="31"/>
      <c r="E128" s="4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29"/>
      <c r="S128" s="30"/>
      <c r="T128" s="46"/>
      <c r="U128" s="28"/>
    </row>
    <row r="129" spans="1:21" ht="26.45" customHeight="1">
      <c r="A129" s="32"/>
      <c r="B129" s="31"/>
      <c r="C129" s="31"/>
      <c r="D129" s="31"/>
      <c r="E129" s="4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29"/>
      <c r="S129" s="30"/>
      <c r="T129" s="46"/>
      <c r="U129" s="28"/>
    </row>
    <row r="130" spans="1:21" ht="26.45" customHeight="1">
      <c r="A130" s="32"/>
      <c r="B130" s="31"/>
      <c r="C130" s="31"/>
      <c r="D130" s="31"/>
      <c r="E130" s="4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29"/>
      <c r="S130" s="30"/>
      <c r="T130" s="46"/>
      <c r="U130" s="28"/>
    </row>
    <row r="131" spans="1:21" ht="26.45" customHeight="1">
      <c r="A131" s="32"/>
      <c r="B131" s="31"/>
      <c r="C131" s="31"/>
      <c r="D131" s="31"/>
      <c r="E131" s="4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29"/>
      <c r="S131" s="30"/>
      <c r="T131" s="46"/>
      <c r="U131" s="35"/>
    </row>
    <row r="132" spans="1:21" ht="26.45" customHeight="1">
      <c r="A132" s="32"/>
      <c r="B132" s="31"/>
      <c r="C132" s="31"/>
      <c r="D132" s="31"/>
      <c r="E132" s="4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29"/>
      <c r="S132" s="30"/>
      <c r="T132" s="46"/>
      <c r="U132" s="35"/>
    </row>
    <row r="133" spans="1:21" ht="26.45" customHeight="1">
      <c r="A133" s="32"/>
      <c r="B133" s="31"/>
      <c r="C133" s="31"/>
      <c r="D133" s="31"/>
      <c r="E133" s="4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29"/>
      <c r="S133" s="30"/>
      <c r="T133" s="46"/>
      <c r="U133" s="35"/>
    </row>
    <row r="134" spans="1:21" ht="26.45" customHeight="1">
      <c r="A134" s="32"/>
      <c r="B134" s="31"/>
      <c r="C134" s="31"/>
      <c r="D134" s="31"/>
      <c r="E134" s="4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29"/>
      <c r="S134" s="30"/>
      <c r="T134" s="46"/>
      <c r="U134" s="35"/>
    </row>
    <row r="135" spans="1:21" ht="26.45" customHeight="1">
      <c r="A135" s="32"/>
      <c r="B135" s="31"/>
      <c r="C135" s="31"/>
      <c r="D135" s="31"/>
      <c r="E135" s="4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29"/>
      <c r="S135" s="30"/>
      <c r="T135" s="46"/>
      <c r="U135" s="35"/>
    </row>
    <row r="136" spans="1:21" ht="26.45" customHeight="1">
      <c r="A136" s="32"/>
      <c r="B136" s="31"/>
      <c r="C136" s="31"/>
      <c r="D136" s="31"/>
      <c r="E136" s="4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29"/>
      <c r="S136" s="30"/>
      <c r="T136" s="46"/>
      <c r="U136" s="35"/>
    </row>
    <row r="137" spans="1:21" ht="26.45" customHeight="1">
      <c r="A137" s="32"/>
      <c r="B137" s="31"/>
      <c r="C137" s="31"/>
      <c r="D137" s="31"/>
      <c r="E137" s="4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29"/>
      <c r="S137" s="30"/>
      <c r="T137" s="46"/>
      <c r="U137" s="28"/>
    </row>
    <row r="138" spans="1:21" ht="26.45" customHeight="1">
      <c r="A138" s="32"/>
      <c r="B138" s="31"/>
      <c r="C138" s="31"/>
      <c r="D138" s="31"/>
      <c r="E138" s="4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29"/>
      <c r="S138" s="30"/>
      <c r="T138" s="46"/>
      <c r="U138" s="28"/>
    </row>
    <row r="139" spans="1:21" ht="26.45" customHeight="1">
      <c r="A139" s="32"/>
      <c r="B139" s="31"/>
      <c r="C139" s="31"/>
      <c r="D139" s="31"/>
      <c r="E139" s="4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29"/>
      <c r="S139" s="30"/>
      <c r="T139" s="46"/>
      <c r="U139" s="28"/>
    </row>
    <row r="140" spans="1:21" ht="26.45" customHeight="1">
      <c r="A140" s="32"/>
      <c r="B140" s="31"/>
      <c r="C140" s="31"/>
      <c r="D140" s="31"/>
      <c r="E140" s="4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29"/>
      <c r="S140" s="30"/>
      <c r="T140" s="46"/>
      <c r="U140" s="28"/>
    </row>
    <row r="141" spans="1:21" ht="26.45" customHeight="1">
      <c r="A141" s="32"/>
      <c r="B141" s="31"/>
      <c r="C141" s="31"/>
      <c r="D141" s="31"/>
      <c r="E141" s="4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29"/>
      <c r="S141" s="30"/>
      <c r="T141" s="46"/>
      <c r="U141" s="28"/>
    </row>
    <row r="142" spans="1:21" ht="26.45" customHeight="1">
      <c r="A142" s="32"/>
      <c r="B142" s="31"/>
      <c r="C142" s="31"/>
      <c r="D142" s="31"/>
      <c r="E142" s="4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29"/>
      <c r="S142" s="30"/>
      <c r="T142" s="46"/>
      <c r="U142" s="28"/>
    </row>
    <row r="143" spans="1:21" ht="26.45" customHeight="1">
      <c r="A143" s="32"/>
      <c r="B143" s="31"/>
      <c r="C143" s="31"/>
      <c r="D143" s="31"/>
      <c r="E143" s="4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29"/>
      <c r="S143" s="30"/>
      <c r="T143" s="46"/>
      <c r="U143" s="28"/>
    </row>
    <row r="144" spans="1:21" ht="26.45" customHeight="1">
      <c r="A144" s="32"/>
      <c r="B144" s="31"/>
      <c r="C144" s="31"/>
      <c r="D144" s="31"/>
      <c r="E144" s="4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29"/>
      <c r="S144" s="30"/>
      <c r="T144" s="46"/>
      <c r="U144" s="28"/>
    </row>
    <row r="145" spans="1:21" ht="26.45" customHeight="1">
      <c r="A145" s="32"/>
      <c r="B145" s="31"/>
      <c r="C145" s="31"/>
      <c r="D145" s="31"/>
      <c r="E145" s="4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29"/>
      <c r="S145" s="30"/>
      <c r="T145" s="46"/>
      <c r="U145" s="28"/>
    </row>
    <row r="146" spans="1:21" ht="26.45" customHeight="1">
      <c r="A146" s="32"/>
      <c r="B146" s="31"/>
      <c r="C146" s="31"/>
      <c r="D146" s="31"/>
      <c r="E146" s="4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29"/>
      <c r="S146" s="30"/>
      <c r="T146" s="46"/>
      <c r="U146" s="28"/>
    </row>
    <row r="147" spans="1:21" ht="26.45" customHeight="1">
      <c r="A147" s="32"/>
      <c r="B147" s="31"/>
      <c r="C147" s="31"/>
      <c r="D147" s="31"/>
      <c r="E147" s="4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29"/>
      <c r="S147" s="30"/>
      <c r="T147" s="46"/>
      <c r="U147" s="28"/>
    </row>
    <row r="148" spans="1:21" ht="26.45" customHeight="1">
      <c r="A148" s="32"/>
      <c r="B148" s="31"/>
      <c r="C148" s="31"/>
      <c r="D148" s="31"/>
      <c r="E148" s="4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29"/>
      <c r="S148" s="30"/>
      <c r="T148" s="46"/>
      <c r="U148" s="28"/>
    </row>
  </sheetData>
  <autoFilter ref="A3:U148" xr:uid="{836CC877-14BD-4E7B-BD3C-C96B12185745}"/>
  <mergeCells count="1">
    <mergeCell ref="G2:U2"/>
  </mergeCells>
  <conditionalFormatting sqref="F2:G2 F3:Q148">
    <cfRule type="containsText" dxfId="112" priority="22" operator="containsText" text="Yes">
      <formula>NOT(ISERROR(SEARCH("Yes",F2)))</formula>
    </cfRule>
  </conditionalFormatting>
  <conditionalFormatting sqref="F2:G2 F3:Q148">
    <cfRule type="containsText" dxfId="111" priority="21" operator="containsText" text="No">
      <formula>NOT(ISERROR(SEARCH("No",F2)))</formula>
    </cfRule>
  </conditionalFormatting>
  <conditionalFormatting sqref="F51:Q53 F55:Q55 F59:Q61 F63:Q66 F68:Q68 F85:R85 F99:R101 F103:R103 F105:R105">
    <cfRule type="containsText" dxfId="110" priority="1" operator="containsText" text="Yes">
      <formula>NOT(ISERROR(SEARCH("Yes",F51)))</formula>
    </cfRule>
  </conditionalFormatting>
  <conditionalFormatting sqref="F4:T148">
    <cfRule type="containsText" dxfId="109" priority="26" operator="containsText" text="No">
      <formula>NOT(ISERROR(SEARCH("No",F4)))</formula>
    </cfRule>
  </conditionalFormatting>
  <conditionalFormatting sqref="G1">
    <cfRule type="containsText" dxfId="108" priority="19" operator="containsText" text="Open">
      <formula>NOT(ISERROR(SEARCH("Open",G1)))</formula>
    </cfRule>
    <cfRule type="containsText" dxfId="107" priority="20" operator="containsText" text="Yes">
      <formula>NOT(ISERROR(SEARCH("Yes",G1)))</formula>
    </cfRule>
  </conditionalFormatting>
  <conditionalFormatting sqref="H4:H14 F4:G49 H19 H24:H25 H27:H30 H35 H38:H40 H44:H45 H47 F7:H7 I4:T49">
    <cfRule type="containsText" dxfId="106" priority="23" operator="containsText" text="Yes">
      <formula>NOT(ISERROR(SEARCH("Yes",F4)))</formula>
    </cfRule>
  </conditionalFormatting>
  <conditionalFormatting sqref="L4:T5 L6:Q6 L7:T148 F4:K148 J6:P7">
    <cfRule type="containsText" dxfId="105" priority="28" operator="containsText" text="YES">
      <formula>NOT(ISERROR(SEARCH("YES",F4)))</formula>
    </cfRule>
  </conditionalFormatting>
  <conditionalFormatting sqref="L4:T5 L6:Q6 G50:G52 G61:G64 H69:H84 G69:G103 I72:Q72">
    <cfRule type="containsText" dxfId="104" priority="27" operator="containsText" text="No">
      <formula>NOT(ISERROR(SEARCH("No",G4)))</formula>
    </cfRule>
  </conditionalFormatting>
  <conditionalFormatting sqref="Q1:Q1048576">
    <cfRule type="containsText" dxfId="103" priority="16" operator="containsText" text="Closed">
      <formula>NOT(ISERROR(SEARCH("Closed",Q1)))</formula>
    </cfRule>
    <cfRule type="containsText" dxfId="102" priority="17" operator="containsText" text="No">
      <formula>NOT(ISERROR(SEARCH("No",Q1)))</formula>
    </cfRule>
    <cfRule type="containsText" dxfId="101" priority="18" operator="containsText" text="Yes">
      <formula>NOT(ISERROR(SEARCH("Yes",Q1)))</formula>
    </cfRule>
  </conditionalFormatting>
  <conditionalFormatting sqref="R1:R1048576">
    <cfRule type="containsText" dxfId="100" priority="5" operator="containsText" text="AWAITING HOLDPOINT">
      <formula>NOT(ISERROR(SEARCH("AWAITING HOLDPOINT",R1)))</formula>
    </cfRule>
    <cfRule type="containsText" dxfId="99" priority="10" operator="containsText" text="CLOSED OUT">
      <formula>NOT(ISERROR(SEARCH("CLOSED OUT",R1)))</formula>
    </cfRule>
    <cfRule type="containsText" dxfId="98" priority="11" operator="containsText" text="AWAITING TEST RESULT">
      <formula>NOT(ISERROR(SEARCH("AWAITING TEST RESULT",R1)))</formula>
    </cfRule>
    <cfRule type="containsText" dxfId="97" priority="12" operator="containsText" text="AWAITING NCR">
      <formula>NOT(ISERROR(SEARCH("AWAITING NCR",R1)))</formula>
    </cfRule>
    <cfRule type="containsText" dxfId="96" priority="13" operator="containsText" text="WORK IN PROGRESS">
      <formula>NOT(ISERROR(SEARCH("WORK IN PROGRESS",R1)))</formula>
    </cfRule>
    <cfRule type="containsText" dxfId="95" priority="14" operator="containsText" text="AWAITING VERIFICATION">
      <formula>NOT(ISERROR(SEARCH("AWAITING VERIFICATION",R1)))</formula>
    </cfRule>
    <cfRule type="containsText" dxfId="94" priority="15" operator="containsText" text="OUTSTANDING">
      <formula>NOT(ISERROR(SEARCH("OUTSTANDING",R1)))</formula>
    </cfRule>
  </conditionalFormatting>
  <conditionalFormatting sqref="R3 R144:R148">
    <cfRule type="containsText" dxfId="93" priority="24" operator="containsText" text="Closed-Out">
      <formula>NOT(ISERROR(SEARCH("Closed-Out",R3)))</formula>
    </cfRule>
    <cfRule type="containsText" dxfId="92" priority="25" operator="containsText" text="Closed Out">
      <formula>NOT(ISERROR(SEARCH("Closed Out",R3)))</formula>
    </cfRule>
  </conditionalFormatting>
  <conditionalFormatting sqref="R51:R53">
    <cfRule type="containsText" dxfId="91" priority="9" operator="containsText" text="Yes">
      <formula>NOT(ISERROR(SEARCH("Yes",R51)))</formula>
    </cfRule>
  </conditionalFormatting>
  <conditionalFormatting sqref="R55">
    <cfRule type="containsText" dxfId="90" priority="8" operator="containsText" text="Yes">
      <formula>NOT(ISERROR(SEARCH("Yes",R55)))</formula>
    </cfRule>
  </conditionalFormatting>
  <conditionalFormatting sqref="R59:R61">
    <cfRule type="containsText" dxfId="89" priority="7" operator="containsText" text="Yes">
      <formula>NOT(ISERROR(SEARCH("Yes",R59)))</formula>
    </cfRule>
  </conditionalFormatting>
  <conditionalFormatting sqref="R68">
    <cfRule type="containsText" dxfId="88" priority="6" operator="containsText" text="Yes">
      <formula>NOT(ISERROR(SEARCH("Yes",R68)))</formula>
    </cfRule>
  </conditionalFormatting>
  <conditionalFormatting sqref="R85">
    <cfRule type="containsText" dxfId="87" priority="4" operator="containsText" text="No">
      <formula>NOT(ISERROR(SEARCH("No",R85)))</formula>
    </cfRule>
  </conditionalFormatting>
  <conditionalFormatting sqref="R99:R101">
    <cfRule type="containsText" dxfId="86" priority="3" operator="containsText" text="No">
      <formula>NOT(ISERROR(SEARCH("No",R99)))</formula>
    </cfRule>
  </conditionalFormatting>
  <conditionalFormatting sqref="R103">
    <cfRule type="containsText" dxfId="85" priority="2" operator="containsText" text="No">
      <formula>NOT(ISERROR(SEARCH("No",R103)))</formula>
    </cfRule>
  </conditionalFormatting>
  <hyperlinks>
    <hyperlink ref="G1" r:id="rId1" display="\\CIV-FS\Civilex_Vic\CIV2. PROJECT MANAGEMENT\1. CURRENT PROJECTS\CC - 0330 - HNRU\10. QUALITY ASSURANCE\2. LOTS\Civil Lots\UGD - Underground Drainage - Laying &amp; Backfill" xr:uid="{728450B4-7BB2-4EEA-9AA8-DE43F4E42DC4}"/>
    <hyperlink ref="H1" r:id="rId2" display="\\CIV-FS\Civilex_Vic\CIV2. PROJECT MANAGEMENT\1. CURRENT PROJECTS\CC - 0330 - HNRU\10. QUALITY ASSURANCE\3. TESTING" xr:uid="{DE8A1D24-2F5B-42CD-A1DE-2B946A25200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5D41-BD94-4BCA-9640-FB0C8466FD96}">
  <dimension ref="A1:T55"/>
  <sheetViews>
    <sheetView workbookViewId="0">
      <pane xSplit="3" topLeftCell="D1" activePane="topRight" state="frozen"/>
      <selection pane="topRight" activeCell="E3" sqref="E3"/>
      <selection activeCell="G13" sqref="G13"/>
    </sheetView>
  </sheetViews>
  <sheetFormatPr defaultColWidth="9.140625" defaultRowHeight="12.75"/>
  <cols>
    <col min="1" max="1" width="9.140625" style="27"/>
    <col min="2" max="2" width="15" style="27" customWidth="1"/>
    <col min="3" max="3" width="23.7109375" style="27" customWidth="1"/>
    <col min="4" max="5" width="9.140625" style="27"/>
    <col min="6" max="6" width="18.85546875" style="27" customWidth="1"/>
    <col min="7" max="7" width="15.42578125" style="27" customWidth="1"/>
    <col min="8" max="8" width="12.5703125" style="27" customWidth="1"/>
    <col min="9" max="9" width="12.140625" style="27" customWidth="1"/>
    <col min="10" max="16" width="9.140625" style="27"/>
    <col min="17" max="17" width="15.28515625" style="27" customWidth="1"/>
    <col min="18" max="18" width="10.28515625" style="27" bestFit="1" customWidth="1"/>
    <col min="19" max="19" width="16" style="27" customWidth="1"/>
    <col min="20" max="20" width="10.85546875" style="27" bestFit="1" customWidth="1"/>
    <col min="21" max="16384" width="9.140625" style="27"/>
  </cols>
  <sheetData>
    <row r="1" spans="1:20" ht="13.5" thickBot="1">
      <c r="D1" s="27" t="s">
        <v>48</v>
      </c>
      <c r="E1" s="60" t="s">
        <v>439</v>
      </c>
    </row>
    <row r="2" spans="1:20" ht="15">
      <c r="A2" s="44" t="s">
        <v>0</v>
      </c>
      <c r="B2" s="26">
        <f>COUNTIF($Q$4:$Q$45, "CLOSED-OUT")</f>
        <v>0</v>
      </c>
      <c r="C2" s="25" t="s">
        <v>1</v>
      </c>
      <c r="D2" s="25">
        <f>COUNTIF($Q$4:$Q$45,"OUTSTANDING")</f>
        <v>0</v>
      </c>
      <c r="E2" s="139" t="s">
        <v>2</v>
      </c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1"/>
    </row>
    <row r="3" spans="1:20" s="41" customFormat="1" ht="60">
      <c r="A3" s="59" t="s">
        <v>3</v>
      </c>
      <c r="B3" s="58" t="s">
        <v>4</v>
      </c>
      <c r="C3" s="58" t="s">
        <v>5</v>
      </c>
      <c r="D3" s="58" t="s">
        <v>50</v>
      </c>
      <c r="E3" s="58" t="s">
        <v>7</v>
      </c>
      <c r="F3" s="58" t="s">
        <v>53</v>
      </c>
      <c r="G3" s="58" t="s">
        <v>440</v>
      </c>
      <c r="H3" s="58" t="s">
        <v>441</v>
      </c>
      <c r="I3" s="58" t="s">
        <v>442</v>
      </c>
      <c r="J3" s="58" t="s">
        <v>443</v>
      </c>
      <c r="K3" s="58" t="s">
        <v>444</v>
      </c>
      <c r="L3" s="58" t="s">
        <v>445</v>
      </c>
      <c r="M3" s="58" t="s">
        <v>345</v>
      </c>
      <c r="N3" s="58" t="s">
        <v>446</v>
      </c>
      <c r="O3" s="58" t="s">
        <v>447</v>
      </c>
      <c r="P3" s="58" t="s">
        <v>10</v>
      </c>
      <c r="Q3" s="58" t="s">
        <v>11</v>
      </c>
      <c r="R3" s="58" t="s">
        <v>12</v>
      </c>
      <c r="S3" s="58" t="s">
        <v>13</v>
      </c>
      <c r="T3" s="57" t="s">
        <v>58</v>
      </c>
    </row>
    <row r="4" spans="1:20" ht="26.45" customHeight="1">
      <c r="A4" s="40"/>
      <c r="B4" s="39"/>
      <c r="C4" s="39"/>
      <c r="D4" s="37"/>
      <c r="E4" s="37"/>
      <c r="F4" s="36"/>
      <c r="G4" s="36"/>
      <c r="H4" s="38"/>
      <c r="I4" s="38"/>
      <c r="J4" s="38"/>
      <c r="K4" s="36"/>
      <c r="L4" s="36"/>
      <c r="M4" s="36"/>
      <c r="N4" s="36"/>
      <c r="O4" s="36"/>
      <c r="P4" s="36"/>
      <c r="Q4" s="37"/>
      <c r="R4" s="38"/>
      <c r="S4" s="37"/>
      <c r="T4" s="36"/>
    </row>
    <row r="5" spans="1:20" ht="26.45" customHeight="1">
      <c r="A5" s="32"/>
      <c r="B5" s="31"/>
      <c r="C5" s="3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  <c r="S5" s="29"/>
      <c r="T5" s="28"/>
    </row>
    <row r="6" spans="1:20" ht="26.45" customHeight="1">
      <c r="A6" s="32"/>
      <c r="B6" s="31"/>
      <c r="C6" s="31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30"/>
      <c r="S6" s="29"/>
      <c r="T6" s="28"/>
    </row>
    <row r="7" spans="1:20" ht="26.45" customHeight="1">
      <c r="A7" s="32"/>
      <c r="B7" s="31"/>
      <c r="C7" s="31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0"/>
      <c r="S7" s="29"/>
      <c r="T7" s="28"/>
    </row>
    <row r="8" spans="1:20" ht="26.45" customHeight="1">
      <c r="A8" s="32"/>
      <c r="B8" s="31"/>
      <c r="C8" s="3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0"/>
      <c r="S8" s="29"/>
      <c r="T8" s="28"/>
    </row>
    <row r="9" spans="1:20" ht="26.45" customHeight="1">
      <c r="A9" s="32"/>
      <c r="B9" s="31"/>
      <c r="C9" s="3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0"/>
      <c r="S9" s="29"/>
      <c r="T9" s="28"/>
    </row>
    <row r="10" spans="1:20" ht="26.45" customHeight="1">
      <c r="A10" s="32"/>
      <c r="B10" s="31"/>
      <c r="C10" s="31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0"/>
      <c r="S10" s="29"/>
      <c r="T10" s="28"/>
    </row>
    <row r="11" spans="1:20" ht="26.45" customHeight="1">
      <c r="A11" s="32"/>
      <c r="B11" s="31"/>
      <c r="C11" s="31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  <c r="S11" s="29"/>
      <c r="T11" s="28"/>
    </row>
    <row r="12" spans="1:20" ht="26.45" customHeight="1">
      <c r="A12" s="32"/>
      <c r="B12" s="31"/>
      <c r="C12" s="31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/>
      <c r="S12" s="29"/>
      <c r="T12" s="28"/>
    </row>
    <row r="13" spans="1:20" ht="26.45" customHeight="1">
      <c r="A13" s="32"/>
      <c r="B13" s="31"/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0"/>
      <c r="S13" s="29"/>
      <c r="T13" s="28"/>
    </row>
    <row r="14" spans="1:20" ht="26.45" customHeight="1">
      <c r="A14" s="32"/>
      <c r="B14" s="31"/>
      <c r="C14" s="31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0"/>
      <c r="S14" s="29"/>
      <c r="T14" s="28"/>
    </row>
    <row r="15" spans="1:20" ht="26.45" customHeight="1">
      <c r="A15" s="32"/>
      <c r="B15" s="31"/>
      <c r="C15" s="31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0"/>
      <c r="S15" s="29"/>
      <c r="T15" s="28"/>
    </row>
    <row r="16" spans="1:20" ht="26.45" customHeight="1">
      <c r="A16" s="32"/>
      <c r="B16" s="31"/>
      <c r="C16" s="31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0"/>
      <c r="S16" s="29"/>
      <c r="T16" s="28"/>
    </row>
    <row r="17" spans="1:20" ht="26.45" customHeight="1">
      <c r="A17" s="32"/>
      <c r="B17" s="31"/>
      <c r="C17" s="31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0"/>
      <c r="S17" s="29"/>
      <c r="T17" s="28"/>
    </row>
    <row r="18" spans="1:20" ht="26.45" customHeight="1">
      <c r="A18" s="32"/>
      <c r="B18" s="31"/>
      <c r="C18" s="31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0"/>
      <c r="S18" s="29"/>
      <c r="T18" s="28"/>
    </row>
    <row r="19" spans="1:20" ht="26.45" customHeight="1">
      <c r="A19" s="32"/>
      <c r="B19" s="31"/>
      <c r="C19" s="31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30"/>
      <c r="S19" s="29"/>
      <c r="T19" s="28"/>
    </row>
    <row r="20" spans="1:20" ht="26.45" customHeight="1">
      <c r="A20" s="32"/>
      <c r="B20" s="31"/>
      <c r="C20" s="31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0"/>
      <c r="S20" s="29"/>
      <c r="T20" s="28"/>
    </row>
    <row r="21" spans="1:20" ht="26.45" customHeight="1">
      <c r="A21" s="32"/>
      <c r="B21" s="31"/>
      <c r="C21" s="31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0"/>
      <c r="S21" s="29"/>
      <c r="T21" s="28"/>
    </row>
    <row r="22" spans="1:20" ht="26.45" customHeight="1">
      <c r="A22" s="32"/>
      <c r="B22" s="31"/>
      <c r="C22" s="31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0"/>
      <c r="S22" s="29"/>
      <c r="T22" s="28"/>
    </row>
    <row r="23" spans="1:20" ht="26.45" customHeight="1">
      <c r="A23" s="32"/>
      <c r="B23" s="31"/>
      <c r="C23" s="31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29"/>
      <c r="T23" s="28"/>
    </row>
    <row r="24" spans="1:20" ht="26.45" customHeight="1">
      <c r="A24" s="32"/>
      <c r="B24" s="31"/>
      <c r="C24" s="31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0"/>
      <c r="S24" s="29"/>
      <c r="T24" s="28"/>
    </row>
    <row r="25" spans="1:20" ht="26.45" customHeight="1">
      <c r="A25" s="32"/>
      <c r="B25" s="31"/>
      <c r="C25" s="31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0"/>
      <c r="S25" s="29"/>
      <c r="T25" s="28"/>
    </row>
    <row r="26" spans="1:20" ht="26.45" customHeight="1">
      <c r="A26" s="32"/>
      <c r="B26" s="31"/>
      <c r="C26" s="31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0"/>
      <c r="S26" s="29"/>
      <c r="T26" s="28"/>
    </row>
    <row r="27" spans="1:20" ht="26.45" customHeight="1">
      <c r="A27" s="32"/>
      <c r="B27" s="31"/>
      <c r="C27" s="31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0"/>
      <c r="S27" s="29"/>
      <c r="T27" s="28"/>
    </row>
    <row r="28" spans="1:20" ht="26.45" customHeight="1">
      <c r="A28" s="32"/>
      <c r="B28" s="31"/>
      <c r="C28" s="31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0"/>
      <c r="S28" s="29"/>
      <c r="T28" s="28"/>
    </row>
    <row r="29" spans="1:20" ht="26.45" customHeight="1">
      <c r="A29" s="32"/>
      <c r="B29" s="31"/>
      <c r="C29" s="31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0"/>
      <c r="S29" s="29"/>
      <c r="T29" s="28"/>
    </row>
    <row r="30" spans="1:20" ht="26.45" customHeight="1">
      <c r="A30" s="32"/>
      <c r="B30" s="31"/>
      <c r="C30" s="31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0"/>
      <c r="S30" s="29"/>
      <c r="T30" s="28"/>
    </row>
    <row r="31" spans="1:20" ht="26.45" customHeight="1">
      <c r="A31" s="32"/>
      <c r="B31" s="31"/>
      <c r="C31" s="31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30"/>
      <c r="S31" s="29"/>
      <c r="T31" s="28"/>
    </row>
    <row r="32" spans="1:20" ht="26.45" customHeight="1">
      <c r="A32" s="32"/>
      <c r="B32" s="31"/>
      <c r="C32" s="31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0"/>
      <c r="S32" s="29"/>
      <c r="T32" s="28"/>
    </row>
    <row r="33" spans="1:20" ht="26.45" customHeight="1">
      <c r="A33" s="32"/>
      <c r="B33" s="31"/>
      <c r="C33" s="31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30"/>
      <c r="S33" s="29"/>
      <c r="T33" s="28"/>
    </row>
    <row r="34" spans="1:20" ht="26.45" customHeight="1">
      <c r="A34" s="32"/>
      <c r="B34" s="31"/>
      <c r="C34" s="31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30"/>
      <c r="S34" s="29"/>
      <c r="T34" s="28"/>
    </row>
    <row r="35" spans="1:20" ht="26.45" customHeight="1">
      <c r="A35" s="32"/>
      <c r="B35" s="31"/>
      <c r="C35" s="31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/>
      <c r="S35" s="29"/>
      <c r="T35" s="28"/>
    </row>
    <row r="36" spans="1:20" ht="26.45" customHeight="1">
      <c r="A36" s="32"/>
      <c r="B36" s="31"/>
      <c r="C36" s="56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0"/>
      <c r="S36" s="29"/>
      <c r="T36" s="28"/>
    </row>
    <row r="37" spans="1:20" ht="26.45" customHeight="1">
      <c r="A37" s="32"/>
      <c r="B37" s="31"/>
      <c r="C37" s="31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0"/>
      <c r="S37" s="29"/>
      <c r="T37" s="28"/>
    </row>
    <row r="38" spans="1:20" ht="26.45" customHeight="1">
      <c r="A38" s="32"/>
      <c r="B38" s="31"/>
      <c r="C38" s="31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29"/>
      <c r="T38" s="28"/>
    </row>
    <row r="39" spans="1:20" ht="26.45" customHeight="1">
      <c r="A39" s="32"/>
      <c r="B39" s="31"/>
      <c r="C39" s="31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0"/>
      <c r="S39" s="29"/>
      <c r="T39" s="28"/>
    </row>
    <row r="40" spans="1:20" ht="26.45" customHeight="1">
      <c r="A40" s="32"/>
      <c r="B40" s="31"/>
      <c r="C40" s="31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0"/>
      <c r="S40" s="29"/>
      <c r="T40" s="28"/>
    </row>
    <row r="41" spans="1:20" ht="26.45" customHeight="1">
      <c r="A41" s="32"/>
      <c r="B41" s="31"/>
      <c r="C41" s="31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0"/>
      <c r="S41" s="29"/>
      <c r="T41" s="28"/>
    </row>
    <row r="42" spans="1:20" ht="26.45" customHeight="1">
      <c r="A42" s="32"/>
      <c r="B42" s="31"/>
      <c r="C42" s="31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30"/>
      <c r="S42" s="29"/>
      <c r="T42" s="28"/>
    </row>
    <row r="43" spans="1:20" ht="26.45" customHeight="1">
      <c r="A43" s="32"/>
      <c r="B43" s="31"/>
      <c r="C43" s="31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30"/>
      <c r="S43" s="29"/>
      <c r="T43" s="28"/>
    </row>
    <row r="44" spans="1:20" ht="26.45" customHeight="1">
      <c r="A44" s="32"/>
      <c r="B44" s="31"/>
      <c r="C44" s="31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30"/>
      <c r="S44" s="29"/>
      <c r="T44" s="28"/>
    </row>
    <row r="45" spans="1:20" ht="26.45" customHeight="1">
      <c r="A45" s="32"/>
      <c r="B45" s="31"/>
      <c r="C45" s="31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30"/>
      <c r="S45" s="29"/>
      <c r="T45" s="28"/>
    </row>
    <row r="46" spans="1:20">
      <c r="A46" s="32"/>
      <c r="B46" s="31"/>
      <c r="C46" s="31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30"/>
      <c r="S46" s="29"/>
      <c r="T46" s="28"/>
    </row>
    <row r="47" spans="1:20">
      <c r="A47" s="32"/>
      <c r="B47" s="31"/>
      <c r="C47" s="31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30"/>
      <c r="S47" s="29"/>
      <c r="T47" s="28"/>
    </row>
    <row r="48" spans="1:20">
      <c r="A48" s="32"/>
      <c r="B48" s="31"/>
      <c r="C48" s="31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30"/>
      <c r="S48" s="29"/>
      <c r="T48" s="28"/>
    </row>
    <row r="49" spans="1:20">
      <c r="A49" s="32"/>
      <c r="B49" s="31"/>
      <c r="C49" s="3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30"/>
      <c r="S49" s="29"/>
      <c r="T49" s="28"/>
    </row>
    <row r="50" spans="1:20">
      <c r="A50" s="32"/>
      <c r="B50" s="31"/>
      <c r="C50" s="31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30"/>
      <c r="S50" s="29"/>
      <c r="T50" s="28"/>
    </row>
    <row r="51" spans="1:20">
      <c r="A51" s="32"/>
      <c r="B51" s="31"/>
      <c r="C51" s="31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30"/>
      <c r="S51" s="29"/>
      <c r="T51" s="28"/>
    </row>
    <row r="52" spans="1:20">
      <c r="A52" s="32"/>
      <c r="B52" s="31"/>
      <c r="C52" s="31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30"/>
      <c r="S52" s="29"/>
      <c r="T52" s="28"/>
    </row>
    <row r="53" spans="1:20">
      <c r="A53" s="32"/>
      <c r="B53" s="31"/>
      <c r="C53" s="31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30"/>
      <c r="S53" s="29"/>
      <c r="T53" s="28"/>
    </row>
    <row r="54" spans="1:20">
      <c r="A54" s="32"/>
      <c r="B54" s="31"/>
      <c r="C54" s="31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30"/>
      <c r="S54" s="29"/>
      <c r="T54" s="28"/>
    </row>
    <row r="55" spans="1:20">
      <c r="A55" s="32"/>
      <c r="B55" s="31"/>
      <c r="C55" s="31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30"/>
      <c r="S55" s="29"/>
      <c r="T55" s="28"/>
    </row>
  </sheetData>
  <autoFilter ref="A3:T3" xr:uid="{85483B0F-1847-4B60-A54C-14AF87A64C26}"/>
  <mergeCells count="1">
    <mergeCell ref="E2:T2"/>
  </mergeCells>
  <conditionalFormatting sqref="D4">
    <cfRule type="containsText" dxfId="84" priority="5" operator="containsText" text="NO">
      <formula>NOT(ISERROR(SEARCH("NO",D4)))</formula>
    </cfRule>
  </conditionalFormatting>
  <conditionalFormatting sqref="D2:E2 D3:P55">
    <cfRule type="containsText" dxfId="83" priority="3" operator="containsText" text="No">
      <formula>NOT(ISERROR(SEARCH("No",D2)))</formula>
    </cfRule>
  </conditionalFormatting>
  <conditionalFormatting sqref="E5:G55 K5:K55 L4:S6 D4:D55 H4:J55 L7:P7 L8:S55">
    <cfRule type="containsText" dxfId="82" priority="10" operator="containsText" text="YES">
      <formula>NOT(ISERROR(SEARCH("YES",D4)))</formula>
    </cfRule>
  </conditionalFormatting>
  <conditionalFormatting sqref="E5:G55 K5:K55">
    <cfRule type="containsText" dxfId="81" priority="9" operator="containsText" text="No">
      <formula>NOT(ISERROR(SEARCH("No",E5)))</formula>
    </cfRule>
  </conditionalFormatting>
  <conditionalFormatting sqref="L4:P42 D4:K55 L43:S45 L46:P55">
    <cfRule type="containsText" dxfId="80" priority="4" operator="containsText" text="Yes">
      <formula>NOT(ISERROR(SEARCH("Yes",D4)))</formula>
    </cfRule>
  </conditionalFormatting>
  <conditionalFormatting sqref="L8:S55 L4:S6 D4:K55 L7:Q7">
    <cfRule type="containsText" dxfId="79" priority="8" operator="containsText" text="No">
      <formula>NOT(ISERROR(SEARCH("No",D4)))</formula>
    </cfRule>
  </conditionalFormatting>
  <conditionalFormatting sqref="Q43:Q55 Q3">
    <cfRule type="containsText" dxfId="78" priority="6" operator="containsText" text="Closed-Out">
      <formula>NOT(ISERROR(SEARCH("Closed-Out",Q3)))</formula>
    </cfRule>
    <cfRule type="containsText" dxfId="77" priority="7" operator="containsText" text="Closed Out">
      <formula>NOT(ISERROR(SEARCH("Closed Out",Q3)))</formula>
    </cfRule>
  </conditionalFormatting>
  <conditionalFormatting sqref="Q46:S55">
    <cfRule type="containsText" dxfId="76" priority="1" operator="containsText" text="Yes">
      <formula>NOT(ISERROR(SEARCH("Yes",Q46)))</formula>
    </cfRule>
    <cfRule type="containsText" dxfId="75" priority="2" operator="containsText" text="No">
      <formula>NOT(ISERROR(SEARCH("No",Q46)))</formula>
    </cfRule>
  </conditionalFormatting>
  <hyperlinks>
    <hyperlink ref="E1" r:id="rId1" display="O:\CIV2. PROJECT MANAGEMENT\1. CURRENT PROJECTS\CC - 0330 - HNRU\10. QUALITY ASSURANCE\2. LOTS\Civil Lots\SSD - Subsoil Drainage" xr:uid="{C73B14C7-F83D-462B-AAFF-CB3171509BE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C191-C76A-4893-902D-F4DC2E076645}">
  <dimension ref="A1:Q44"/>
  <sheetViews>
    <sheetView zoomScale="85" zoomScaleNormal="85" workbookViewId="0">
      <pane xSplit="3" topLeftCell="D1" activePane="topRight" state="frozen"/>
      <selection pane="topRight" activeCell="C26" sqref="C26"/>
      <selection activeCell="G13" sqref="G13"/>
    </sheetView>
  </sheetViews>
  <sheetFormatPr defaultRowHeight="12.75"/>
  <cols>
    <col min="2" max="2" width="18.7109375" customWidth="1"/>
    <col min="3" max="3" width="27" customWidth="1"/>
    <col min="4" max="4" width="6.85546875" customWidth="1"/>
    <col min="5" max="6" width="14.7109375" customWidth="1"/>
    <col min="7" max="7" width="16.140625" customWidth="1"/>
    <col min="8" max="8" width="16.5703125" customWidth="1"/>
    <col min="9" max="10" width="16.28515625" customWidth="1"/>
    <col min="14" max="14" width="20" bestFit="1" customWidth="1"/>
    <col min="15" max="15" width="14.5703125" customWidth="1"/>
    <col min="16" max="16" width="22.140625" customWidth="1"/>
    <col min="17" max="17" width="13.140625" customWidth="1"/>
  </cols>
  <sheetData>
    <row r="1" spans="1:17" ht="15.75" thickBot="1">
      <c r="D1" t="s">
        <v>48</v>
      </c>
      <c r="E1" s="68" t="s">
        <v>448</v>
      </c>
    </row>
    <row r="2" spans="1:17" ht="15.75" thickBot="1">
      <c r="A2" s="15" t="s">
        <v>0</v>
      </c>
      <c r="B2" s="14">
        <f>COUNTIF($N$4:$N$43, "CLOSED-OUT")</f>
        <v>0</v>
      </c>
      <c r="C2" s="13" t="s">
        <v>1</v>
      </c>
      <c r="D2" s="12">
        <f>COUNTIF($N$4:$N$43,"OUTSTANDING")</f>
        <v>0</v>
      </c>
      <c r="E2" s="138" t="s">
        <v>449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7"/>
    </row>
    <row r="3" spans="1:17" s="7" customFormat="1" ht="45" customHeight="1" thickBot="1">
      <c r="A3" s="72" t="s">
        <v>3</v>
      </c>
      <c r="B3" s="71" t="s">
        <v>4</v>
      </c>
      <c r="C3" s="71" t="s">
        <v>5</v>
      </c>
      <c r="D3" s="71" t="s">
        <v>50</v>
      </c>
      <c r="E3" s="71" t="s">
        <v>7</v>
      </c>
      <c r="F3" s="71" t="s">
        <v>53</v>
      </c>
      <c r="G3" s="71" t="s">
        <v>8</v>
      </c>
      <c r="H3" s="71" t="s">
        <v>450</v>
      </c>
      <c r="I3" s="71" t="s">
        <v>451</v>
      </c>
      <c r="J3" s="71" t="s">
        <v>56</v>
      </c>
      <c r="K3" s="71" t="s">
        <v>452</v>
      </c>
      <c r="L3" s="71" t="s">
        <v>453</v>
      </c>
      <c r="M3" s="71" t="s">
        <v>10</v>
      </c>
      <c r="N3" s="71" t="s">
        <v>11</v>
      </c>
      <c r="O3" s="71" t="s">
        <v>12</v>
      </c>
      <c r="P3" s="70" t="s">
        <v>13</v>
      </c>
      <c r="Q3" s="69" t="s">
        <v>58</v>
      </c>
    </row>
    <row r="4" spans="1:17" ht="26.45" customHeight="1">
      <c r="A4" s="20"/>
      <c r="B4" s="18"/>
      <c r="C4" s="18"/>
      <c r="D4" s="4"/>
      <c r="E4" s="4"/>
      <c r="F4" s="6"/>
      <c r="G4" s="6"/>
      <c r="H4" s="5"/>
      <c r="I4" s="5"/>
      <c r="J4" s="5"/>
      <c r="K4" s="5"/>
      <c r="L4" s="6"/>
      <c r="M4" s="6"/>
      <c r="N4" s="4"/>
      <c r="O4" s="5"/>
      <c r="P4" s="4"/>
      <c r="Q4" s="3"/>
    </row>
    <row r="5" spans="1:17" ht="26.45" customHeight="1">
      <c r="A5" s="17"/>
      <c r="B5" s="16"/>
      <c r="C5" s="1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1"/>
      <c r="Q5" s="3"/>
    </row>
    <row r="6" spans="1:17" ht="26.45" customHeight="1">
      <c r="A6" s="17"/>
      <c r="B6" s="16"/>
      <c r="C6" s="16"/>
      <c r="D6" s="1"/>
      <c r="E6" s="1"/>
      <c r="F6" s="3"/>
      <c r="G6" s="3"/>
      <c r="H6" s="2"/>
      <c r="I6" s="2"/>
      <c r="J6" s="2"/>
      <c r="K6" s="2"/>
      <c r="L6" s="3"/>
      <c r="M6" s="3"/>
      <c r="N6" s="1"/>
      <c r="O6" s="2"/>
      <c r="P6" s="1"/>
      <c r="Q6" s="3"/>
    </row>
    <row r="7" spans="1:17" ht="26.45" customHeight="1">
      <c r="A7" s="17"/>
      <c r="B7" s="16"/>
      <c r="C7" s="16"/>
      <c r="D7" s="1"/>
      <c r="E7" s="1"/>
      <c r="F7" s="3"/>
      <c r="G7" s="3"/>
      <c r="H7" s="2"/>
      <c r="I7" s="2"/>
      <c r="J7" s="2"/>
      <c r="K7" s="2"/>
      <c r="L7" s="3"/>
      <c r="M7" s="3"/>
      <c r="N7" s="1"/>
      <c r="O7" s="2"/>
      <c r="P7" s="1"/>
      <c r="Q7" s="3"/>
    </row>
    <row r="8" spans="1:17" ht="26.45" customHeight="1">
      <c r="A8" s="17"/>
      <c r="B8" s="16"/>
      <c r="C8" s="16"/>
      <c r="D8" s="1"/>
      <c r="E8" s="1"/>
      <c r="F8" s="3"/>
      <c r="G8" s="3"/>
      <c r="H8" s="2"/>
      <c r="I8" s="2"/>
      <c r="J8" s="2"/>
      <c r="K8" s="2"/>
      <c r="L8" s="3"/>
      <c r="M8" s="3"/>
      <c r="N8" s="1"/>
      <c r="O8" s="2"/>
      <c r="P8" s="1"/>
      <c r="Q8" s="3"/>
    </row>
    <row r="9" spans="1:17" ht="26.45" customHeight="1">
      <c r="A9" s="17"/>
      <c r="B9" s="16"/>
      <c r="C9" s="1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1"/>
      <c r="Q9" s="3"/>
    </row>
    <row r="10" spans="1:17" ht="26.45" customHeight="1">
      <c r="A10" s="17"/>
      <c r="B10" s="16"/>
      <c r="C10" s="16"/>
      <c r="D10" s="1"/>
      <c r="E10" s="1"/>
      <c r="F10" s="3"/>
      <c r="G10" s="3"/>
      <c r="H10" s="2"/>
      <c r="I10" s="2"/>
      <c r="J10" s="2"/>
      <c r="K10" s="2"/>
      <c r="L10" s="3"/>
      <c r="M10" s="3"/>
      <c r="N10" s="1"/>
      <c r="O10" s="2"/>
      <c r="P10" s="1"/>
      <c r="Q10" s="3"/>
    </row>
    <row r="11" spans="1:17" ht="26.45" customHeight="1">
      <c r="A11" s="17"/>
      <c r="B11" s="16"/>
      <c r="C11" s="1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3"/>
    </row>
    <row r="12" spans="1:17" ht="26.45" customHeight="1">
      <c r="A12" s="17"/>
      <c r="B12" s="16"/>
      <c r="C12" s="16"/>
      <c r="D12" s="1"/>
      <c r="E12" s="1"/>
      <c r="F12" s="3"/>
      <c r="G12" s="3"/>
      <c r="H12" s="2"/>
      <c r="I12" s="2"/>
      <c r="J12" s="2"/>
      <c r="K12" s="2"/>
      <c r="L12" s="3"/>
      <c r="M12" s="3"/>
      <c r="N12" s="1"/>
      <c r="O12" s="2"/>
      <c r="P12" s="1"/>
      <c r="Q12" s="3"/>
    </row>
    <row r="13" spans="1:17" ht="26.45" customHeight="1">
      <c r="A13" s="17"/>
      <c r="B13" s="16"/>
      <c r="C13" s="16"/>
      <c r="D13" s="1"/>
      <c r="E13" s="1"/>
      <c r="F13" s="3"/>
      <c r="G13" s="3"/>
      <c r="H13" s="2"/>
      <c r="I13" s="2"/>
      <c r="J13" s="2"/>
      <c r="K13" s="2"/>
      <c r="L13" s="3"/>
      <c r="M13" s="3"/>
      <c r="N13" s="1"/>
      <c r="O13" s="2"/>
      <c r="P13" s="1"/>
      <c r="Q13" s="3"/>
    </row>
    <row r="14" spans="1:17" ht="26.45" customHeight="1">
      <c r="A14" s="17"/>
      <c r="B14" s="16"/>
      <c r="C14" s="1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1"/>
      <c r="Q14" s="3"/>
    </row>
    <row r="15" spans="1:17" ht="26.45" customHeight="1">
      <c r="A15" s="17"/>
      <c r="B15" s="16"/>
      <c r="C15" s="16"/>
      <c r="D15" s="1"/>
      <c r="E15" s="1"/>
      <c r="F15" s="3"/>
      <c r="G15" s="3"/>
      <c r="H15" s="2"/>
      <c r="I15" s="2"/>
      <c r="J15" s="2"/>
      <c r="K15" s="2"/>
      <c r="L15" s="3"/>
      <c r="M15" s="3"/>
      <c r="N15" s="1"/>
      <c r="O15" s="2"/>
      <c r="P15" s="1"/>
      <c r="Q15" s="3"/>
    </row>
    <row r="16" spans="1:17" ht="26.45" customHeight="1">
      <c r="A16" s="17"/>
      <c r="B16" s="16"/>
      <c r="C16" s="16"/>
      <c r="D16" s="1"/>
      <c r="E16" s="1"/>
      <c r="F16" s="3"/>
      <c r="G16" s="3"/>
      <c r="H16" s="2"/>
      <c r="I16" s="2"/>
      <c r="J16" s="2"/>
      <c r="K16" s="2"/>
      <c r="L16" s="3"/>
      <c r="M16" s="3"/>
      <c r="N16" s="1"/>
      <c r="O16" s="2"/>
      <c r="P16" s="1"/>
      <c r="Q16" s="3"/>
    </row>
    <row r="17" spans="1:17" ht="26.45" customHeight="1">
      <c r="A17" s="17"/>
      <c r="B17" s="16"/>
      <c r="C17" s="16"/>
      <c r="D17" s="1"/>
      <c r="E17" s="1"/>
      <c r="F17" s="3"/>
      <c r="G17" s="3"/>
      <c r="H17" s="2"/>
      <c r="I17" s="2"/>
      <c r="J17" s="2"/>
      <c r="K17" s="2"/>
      <c r="L17" s="3"/>
      <c r="M17" s="3"/>
      <c r="N17" s="1"/>
      <c r="O17" s="2"/>
      <c r="P17" s="1"/>
      <c r="Q17" s="3"/>
    </row>
    <row r="18" spans="1:17" ht="26.45" customHeight="1">
      <c r="A18" s="17"/>
      <c r="B18" s="16"/>
      <c r="C18" s="16"/>
      <c r="D18" s="1"/>
      <c r="E18" s="1"/>
      <c r="F18" s="3"/>
      <c r="G18" s="3"/>
      <c r="H18" s="2"/>
      <c r="I18" s="2"/>
      <c r="J18" s="2"/>
      <c r="K18" s="2"/>
      <c r="L18" s="3"/>
      <c r="M18" s="3"/>
      <c r="N18" s="1"/>
      <c r="O18" s="2"/>
      <c r="P18" s="1"/>
      <c r="Q18" s="3"/>
    </row>
    <row r="19" spans="1:17" ht="26.45" customHeight="1">
      <c r="A19" s="17"/>
      <c r="B19" s="16"/>
      <c r="C19" s="1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1"/>
      <c r="Q19" s="3"/>
    </row>
    <row r="20" spans="1:17" ht="26.45" customHeight="1">
      <c r="A20" s="17"/>
      <c r="B20" s="16"/>
      <c r="C20" s="1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1"/>
      <c r="Q20" s="3"/>
    </row>
    <row r="21" spans="1:17" ht="26.45" customHeight="1">
      <c r="A21" s="17"/>
      <c r="B21" s="16"/>
      <c r="C21" s="1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P21" s="1"/>
      <c r="Q21" s="3"/>
    </row>
    <row r="22" spans="1:17" ht="26.45" customHeight="1">
      <c r="A22" s="17"/>
      <c r="B22" s="16"/>
      <c r="C22" s="1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P22" s="1"/>
      <c r="Q22" s="3"/>
    </row>
    <row r="23" spans="1:17" ht="26.45" customHeight="1">
      <c r="A23" s="17"/>
      <c r="B23" s="16"/>
      <c r="C23" s="1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3"/>
    </row>
    <row r="24" spans="1:17" ht="26.45" customHeight="1">
      <c r="A24" s="17"/>
      <c r="B24" s="16"/>
      <c r="C24" s="1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1"/>
      <c r="Q24" s="3"/>
    </row>
    <row r="25" spans="1:17" ht="26.45" customHeight="1">
      <c r="A25" s="17"/>
      <c r="B25" s="16"/>
      <c r="C25" s="1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3"/>
    </row>
    <row r="26" spans="1:17" ht="26.45" customHeight="1">
      <c r="A26" s="17"/>
      <c r="B26" s="16"/>
      <c r="C26" s="1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  <c r="P26" s="1"/>
      <c r="Q26" s="3"/>
    </row>
    <row r="27" spans="1:17" ht="26.45" customHeight="1">
      <c r="A27" s="17"/>
      <c r="B27" s="16"/>
      <c r="C27" s="1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  <c r="P27" s="1"/>
      <c r="Q27" s="3"/>
    </row>
    <row r="28" spans="1:17" ht="26.45" customHeight="1">
      <c r="A28" s="17"/>
      <c r="B28" s="16"/>
      <c r="C28" s="16"/>
      <c r="D28" s="1"/>
      <c r="E28" s="1"/>
      <c r="F28" s="3"/>
      <c r="G28" s="3"/>
      <c r="H28" s="2"/>
      <c r="I28" s="2"/>
      <c r="J28" s="2"/>
      <c r="K28" s="2"/>
      <c r="L28" s="3"/>
      <c r="M28" s="3"/>
      <c r="N28" s="1"/>
      <c r="O28" s="2"/>
      <c r="P28" s="1"/>
      <c r="Q28" s="3"/>
    </row>
    <row r="29" spans="1:17" ht="26.45" customHeight="1">
      <c r="A29" s="17"/>
      <c r="B29" s="16"/>
      <c r="C29" s="16"/>
      <c r="D29" s="1"/>
      <c r="E29" s="1"/>
      <c r="F29" s="3"/>
      <c r="G29" s="3"/>
      <c r="H29" s="2"/>
      <c r="I29" s="2"/>
      <c r="J29" s="2"/>
      <c r="K29" s="2"/>
      <c r="L29" s="3"/>
      <c r="M29" s="3"/>
      <c r="N29" s="1"/>
      <c r="O29" s="2"/>
      <c r="P29" s="1"/>
      <c r="Q29" s="3"/>
    </row>
    <row r="30" spans="1:17" ht="26.45" customHeight="1">
      <c r="A30" s="17"/>
      <c r="B30" s="16"/>
      <c r="C30" s="16"/>
      <c r="D30" s="1"/>
      <c r="E30" s="1"/>
      <c r="F30" s="3"/>
      <c r="G30" s="3"/>
      <c r="H30" s="2"/>
      <c r="I30" s="2"/>
      <c r="J30" s="2"/>
      <c r="K30" s="2"/>
      <c r="L30" s="3"/>
      <c r="M30" s="3"/>
      <c r="N30" s="1"/>
      <c r="O30" s="2"/>
      <c r="P30" s="1"/>
      <c r="Q30" s="3"/>
    </row>
    <row r="31" spans="1:17" ht="26.45" customHeight="1">
      <c r="A31" s="17"/>
      <c r="B31" s="16"/>
      <c r="C31" s="16"/>
      <c r="D31" s="1"/>
      <c r="E31" s="1"/>
      <c r="F31" s="3"/>
      <c r="G31" s="3"/>
      <c r="H31" s="2"/>
      <c r="I31" s="2"/>
      <c r="J31" s="2"/>
      <c r="K31" s="2"/>
      <c r="L31" s="3"/>
      <c r="M31" s="3"/>
      <c r="N31" s="1"/>
      <c r="O31" s="2"/>
      <c r="P31" s="1"/>
      <c r="Q31" s="3"/>
    </row>
    <row r="32" spans="1:17" ht="26.45" customHeight="1">
      <c r="A32" s="17"/>
      <c r="B32" s="16"/>
      <c r="C32" s="16"/>
      <c r="D32" s="1"/>
      <c r="E32" s="1"/>
      <c r="F32" s="3"/>
      <c r="G32" s="3"/>
      <c r="H32" s="2"/>
      <c r="I32" s="2"/>
      <c r="J32" s="2"/>
      <c r="K32" s="2"/>
      <c r="L32" s="3"/>
      <c r="M32" s="3"/>
      <c r="N32" s="1"/>
      <c r="O32" s="2"/>
      <c r="P32" s="1"/>
      <c r="Q32" s="3"/>
    </row>
    <row r="33" spans="1:17" ht="26.45" customHeight="1">
      <c r="A33" s="17"/>
      <c r="B33" s="16"/>
      <c r="C33" s="1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"/>
      <c r="P33" s="1"/>
      <c r="Q33" s="3"/>
    </row>
    <row r="34" spans="1:17" ht="26.45" customHeight="1">
      <c r="A34" s="17"/>
      <c r="B34" s="16"/>
      <c r="C34" s="1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"/>
      <c r="P34" s="1"/>
      <c r="Q34" s="3"/>
    </row>
    <row r="35" spans="1:17" ht="26.45" customHeight="1">
      <c r="A35" s="17"/>
      <c r="B35" s="16"/>
      <c r="C35" s="1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"/>
      <c r="P35" s="1"/>
      <c r="Q35" s="3"/>
    </row>
    <row r="36" spans="1:17" ht="26.45" customHeight="1">
      <c r="A36" s="17"/>
      <c r="B36" s="16"/>
      <c r="C36" s="1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"/>
      <c r="P36" s="1"/>
      <c r="Q36" s="3"/>
    </row>
    <row r="37" spans="1:17" ht="26.45" customHeight="1">
      <c r="A37" s="17"/>
      <c r="B37" s="16"/>
      <c r="C37" s="1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  <c r="P37" s="1"/>
      <c r="Q37" s="3"/>
    </row>
    <row r="38" spans="1:17" ht="26.45" customHeight="1">
      <c r="A38" s="17"/>
      <c r="B38" s="16"/>
      <c r="C38" s="1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"/>
      <c r="P38" s="1"/>
      <c r="Q38" s="3"/>
    </row>
    <row r="39" spans="1:17" ht="26.45" customHeight="1">
      <c r="A39" s="17"/>
      <c r="B39" s="16"/>
      <c r="C39" s="1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1"/>
      <c r="Q39" s="3"/>
    </row>
    <row r="40" spans="1:17" ht="26.45" customHeight="1">
      <c r="A40" s="17"/>
      <c r="B40" s="16"/>
      <c r="C40" s="1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P40" s="1"/>
      <c r="Q40" s="3"/>
    </row>
    <row r="41" spans="1:17" ht="26.45" customHeight="1">
      <c r="A41" s="17"/>
      <c r="B41" s="16"/>
      <c r="C41" s="1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  <c r="P41" s="1"/>
      <c r="Q41" s="3"/>
    </row>
    <row r="42" spans="1:17" ht="26.45" customHeight="1">
      <c r="A42" s="17"/>
      <c r="B42" s="16"/>
      <c r="C42" s="1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  <c r="P42" s="1"/>
      <c r="Q42" s="3"/>
    </row>
    <row r="43" spans="1:17" ht="26.45" customHeight="1">
      <c r="A43" s="17"/>
      <c r="B43" s="16"/>
      <c r="C43" s="1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  <c r="P43" s="1"/>
      <c r="Q43" s="3"/>
    </row>
    <row r="44" spans="1:17" ht="26.45" customHeight="1"/>
  </sheetData>
  <autoFilter ref="A3:Q43" xr:uid="{EE7F89E6-F26F-4047-A120-3926CB2D4CE3}"/>
  <mergeCells count="1">
    <mergeCell ref="E2:Q2"/>
  </mergeCells>
  <conditionalFormatting sqref="D4:D8 E15 E29:E30 E5:M5 H6:K8 M6:M8 O7:P28 D9:M9 D10:E10 H10:K10 M10 D11:M11 D12:D13 H12:K13 M12:M13 D14:M14 D15:D18 H15:K18 M15:M18 D19:M27 M28 D28:D32 H28:K32 M29:O32 P29:P34 N33:O34 D33:M39 N35:P39 D40:P43">
    <cfRule type="containsText" dxfId="74" priority="9" operator="containsText" text="YES">
      <formula>NOT(ISERROR(SEARCH("YES",D4)))</formula>
    </cfRule>
  </conditionalFormatting>
  <conditionalFormatting sqref="D4:D8 E15 E29:E30">
    <cfRule type="containsText" dxfId="73" priority="8" operator="containsText" text="No">
      <formula>NOT(ISERROR(SEARCH("No",D4)))</formula>
    </cfRule>
  </conditionalFormatting>
  <conditionalFormatting sqref="D4:E4 H4:K4 M4 D5:M5 D6:E8 H6:K8 M6:M8 O7:P28 D9:M9 D10:E10 H10:K10 M10 D11:M11 D12:E13 H12:K13 M12:M13 D14:M14 D15:E18 H15:K18 M15:M18 D19:M27 M28 D28:E32 H28:K32 M29:O32 P29:P34 N33:O34 D33:M39 N35:P39 D40:P43">
    <cfRule type="containsText" dxfId="72" priority="4" operator="containsText" text="Yes">
      <formula>NOT(ISERROR(SEARCH("Yes",D4)))</formula>
    </cfRule>
    <cfRule type="containsText" dxfId="71" priority="7" operator="containsText" text="No">
      <formula>NOT(ISERROR(SEARCH("No",D4)))</formula>
    </cfRule>
  </conditionalFormatting>
  <conditionalFormatting sqref="E1">
    <cfRule type="containsText" dxfId="70" priority="1" operator="containsText" text="Open">
      <formula>NOT(ISERROR(SEARCH("Open",E1)))</formula>
    </cfRule>
    <cfRule type="containsText" dxfId="69" priority="2" operator="containsText" text="No">
      <formula>NOT(ISERROR(SEARCH("No",E1)))</formula>
    </cfRule>
    <cfRule type="containsText" dxfId="68" priority="3" operator="containsText" text="Yes">
      <formula>NOT(ISERROR(SEARCH("Yes",E1)))</formula>
    </cfRule>
  </conditionalFormatting>
  <conditionalFormatting sqref="N3">
    <cfRule type="containsText" dxfId="67" priority="5" operator="containsText" text="Closed-Out">
      <formula>NOT(ISERROR(SEARCH("Closed-Out",N3)))</formula>
    </cfRule>
    <cfRule type="containsText" dxfId="66" priority="6" operator="containsText" text="Closed Out">
      <formula>NOT(ISERROR(SEARCH("Closed Out",N3)))</formula>
    </cfRule>
  </conditionalFormatting>
  <hyperlinks>
    <hyperlink ref="E1" r:id="rId1" display="\\CIV-FS\Civilex_Vic\CIV2. PROJECT MANAGEMENT\1. CURRENT PROJECTS\CC - 0330 - HNRU\10. QUALITY ASSURANCE\2. LOTS\Civil Lots\LSL - Lower Subbase Layer" xr:uid="{6B36D62A-3342-468E-A58D-A07391591EB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A98F-E1EF-450C-902E-670942747736}">
  <dimension ref="A1:T41"/>
  <sheetViews>
    <sheetView topLeftCell="A26" workbookViewId="0">
      <pane xSplit="3" topLeftCell="D1" activePane="topRight" state="frozen"/>
      <selection pane="topRight" activeCell="G13" sqref="G13"/>
      <selection activeCell="G13" sqref="G13"/>
    </sheetView>
  </sheetViews>
  <sheetFormatPr defaultRowHeight="12.75"/>
  <cols>
    <col min="2" max="2" width="19.28515625" customWidth="1"/>
    <col min="3" max="3" width="20.7109375" customWidth="1"/>
    <col min="5" max="5" width="19.85546875" customWidth="1"/>
    <col min="6" max="7" width="17.7109375" customWidth="1"/>
    <col min="8" max="8" width="12.7109375" customWidth="1"/>
    <col min="9" max="9" width="17.7109375" customWidth="1"/>
    <col min="13" max="13" width="22.7109375" customWidth="1"/>
    <col min="14" max="14" width="16.7109375" customWidth="1"/>
    <col min="15" max="15" width="24.28515625" bestFit="1" customWidth="1"/>
    <col min="16" max="16" width="61.42578125" customWidth="1"/>
  </cols>
  <sheetData>
    <row r="1" spans="1:20" ht="15.75" thickBot="1">
      <c r="D1" t="s">
        <v>48</v>
      </c>
      <c r="E1" s="68" t="s">
        <v>454</v>
      </c>
    </row>
    <row r="2" spans="1:20" ht="15">
      <c r="A2" s="44" t="s">
        <v>0</v>
      </c>
      <c r="B2" s="26">
        <f>COUNTIF($M$4:$M$38, "CLOSED-OUT")</f>
        <v>0</v>
      </c>
      <c r="C2" s="25" t="s">
        <v>1</v>
      </c>
      <c r="D2" s="25">
        <f>COUNTIF($M$4:$M$38,"OUTSTANDING")</f>
        <v>0</v>
      </c>
      <c r="E2" s="142" t="s">
        <v>449</v>
      </c>
      <c r="F2" s="143"/>
      <c r="G2" s="143"/>
      <c r="H2" s="143"/>
      <c r="I2" s="143"/>
      <c r="J2" s="143"/>
      <c r="K2" s="143"/>
      <c r="L2" s="143"/>
      <c r="M2" s="143"/>
      <c r="N2" s="143"/>
      <c r="O2" s="144"/>
      <c r="P2" s="67"/>
    </row>
    <row r="3" spans="1:20" s="41" customFormat="1" ht="30">
      <c r="A3" s="66" t="s">
        <v>3</v>
      </c>
      <c r="B3" s="65" t="s">
        <v>4</v>
      </c>
      <c r="C3" s="65" t="s">
        <v>5</v>
      </c>
      <c r="D3" s="65" t="s">
        <v>50</v>
      </c>
      <c r="E3" s="65" t="s">
        <v>7</v>
      </c>
      <c r="F3" s="65" t="s">
        <v>53</v>
      </c>
      <c r="G3" s="65" t="s">
        <v>8</v>
      </c>
      <c r="H3" s="65" t="s">
        <v>450</v>
      </c>
      <c r="I3" s="65" t="s">
        <v>451</v>
      </c>
      <c r="J3" s="65" t="s">
        <v>452</v>
      </c>
      <c r="K3" s="65" t="s">
        <v>453</v>
      </c>
      <c r="L3" s="65" t="s">
        <v>10</v>
      </c>
      <c r="M3" s="65" t="s">
        <v>11</v>
      </c>
      <c r="N3" s="65" t="s">
        <v>12</v>
      </c>
      <c r="O3" s="65" t="s">
        <v>13</v>
      </c>
      <c r="P3" s="65"/>
    </row>
    <row r="4" spans="1:20" ht="26.45" customHeight="1">
      <c r="A4" s="20"/>
      <c r="B4" s="18"/>
      <c r="C4" s="18"/>
      <c r="D4" s="4"/>
      <c r="E4" s="4"/>
      <c r="F4" s="6"/>
      <c r="G4" s="6"/>
      <c r="H4" s="5"/>
      <c r="I4" s="5"/>
      <c r="J4" s="5"/>
      <c r="K4" s="5"/>
      <c r="L4" s="5"/>
      <c r="M4" s="4"/>
      <c r="N4" s="5"/>
      <c r="O4" s="4"/>
      <c r="P4" s="1"/>
      <c r="T4" t="s">
        <v>455</v>
      </c>
    </row>
    <row r="5" spans="1:20" ht="26.45" customHeight="1">
      <c r="A5" s="17"/>
      <c r="B5" s="16"/>
      <c r="C5" s="16"/>
      <c r="D5" s="1"/>
      <c r="E5" s="1"/>
      <c r="F5" s="3"/>
      <c r="G5" s="3"/>
      <c r="H5" s="2"/>
      <c r="I5" s="2"/>
      <c r="J5" s="2"/>
      <c r="K5" s="2"/>
      <c r="L5" s="2"/>
      <c r="M5" s="1"/>
      <c r="N5" s="2"/>
      <c r="O5" s="3"/>
      <c r="P5" s="1"/>
    </row>
    <row r="6" spans="1:20" ht="26.45" customHeight="1">
      <c r="A6" s="17"/>
      <c r="B6" s="16"/>
      <c r="C6" s="16"/>
      <c r="D6" s="1"/>
      <c r="E6" s="1"/>
      <c r="F6" s="3"/>
      <c r="G6" s="3"/>
      <c r="H6" s="2"/>
      <c r="I6" s="2"/>
      <c r="J6" s="2"/>
      <c r="K6" s="2"/>
      <c r="L6" s="2"/>
      <c r="M6" s="1"/>
      <c r="N6" s="2"/>
      <c r="O6" s="3"/>
      <c r="P6" s="1"/>
    </row>
    <row r="7" spans="1:20" ht="26.45" customHeight="1">
      <c r="A7" s="17"/>
      <c r="B7" s="16"/>
      <c r="C7" s="16"/>
      <c r="D7" s="1"/>
      <c r="E7" s="1"/>
      <c r="F7" s="3"/>
      <c r="G7" s="3"/>
      <c r="H7" s="2"/>
      <c r="I7" s="2"/>
      <c r="J7" s="2"/>
      <c r="K7" s="2"/>
      <c r="L7" s="2"/>
      <c r="M7" s="1"/>
      <c r="N7" s="2"/>
      <c r="O7" s="3"/>
      <c r="P7" s="1"/>
    </row>
    <row r="8" spans="1:20" ht="26.45" customHeight="1">
      <c r="A8" s="17"/>
      <c r="B8" s="16"/>
      <c r="C8" s="16"/>
      <c r="D8" s="1"/>
      <c r="E8" s="1"/>
      <c r="F8" s="3"/>
      <c r="G8" s="3"/>
      <c r="H8" s="2"/>
      <c r="I8" s="2"/>
      <c r="J8" s="2"/>
      <c r="L8" s="2"/>
      <c r="M8" s="1"/>
      <c r="N8" s="2"/>
      <c r="O8" s="1"/>
      <c r="P8" s="1"/>
    </row>
    <row r="9" spans="1:20" ht="26.45" customHeight="1">
      <c r="A9" s="17"/>
      <c r="B9" s="16"/>
      <c r="C9" s="16"/>
      <c r="D9" s="1"/>
      <c r="E9" s="1"/>
      <c r="F9" s="3"/>
      <c r="G9" s="3"/>
      <c r="H9" s="2"/>
      <c r="I9" s="2"/>
      <c r="J9" s="2"/>
      <c r="K9" s="2"/>
      <c r="L9" s="2"/>
      <c r="M9" s="1"/>
      <c r="N9" s="2"/>
      <c r="O9" s="1"/>
      <c r="P9" s="1"/>
    </row>
    <row r="10" spans="1:20" ht="26.45" customHeight="1">
      <c r="A10" s="17"/>
      <c r="B10" s="16"/>
      <c r="C10" s="16"/>
      <c r="D10" s="1"/>
      <c r="E10" s="1"/>
      <c r="F10" s="3"/>
      <c r="G10" s="3"/>
      <c r="H10" s="2"/>
      <c r="I10" s="2"/>
      <c r="J10" s="2"/>
      <c r="K10" s="2"/>
      <c r="L10" s="2"/>
      <c r="M10" s="1"/>
      <c r="N10" s="2"/>
      <c r="O10" s="1"/>
      <c r="P10" s="1"/>
    </row>
    <row r="11" spans="1:20" ht="26.45" customHeight="1">
      <c r="A11" s="17"/>
      <c r="B11" s="16"/>
      <c r="C11" s="16"/>
      <c r="D11" s="1"/>
      <c r="E11" s="1"/>
      <c r="F11" s="3"/>
      <c r="G11" s="3"/>
      <c r="H11" s="2"/>
      <c r="I11" s="2"/>
      <c r="J11" s="2"/>
      <c r="K11" s="2"/>
      <c r="L11" s="2"/>
      <c r="M11" s="1"/>
      <c r="N11" s="2"/>
      <c r="O11" s="1"/>
      <c r="P11" s="1"/>
    </row>
    <row r="12" spans="1:20" ht="26.45" customHeight="1">
      <c r="A12" s="17"/>
      <c r="B12" s="16"/>
      <c r="C12" s="16"/>
      <c r="D12" s="1"/>
      <c r="E12" s="1"/>
      <c r="F12" s="3"/>
      <c r="G12" s="3"/>
      <c r="H12" s="2"/>
      <c r="I12" s="2"/>
      <c r="J12" s="2"/>
      <c r="K12" s="2"/>
      <c r="L12" s="2"/>
      <c r="M12" s="1"/>
      <c r="N12" s="2"/>
      <c r="O12" s="1"/>
      <c r="P12" s="1"/>
    </row>
    <row r="13" spans="1:20" ht="26.45" customHeight="1">
      <c r="A13" s="17"/>
      <c r="B13" s="16"/>
      <c r="C13" s="16"/>
      <c r="D13" s="1"/>
      <c r="E13" s="1"/>
      <c r="F13" s="3"/>
      <c r="G13" s="3"/>
      <c r="H13" s="2"/>
      <c r="I13" s="2"/>
      <c r="J13" s="2"/>
      <c r="K13" s="2"/>
      <c r="L13" s="2"/>
      <c r="M13" s="1"/>
      <c r="N13" s="2"/>
      <c r="O13" s="1"/>
      <c r="P13" s="1"/>
    </row>
    <row r="14" spans="1:20" ht="26.45" customHeight="1">
      <c r="A14" s="17"/>
      <c r="B14" s="16"/>
      <c r="C14" s="16"/>
      <c r="D14" s="1"/>
      <c r="E14" s="1"/>
      <c r="F14" s="3"/>
      <c r="G14" s="3"/>
      <c r="H14" s="2"/>
      <c r="I14" s="2"/>
      <c r="J14" s="2"/>
      <c r="K14" s="2"/>
      <c r="L14" s="2"/>
      <c r="M14" s="1"/>
      <c r="N14" s="2"/>
      <c r="O14" s="1"/>
      <c r="P14" s="1"/>
    </row>
    <row r="15" spans="1:20" ht="26.45" customHeight="1">
      <c r="A15" s="17"/>
      <c r="B15" s="16"/>
      <c r="C15" s="16"/>
      <c r="D15" s="1"/>
      <c r="E15" s="1"/>
      <c r="F15" s="3"/>
      <c r="G15" s="3"/>
      <c r="H15" s="2"/>
      <c r="I15" s="2"/>
      <c r="J15" s="2"/>
      <c r="K15" s="2"/>
      <c r="L15" s="2"/>
      <c r="M15" s="1"/>
      <c r="N15" s="2"/>
      <c r="O15" s="1"/>
      <c r="P15" s="1"/>
    </row>
    <row r="16" spans="1:20" ht="26.45" customHeight="1">
      <c r="A16" s="17"/>
      <c r="B16" s="16"/>
      <c r="C16" s="16"/>
      <c r="D16" s="1"/>
      <c r="E16" s="1"/>
      <c r="F16" s="3"/>
      <c r="G16" s="3"/>
      <c r="H16" s="2"/>
      <c r="I16" s="2"/>
      <c r="J16" s="2"/>
      <c r="K16" s="2"/>
      <c r="L16" s="2"/>
      <c r="M16" s="1"/>
      <c r="N16" s="2"/>
      <c r="O16" s="1"/>
      <c r="P16" s="65"/>
    </row>
    <row r="17" spans="1:16" ht="26.45" customHeight="1">
      <c r="A17" s="17"/>
      <c r="B17" s="16"/>
      <c r="C17" s="16"/>
      <c r="D17" s="1"/>
      <c r="E17" s="1"/>
      <c r="F17" s="3"/>
      <c r="G17" s="3"/>
      <c r="H17" s="2"/>
      <c r="I17" s="2"/>
      <c r="J17" s="2"/>
      <c r="K17" s="2"/>
      <c r="L17" s="2"/>
      <c r="M17" s="1"/>
      <c r="N17" s="2"/>
      <c r="O17" s="1"/>
      <c r="P17" s="1"/>
    </row>
    <row r="18" spans="1:16" ht="26.45" customHeight="1">
      <c r="A18" s="17"/>
      <c r="B18" s="16"/>
      <c r="C18" s="16"/>
      <c r="D18" s="1"/>
      <c r="E18" s="1"/>
      <c r="F18" s="3"/>
      <c r="G18" s="3"/>
      <c r="H18" s="2"/>
      <c r="I18" s="2"/>
      <c r="J18" s="2"/>
      <c r="K18" s="2"/>
      <c r="L18" s="2"/>
      <c r="M18" s="1"/>
      <c r="N18" s="2"/>
      <c r="O18" s="1"/>
      <c r="P18" s="1"/>
    </row>
    <row r="19" spans="1:16" ht="26.45" customHeight="1">
      <c r="A19" s="17"/>
      <c r="B19" s="16"/>
      <c r="C19" s="16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  <c r="O19" s="1"/>
      <c r="P19" s="1"/>
    </row>
    <row r="20" spans="1:16" ht="26.45" customHeight="1">
      <c r="A20" s="17"/>
      <c r="B20" s="16"/>
      <c r="C20" s="16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1"/>
      <c r="P20" s="1"/>
    </row>
    <row r="21" spans="1:16" ht="26.45" customHeight="1">
      <c r="A21" s="17"/>
      <c r="B21" s="16"/>
      <c r="C21" s="16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  <c r="O21" s="1"/>
      <c r="P21" s="1"/>
    </row>
    <row r="22" spans="1:16" ht="26.45" customHeight="1">
      <c r="A22" s="17"/>
      <c r="B22" s="16"/>
      <c r="C22" s="16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  <c r="O22" s="1"/>
      <c r="P22" s="1"/>
    </row>
    <row r="23" spans="1:16" ht="26.45" customHeight="1">
      <c r="A23" s="17"/>
      <c r="B23" s="16"/>
      <c r="C23" s="16"/>
      <c r="D23" s="1"/>
      <c r="E23" s="1"/>
      <c r="F23" s="1"/>
      <c r="G23" s="1"/>
      <c r="H23" s="1"/>
      <c r="I23" s="1"/>
      <c r="J23" s="1"/>
      <c r="K23" s="1"/>
      <c r="L23" s="19"/>
      <c r="M23" s="1"/>
      <c r="N23" s="2"/>
      <c r="O23" s="1"/>
      <c r="P23" s="1"/>
    </row>
    <row r="24" spans="1:16" ht="26.45" customHeight="1">
      <c r="A24" s="17"/>
      <c r="B24" s="16"/>
      <c r="C24" s="16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1"/>
      <c r="P24" s="1"/>
    </row>
    <row r="25" spans="1:16" ht="26.45" customHeight="1">
      <c r="A25" s="3"/>
      <c r="B25" s="1"/>
      <c r="C25" s="1"/>
      <c r="D25" s="1"/>
      <c r="E25" s="1"/>
      <c r="F25" s="3"/>
      <c r="G25" s="3"/>
      <c r="H25" s="2"/>
      <c r="I25" s="2"/>
      <c r="J25" s="2"/>
      <c r="K25" s="3"/>
      <c r="L25" s="3"/>
      <c r="M25" s="1"/>
      <c r="N25" s="2"/>
      <c r="O25" s="1"/>
      <c r="P25" s="1"/>
    </row>
    <row r="26" spans="1:16" ht="26.45" customHeight="1">
      <c r="A26" s="3"/>
      <c r="B26" s="1"/>
      <c r="C26" s="1"/>
      <c r="D26" s="1"/>
      <c r="E26" s="1"/>
      <c r="F26" s="3"/>
      <c r="G26" s="3"/>
      <c r="H26" s="2"/>
      <c r="I26" s="2"/>
      <c r="J26" s="2"/>
      <c r="K26" s="3"/>
      <c r="L26" s="3"/>
      <c r="M26" s="1"/>
      <c r="N26" s="2"/>
      <c r="O26" s="1"/>
      <c r="P26" s="1"/>
    </row>
    <row r="27" spans="1:16" ht="26.45" customHeight="1">
      <c r="A27" s="3"/>
      <c r="B27" s="1"/>
      <c r="C27" s="1"/>
      <c r="D27" s="1"/>
      <c r="E27" s="1"/>
      <c r="F27" s="3"/>
      <c r="G27" s="3"/>
      <c r="H27" s="2"/>
      <c r="I27" s="2"/>
      <c r="J27" s="2"/>
      <c r="K27" s="3"/>
      <c r="L27" s="3"/>
      <c r="M27" s="1"/>
      <c r="N27" s="2"/>
      <c r="O27" s="1"/>
      <c r="P27" s="1"/>
    </row>
    <row r="28" spans="1:16" ht="26.45" customHeight="1">
      <c r="A28" s="3"/>
      <c r="B28" s="1"/>
      <c r="C28" s="1"/>
      <c r="D28" s="1"/>
      <c r="E28" s="1"/>
      <c r="F28" s="3"/>
      <c r="G28" s="3"/>
      <c r="H28" s="2"/>
      <c r="I28" s="2"/>
      <c r="J28" s="2"/>
      <c r="K28" s="3"/>
      <c r="L28" s="3"/>
      <c r="M28" s="1"/>
      <c r="N28" s="2"/>
      <c r="O28" s="1"/>
      <c r="P28" s="1"/>
    </row>
    <row r="29" spans="1:16" ht="26.45" customHeight="1">
      <c r="A29" s="3"/>
      <c r="B29" s="1"/>
      <c r="C29" s="1"/>
      <c r="D29" s="1"/>
      <c r="E29" s="1"/>
      <c r="F29" s="3"/>
      <c r="G29" s="3"/>
      <c r="H29" s="2"/>
      <c r="I29" s="2"/>
      <c r="J29" s="2"/>
      <c r="K29" s="3"/>
      <c r="L29" s="3"/>
      <c r="M29" s="1"/>
      <c r="N29" s="2"/>
      <c r="O29" s="1"/>
      <c r="P29" s="65"/>
    </row>
    <row r="30" spans="1:16" ht="26.45" customHeight="1">
      <c r="A30" s="3"/>
      <c r="B30" s="1"/>
      <c r="C30" s="1"/>
      <c r="D30" s="1"/>
      <c r="E30" s="1"/>
      <c r="F30" s="3"/>
      <c r="G30" s="3"/>
      <c r="H30" s="2"/>
      <c r="I30" s="2"/>
      <c r="J30" s="2"/>
      <c r="K30" s="3"/>
      <c r="L30" s="3"/>
      <c r="M30" s="1"/>
      <c r="N30" s="2"/>
      <c r="O30" s="1"/>
      <c r="P30" s="1"/>
    </row>
    <row r="31" spans="1:16" ht="26.45" customHeight="1">
      <c r="A31" s="17"/>
      <c r="B31" s="16"/>
      <c r="C31" s="16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</row>
    <row r="32" spans="1:16" ht="26.45" customHeight="1">
      <c r="A32" s="3"/>
      <c r="B32" s="1"/>
      <c r="C32" s="1"/>
      <c r="D32" s="1"/>
      <c r="E32" s="1"/>
      <c r="F32" s="3"/>
      <c r="G32" s="3"/>
      <c r="H32" s="2"/>
      <c r="I32" s="2"/>
      <c r="J32" s="2"/>
      <c r="K32" s="3"/>
      <c r="L32" s="3"/>
      <c r="M32" s="1"/>
      <c r="N32" s="2"/>
      <c r="O32" s="1"/>
      <c r="P32" s="1"/>
    </row>
    <row r="33" spans="1:16" ht="26.45" customHeight="1">
      <c r="A33" s="17"/>
      <c r="B33" s="16"/>
      <c r="C33" s="16"/>
      <c r="D33" s="1"/>
      <c r="E33" s="1"/>
      <c r="F33" s="1"/>
      <c r="G33" s="1"/>
      <c r="H33" s="1"/>
      <c r="I33" s="1"/>
      <c r="J33" s="1"/>
      <c r="K33" s="1"/>
      <c r="L33" s="19"/>
      <c r="M33" s="1"/>
      <c r="N33" s="2"/>
      <c r="O33" s="1"/>
      <c r="P33" s="1"/>
    </row>
    <row r="34" spans="1:16" ht="26.45" customHeight="1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9"/>
      <c r="M34" s="1"/>
      <c r="N34" s="2"/>
      <c r="O34" s="1"/>
      <c r="P34" s="1"/>
    </row>
    <row r="35" spans="1:16" ht="26.45" customHeight="1">
      <c r="A35" s="17"/>
      <c r="B35" s="16"/>
      <c r="C35" s="16"/>
      <c r="D35" s="1"/>
      <c r="E35" s="1"/>
      <c r="F35" s="1"/>
      <c r="G35" s="1"/>
      <c r="H35" s="1"/>
      <c r="I35" s="1"/>
      <c r="J35" s="1"/>
      <c r="K35" s="1"/>
      <c r="L35" s="19"/>
      <c r="M35" s="1"/>
      <c r="N35" s="2"/>
      <c r="O35" s="1"/>
      <c r="P35" s="1"/>
    </row>
    <row r="36" spans="1:16" ht="26.45" customHeight="1">
      <c r="A36" s="17"/>
      <c r="B36" s="16"/>
      <c r="C36" s="16"/>
      <c r="D36" s="1"/>
      <c r="E36" s="1"/>
      <c r="F36" s="1"/>
      <c r="G36" s="1"/>
      <c r="H36" s="1"/>
      <c r="I36" s="1"/>
      <c r="J36" s="1"/>
      <c r="K36" s="1"/>
      <c r="L36" s="19"/>
      <c r="M36" s="1"/>
      <c r="N36" s="2"/>
      <c r="O36" s="1"/>
      <c r="P36" s="1"/>
    </row>
    <row r="37" spans="1:16" ht="26.45" customHeight="1">
      <c r="A37" s="17"/>
      <c r="B37" s="16"/>
      <c r="C37" s="16"/>
      <c r="D37" s="1"/>
      <c r="E37" s="1"/>
      <c r="F37" s="1"/>
      <c r="G37" s="1"/>
      <c r="H37" s="1"/>
      <c r="I37" s="1"/>
      <c r="J37" s="1"/>
      <c r="K37" s="1"/>
      <c r="L37" s="19"/>
      <c r="M37" s="1"/>
      <c r="N37" s="2"/>
      <c r="O37" s="1"/>
      <c r="P37" s="1"/>
    </row>
    <row r="38" spans="1:16" ht="26.45" customHeight="1">
      <c r="A38" s="17"/>
      <c r="B38" s="16"/>
      <c r="C38" s="16"/>
      <c r="D38" s="1"/>
      <c r="E38" s="1"/>
      <c r="F38" s="1"/>
      <c r="G38" s="1"/>
      <c r="H38" s="1"/>
      <c r="I38" s="1"/>
      <c r="J38" s="1"/>
      <c r="K38" s="1"/>
      <c r="L38" s="19"/>
      <c r="M38" s="1"/>
      <c r="N38" s="2"/>
      <c r="O38" s="1"/>
      <c r="P38" s="1"/>
    </row>
    <row r="39" spans="1:16">
      <c r="A39" s="17"/>
      <c r="B39" s="16"/>
      <c r="C39" s="16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1"/>
      <c r="P39" s="1"/>
    </row>
    <row r="40" spans="1:16">
      <c r="P40" s="1"/>
    </row>
    <row r="41" spans="1:16">
      <c r="P41" s="1"/>
    </row>
  </sheetData>
  <autoFilter ref="A3:O39" xr:uid="{D854E982-A3D0-4462-9991-F9E197E45AF6}"/>
  <mergeCells count="1">
    <mergeCell ref="E2:O2"/>
  </mergeCells>
  <conditionalFormatting sqref="E4 D4:D30 E10:E12 E15:E16 E28 E30 H4:L4 N4:P4 P5:P11 H6:L6 N6:N7 H7:K7 L7:L8 H8:J8 N8:O24 H9:L18 P14:P15 P17:P24 E19:L24 L25:L29 N25:N29 H25:J30 P27:P28 O28:O33 L30:N30 D31:N31 D32 H32:J32 L32:N32 D33:N33 M34:N36 D34:L38 M37:O38 D39:O39">
    <cfRule type="containsText" dxfId="65" priority="12" operator="containsText" text="YES">
      <formula>NOT(ISERROR(SEARCH("YES",D4)))</formula>
    </cfRule>
  </conditionalFormatting>
  <conditionalFormatting sqref="E4 D4:D30 E10:E12 E15:E16 E28 E30">
    <cfRule type="containsText" dxfId="64" priority="11" operator="containsText" text="No">
      <formula>NOT(ISERROR(SEARCH("No",D4)))</formula>
    </cfRule>
  </conditionalFormatting>
  <conditionalFormatting sqref="M2:M3">
    <cfRule type="containsText" dxfId="63" priority="8" operator="containsText" text="Closed-Out">
      <formula>NOT(ISERROR(SEARCH("Closed-Out",M2)))</formula>
    </cfRule>
    <cfRule type="containsText" dxfId="62" priority="9" operator="containsText" text="Closed Out">
      <formula>NOT(ISERROR(SEARCH("Closed Out",M2)))</formula>
    </cfRule>
  </conditionalFormatting>
  <conditionalFormatting sqref="M23">
    <cfRule type="containsText" dxfId="61" priority="1" operator="containsText" text="Yes">
      <formula>NOT(ISERROR(SEARCH("Yes",M23)))</formula>
    </cfRule>
    <cfRule type="containsText" dxfId="60" priority="2" operator="containsText" text="No">
      <formula>NOT(ISERROR(SEARCH("No",M23)))</formula>
    </cfRule>
    <cfRule type="containsText" dxfId="59" priority="3" operator="containsText" text="YES">
      <formula>NOT(ISERROR(SEARCH("YES",M23)))</formula>
    </cfRule>
  </conditionalFormatting>
  <conditionalFormatting sqref="N4:O4 H4:L6 P4:P11 D4:E18 N5:N7 H7:K7 L7:L8 H8:J8 N8:O24 H9:L18 P14:P15 P17:P24 D19:L24 L25:L29 N25:N29 D25:E30 H25:J30 P27:P28 O28:O33 L30:N30 D31:N31 D32:E32 H32:J32 L32:N32 D33:N33 M34:N36 D34:L38 M37:O38 D39:O39">
    <cfRule type="containsText" dxfId="58" priority="7" operator="containsText" text="Yes">
      <formula>NOT(ISERROR(SEARCH("Yes",D4)))</formula>
    </cfRule>
  </conditionalFormatting>
  <conditionalFormatting sqref="N4:P4 H4:L6 D4:E18 N5:N7 P5:P11 H7:K7 L7:L8 H8:J8 N8:O24 H9:L18 P14:P15 P17:P24 D19:L24 L25:L29 N25:N29 D25:E30 H25:J30 P27:P28 O28:O33 L30:N30 D31:N31 D32:E32 H32:J32 L32:N32 D33:N33 M34:N36 D34:L38 M37:O38 D39:O39">
    <cfRule type="containsText" dxfId="57" priority="10" operator="containsText" text="No">
      <formula>NOT(ISERROR(SEARCH("No",D4)))</formula>
    </cfRule>
  </conditionalFormatting>
  <conditionalFormatting sqref="P30:P41">
    <cfRule type="containsText" dxfId="56" priority="4" operator="containsText" text="Yes">
      <formula>NOT(ISERROR(SEARCH("Yes",P30)))</formula>
    </cfRule>
    <cfRule type="containsText" dxfId="55" priority="5" operator="containsText" text="No">
      <formula>NOT(ISERROR(SEARCH("No",P30)))</formula>
    </cfRule>
    <cfRule type="containsText" dxfId="54" priority="6" operator="containsText" text="YES">
      <formula>NOT(ISERROR(SEARCH("YES",P30)))</formula>
    </cfRule>
  </conditionalFormatting>
  <hyperlinks>
    <hyperlink ref="E1" r:id="rId1" display="\\CIV-FS\Civilex_Vic\CIV2. PROJECT MANAGEMENT\1. CURRENT PROJECTS\CC - 0330 - HNRU\10. QUALITY ASSURANCE\2. LOTS\Civil Lots\CTS - Cement Treated Pavement Layer" xr:uid="{AF0DDAAE-72E9-4E01-8DA3-664B70D59CF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2D3AC63E347241BCD09FABC132F6AF" ma:contentTypeVersion="11" ma:contentTypeDescription="Create a new document." ma:contentTypeScope="" ma:versionID="059ca4ef29b23ed70be947617b2b20f0">
  <xsd:schema xmlns:xsd="http://www.w3.org/2001/XMLSchema" xmlns:xs="http://www.w3.org/2001/XMLSchema" xmlns:p="http://schemas.microsoft.com/office/2006/metadata/properties" xmlns:ns2="c3bdfa05-f3d6-4c29-afe7-bddefcee7ba9" xmlns:ns3="fe7bdcb9-3bff-4015-a8a8-a38d40f8ceaa" targetNamespace="http://schemas.microsoft.com/office/2006/metadata/properties" ma:root="true" ma:fieldsID="1bd26e701abdc835c6dc7f081029d50d" ns2:_="" ns3:_="">
    <xsd:import namespace="c3bdfa05-f3d6-4c29-afe7-bddefcee7ba9"/>
    <xsd:import namespace="fe7bdcb9-3bff-4015-a8a8-a38d40f8ce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bdfa05-f3d6-4c29-afe7-bddefcee7b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f0b547f-e25e-4f31-ba0f-da7ec015fa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bdcb9-3bff-4015-a8a8-a38d40f8c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c740bd1-9fb5-490a-8f77-77d9a745e3fb}" ma:internalName="TaxCatchAll" ma:showField="CatchAllData" ma:web="fe7bdcb9-3bff-4015-a8a8-a38d40f8ce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7bdcb9-3bff-4015-a8a8-a38d40f8ceaa" xsi:nil="true"/>
    <lcf76f155ced4ddcb4097134ff3c332f xmlns="c3bdfa05-f3d6-4c29-afe7-bddefcee7b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6DCCC4E-34CD-4E19-8992-F370BDF82858}"/>
</file>

<file path=customXml/itemProps2.xml><?xml version="1.0" encoding="utf-8"?>
<ds:datastoreItem xmlns:ds="http://schemas.openxmlformats.org/officeDocument/2006/customXml" ds:itemID="{2AEC7B91-1EC1-4AD1-A924-4E58E3E05765}"/>
</file>

<file path=customXml/itemProps3.xml><?xml version="1.0" encoding="utf-8"?>
<ds:datastoreItem xmlns:ds="http://schemas.openxmlformats.org/officeDocument/2006/customXml" ds:itemID="{A70D71F2-DC70-4F5E-938D-07EE40D77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Dimopoulos</dc:creator>
  <cp:keywords/>
  <dc:description/>
  <cp:lastModifiedBy>Bradley Pfitzner</cp:lastModifiedBy>
  <cp:revision/>
  <dcterms:created xsi:type="dcterms:W3CDTF">2023-04-06T00:46:50Z</dcterms:created>
  <dcterms:modified xsi:type="dcterms:W3CDTF">2023-05-10T06:55:08Z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0x010100342D3AC63E347241BCD09FABC132F6AF</vt:lpwstr>
  </property>
  <property fmtid="{D5CDD505-2E9C-101B-9397-08002B2CF9AE}" pid="3" name="MediaServiceImageTags">
    <vt:lpwstr/>
  </property>
</Properties>
</file>