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omments2.xml" ContentType="application/vnd.openxmlformats-officedocument.spreadsheetml.comment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2.xml" ContentType="application/vnd.openxmlformats-officedocument.drawing+xml"/>
  <Override PartName="/xl/drawings/vmlDrawing1.vml" ContentType="application/vnd.openxmlformats-officedocument.vmlDrawing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Find IS, N" sheetId="1" state="visible" r:id="rId2"/>
    <sheet name="Find R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/>
  </authors>
  <commentList>
    <comment ref="P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mbarlow:
</t>
        </r>
        <r>
          <rPr>
            <sz val="9"/>
            <color rgb="FF000000"/>
            <rFont val="Tahoma"/>
            <family val="2"/>
            <charset val="1"/>
          </rPr>
          <t xml:space="preserve">Constants derived in first sheet. Do not change.</t>
        </r>
      </text>
    </comment>
  </commentList>
</comments>
</file>

<file path=xl/sharedStrings.xml><?xml version="1.0" encoding="utf-8"?>
<sst xmlns="http://schemas.openxmlformats.org/spreadsheetml/2006/main" count="31" uniqueCount="28">
  <si>
    <t xml:space="preserve">Step 1: create a table of referenece data from a datasheet or measured data</t>
  </si>
  <si>
    <t xml:space="preserve">Step 2: Match the ideal behavior to the straight part of the slope. The curved portion of the reference curve is from the series resistance (RS).</t>
  </si>
  <si>
    <t xml:space="preserve">Note 1: For a given value of efficiency (N), there will be an exact value of IS that will give you a match at any one point of the curve. The suggestion is for matching at the smallest voltage listed.</t>
  </si>
  <si>
    <t xml:space="preserve">Forward Current</t>
  </si>
  <si>
    <t xml:space="preserve">Note 2: The equations for diode current can be deleted to prevent the ideal behavior at high current from saturating the logarithmic scale.</t>
  </si>
  <si>
    <t xml:space="preserve">Vf</t>
  </si>
  <si>
    <t xml:space="preserve">If_datasheet (A)</t>
  </si>
  <si>
    <t xml:space="preserve">If_formula</t>
  </si>
  <si>
    <t xml:space="preserve">Find</t>
  </si>
  <si>
    <t xml:space="preserve">IS</t>
  </si>
  <si>
    <t xml:space="preserve">When the formula overlaps the source data, move to the next sheet to determine RS</t>
  </si>
  <si>
    <t xml:space="preserve">N</t>
  </si>
  <si>
    <t xml:space="preserve">Suggestions:</t>
  </si>
  <si>
    <t xml:space="preserve">Try IS =</t>
  </si>
  <si>
    <t xml:space="preserve">Table for converting from mA to A</t>
  </si>
  <si>
    <t xml:space="preserve">If (mA)</t>
  </si>
  <si>
    <t xml:space="preserve">If (A)</t>
  </si>
  <si>
    <t xml:space="preserve">Constants</t>
  </si>
  <si>
    <t xml:space="preserve">VS</t>
  </si>
  <si>
    <t xml:space="preserve">guess</t>
  </si>
  <si>
    <t xml:space="preserve">Iterate Vdiode -&gt;</t>
  </si>
  <si>
    <t xml:space="preserve">Vdiode</t>
  </si>
  <si>
    <t xml:space="preserve">I_formula (A)</t>
  </si>
  <si>
    <t xml:space="preserve">I_ref (A)</t>
  </si>
  <si>
    <t xml:space="preserve">Find:</t>
  </si>
  <si>
    <t xml:space="preserve">RS</t>
  </si>
  <si>
    <t xml:space="preserve">Adjust RS to give the best fit to the reference data</t>
  </si>
  <si>
    <t xml:space="preserve">If the numbers don't converge, that generally means there is not a significant effect from the series resistance (low current). It is safe to replace the Vdiode value with the original Vs)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</si>
</sst>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E+00"/>
    <numFmt numFmtId="166" formatCode="0.0000"/>
    <numFmt numFmtId="167" formatCode="0.000"/>
    <numFmt numFmtId="168" formatCode="D\-MMM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libri"/>
      <family val="2"/>
    </font>
    <font>
      <b val="true"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  <font>
      <b val="true"/>
      <sz val="10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 style="medium"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2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BE4B48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A7EBB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'Find IS, N'!$C$4:$C$5</c:f>
              <c:strCache>
                <c:ptCount val="1"/>
                <c:pt idx="0">
                  <c:v>If_datasheet (A)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square"/>
            <c:size val="5"/>
            <c:spPr>
              <a:solidFill>
                <a:srgbClr val="4a7ebb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'Find IS, N'!$B$6:$B$14</c:f>
              <c:numCache>
                <c:formatCode>General</c:formatCode>
                <c:ptCount val="9"/>
                <c:pt idx="0">
                  <c:v>1.3</c:v>
                </c:pt>
                <c:pt idx="1">
                  <c:v>1.4</c:v>
                </c:pt>
                <c:pt idx="2">
                  <c:v>1.5</c:v>
                </c:pt>
                <c:pt idx="3">
                  <c:v>1.6</c:v>
                </c:pt>
                <c:pt idx="4">
                  <c:v>1.7</c:v>
                </c:pt>
                <c:pt idx="5">
                  <c:v>1.8</c:v>
                </c:pt>
                <c:pt idx="6">
                  <c:v>1.9</c:v>
                </c:pt>
                <c:pt idx="7">
                  <c:v>2</c:v>
                </c:pt>
                <c:pt idx="8">
                  <c:v>2.1</c:v>
                </c:pt>
              </c:numCache>
            </c:numRef>
          </c:xVal>
          <c:yVal>
            <c:numRef>
              <c:f>'Find IS, N'!$C$6:$C$14</c:f>
              <c:numCache>
                <c:formatCode>General</c:formatCode>
                <c:ptCount val="9"/>
                <c:pt idx="0">
                  <c:v>1.3E-006</c:v>
                </c:pt>
                <c:pt idx="1">
                  <c:v>1E-005</c:v>
                </c:pt>
                <c:pt idx="2">
                  <c:v>8E-005</c:v>
                </c:pt>
                <c:pt idx="3">
                  <c:v>0.0007</c:v>
                </c:pt>
                <c:pt idx="4">
                  <c:v>0.005</c:v>
                </c:pt>
                <c:pt idx="5">
                  <c:v>0.02</c:v>
                </c:pt>
                <c:pt idx="6">
                  <c:v>0.04</c:v>
                </c:pt>
                <c:pt idx="7">
                  <c:v>0.065</c:v>
                </c:pt>
                <c:pt idx="8">
                  <c:v>0.08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'Find IS, N'!$D$4:$D$5</c:f>
              <c:strCache>
                <c:ptCount val="1"/>
                <c:pt idx="0">
                  <c:v>If_formula</c:v>
                </c:pt>
              </c:strCache>
            </c:strRef>
          </c:tx>
          <c:spPr>
            <a:solidFill>
              <a:srgbClr val="be4b48"/>
            </a:solidFill>
            <a:ln w="28440">
              <a:solidFill>
                <a:srgbClr val="be4b48"/>
              </a:solidFill>
              <a:round/>
            </a:ln>
          </c:spPr>
          <c:marker>
            <c:symbol val="square"/>
            <c:size val="5"/>
            <c:spPr>
              <a:solidFill>
                <a:srgbClr val="be4b48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'Find IS, N'!$B$6:$B$14</c:f>
              <c:numCache>
                <c:formatCode>General</c:formatCode>
                <c:ptCount val="9"/>
                <c:pt idx="0">
                  <c:v>1.3</c:v>
                </c:pt>
                <c:pt idx="1">
                  <c:v>1.4</c:v>
                </c:pt>
                <c:pt idx="2">
                  <c:v>1.5</c:v>
                </c:pt>
                <c:pt idx="3">
                  <c:v>1.6</c:v>
                </c:pt>
                <c:pt idx="4">
                  <c:v>1.7</c:v>
                </c:pt>
                <c:pt idx="5">
                  <c:v>1.8</c:v>
                </c:pt>
                <c:pt idx="6">
                  <c:v>1.9</c:v>
                </c:pt>
                <c:pt idx="7">
                  <c:v>2</c:v>
                </c:pt>
                <c:pt idx="8">
                  <c:v>2.1</c:v>
                </c:pt>
              </c:numCache>
            </c:numRef>
          </c:xVal>
          <c:yVal>
            <c:numRef>
              <c:f>'Find IS, N'!$D$6:$D$14</c:f>
              <c:numCache>
                <c:formatCode>General</c:formatCode>
                <c:ptCount val="9"/>
                <c:pt idx="0">
                  <c:v>1.30096513269105E-006</c:v>
                </c:pt>
                <c:pt idx="1">
                  <c:v>1.04031482614391E-005</c:v>
                </c:pt>
                <c:pt idx="2">
                  <c:v>8.31886197637495E-005</c:v>
                </c:pt>
                <c:pt idx="3">
                  <c:v>0.000665216556015821</c:v>
                </c:pt>
                <c:pt idx="4">
                  <c:v>0.00531939425914566</c:v>
                </c:pt>
                <c:pt idx="5">
                  <c:v>0.0425364567798862</c:v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</c:numCache>
            </c:numRef>
          </c:yVal>
          <c:smooth val="0"/>
        </c:ser>
        <c:axId val="96707840"/>
        <c:axId val="74764487"/>
      </c:scatterChart>
      <c:valAx>
        <c:axId val="96707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lang="en-US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4764487"/>
        <c:crosses val="autoZero"/>
        <c:crossBetween val="midCat"/>
      </c:valAx>
      <c:valAx>
        <c:axId val="74764487"/>
        <c:scaling>
          <c:logBase val="10"/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.000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lang="en-US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6707840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'Find RS'!$L$2</c:f>
              <c:strCache>
                <c:ptCount val="1"/>
                <c:pt idx="0">
                  <c:v>I_formula (A)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square"/>
            <c:size val="5"/>
            <c:spPr>
              <a:solidFill>
                <a:srgbClr val="4a7ebb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'Find RS'!$A$3:$A$11</c:f>
              <c:numCache>
                <c:formatCode>General</c:formatCode>
                <c:ptCount val="9"/>
                <c:pt idx="0">
                  <c:v>1.3</c:v>
                </c:pt>
                <c:pt idx="1">
                  <c:v>1.4</c:v>
                </c:pt>
                <c:pt idx="2">
                  <c:v>1.5</c:v>
                </c:pt>
                <c:pt idx="3">
                  <c:v>1.6</c:v>
                </c:pt>
                <c:pt idx="4">
                  <c:v>1.7</c:v>
                </c:pt>
                <c:pt idx="5">
                  <c:v>1.8</c:v>
                </c:pt>
                <c:pt idx="6">
                  <c:v>1.9</c:v>
                </c:pt>
                <c:pt idx="7">
                  <c:v>2</c:v>
                </c:pt>
                <c:pt idx="8">
                  <c:v>2.1</c:v>
                </c:pt>
              </c:numCache>
            </c:numRef>
          </c:xVal>
          <c:yVal>
            <c:numRef>
              <c:f>'Find RS'!$L$3:$L$11</c:f>
              <c:numCache>
                <c:formatCode>General</c:formatCode>
                <c:ptCount val="9"/>
                <c:pt idx="0">
                  <c:v>1.30096513269105E-006</c:v>
                </c:pt>
                <c:pt idx="1">
                  <c:v>1.0403148261439E-005</c:v>
                </c:pt>
                <c:pt idx="2">
                  <c:v>8.31886197637492E-005</c:v>
                </c:pt>
                <c:pt idx="3">
                  <c:v>0.000665216556015821</c:v>
                </c:pt>
                <c:pt idx="4">
                  <c:v>0.00531939425914566</c:v>
                </c:pt>
                <c:pt idx="5">
                  <c:v>0.0151383213402199</c:v>
                </c:pt>
                <c:pt idx="6">
                  <c:v>0.0336937258850692</c:v>
                </c:pt>
                <c:pt idx="7">
                  <c:v>0.0564782992984617</c:v>
                </c:pt>
                <c:pt idx="8">
                  <c:v>0.0814419496985728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'Find RS'!$M$2</c:f>
              <c:strCache>
                <c:ptCount val="1"/>
                <c:pt idx="0">
                  <c:v>I_ref (A)</c:v>
                </c:pt>
              </c:strCache>
            </c:strRef>
          </c:tx>
          <c:spPr>
            <a:solidFill>
              <a:srgbClr val="be4b48"/>
            </a:solidFill>
            <a:ln w="28440">
              <a:solidFill>
                <a:srgbClr val="be4b48"/>
              </a:solidFill>
              <a:round/>
            </a:ln>
          </c:spPr>
          <c:marker>
            <c:symbol val="square"/>
            <c:size val="5"/>
            <c:spPr>
              <a:solidFill>
                <a:srgbClr val="be4b48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'Find RS'!$A$3:$A$11</c:f>
              <c:numCache>
                <c:formatCode>General</c:formatCode>
                <c:ptCount val="9"/>
                <c:pt idx="0">
                  <c:v>1.3</c:v>
                </c:pt>
                <c:pt idx="1">
                  <c:v>1.4</c:v>
                </c:pt>
                <c:pt idx="2">
                  <c:v>1.5</c:v>
                </c:pt>
                <c:pt idx="3">
                  <c:v>1.6</c:v>
                </c:pt>
                <c:pt idx="4">
                  <c:v>1.7</c:v>
                </c:pt>
                <c:pt idx="5">
                  <c:v>1.8</c:v>
                </c:pt>
                <c:pt idx="6">
                  <c:v>1.9</c:v>
                </c:pt>
                <c:pt idx="7">
                  <c:v>2</c:v>
                </c:pt>
                <c:pt idx="8">
                  <c:v>2.1</c:v>
                </c:pt>
              </c:numCache>
            </c:numRef>
          </c:xVal>
          <c:yVal>
            <c:numRef>
              <c:f>'Find RS'!$M$3:$M$11</c:f>
              <c:numCache>
                <c:formatCode>General</c:formatCode>
                <c:ptCount val="9"/>
                <c:pt idx="0">
                  <c:v>1.3E-006</c:v>
                </c:pt>
                <c:pt idx="1">
                  <c:v>1E-005</c:v>
                </c:pt>
                <c:pt idx="2">
                  <c:v>8E-005</c:v>
                </c:pt>
                <c:pt idx="3">
                  <c:v>0.0007</c:v>
                </c:pt>
                <c:pt idx="4">
                  <c:v>0.005</c:v>
                </c:pt>
                <c:pt idx="5">
                  <c:v>0.02</c:v>
                </c:pt>
                <c:pt idx="6">
                  <c:v>0.04</c:v>
                </c:pt>
                <c:pt idx="7">
                  <c:v>0.065</c:v>
                </c:pt>
                <c:pt idx="8">
                  <c:v>0.08</c:v>
                </c:pt>
              </c:numCache>
            </c:numRef>
          </c:yVal>
          <c:smooth val="0"/>
        </c:ser>
        <c:axId val="85967822"/>
        <c:axId val="16307199"/>
      </c:scatterChart>
      <c:valAx>
        <c:axId val="8596782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en-US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lang="en-US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Voltage Applied - VS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lang="en-US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6307199"/>
        <c:crosses val="autoZero"/>
        <c:crossBetween val="midCat"/>
      </c:valAx>
      <c:valAx>
        <c:axId val="16307199"/>
        <c:scaling>
          <c:logBase val="10"/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lang="en-US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lang="en-US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Forward Current - If (A)</a:t>
                </a:r>
              </a:p>
            </c:rich>
          </c:tx>
          <c:overlay val="0"/>
        </c:title>
        <c:numFmt formatCode="0.0000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lang="en-US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5967822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552600</xdr:colOff>
      <xdr:row>13</xdr:row>
      <xdr:rowOff>4680</xdr:rowOff>
    </xdr:from>
    <xdr:to>
      <xdr:col>22</xdr:col>
      <xdr:colOff>85680</xdr:colOff>
      <xdr:row>37</xdr:row>
      <xdr:rowOff>142560</xdr:rowOff>
    </xdr:to>
    <xdr:graphicFrame>
      <xdr:nvGraphicFramePr>
        <xdr:cNvPr id="0" name="Chart 2"/>
        <xdr:cNvGraphicFramePr/>
      </xdr:nvGraphicFramePr>
      <xdr:xfrm>
        <a:off x="7200720" y="3281040"/>
        <a:ext cx="15935400" cy="4709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162000</xdr:colOff>
      <xdr:row>11</xdr:row>
      <xdr:rowOff>147600</xdr:rowOff>
    </xdr:from>
    <xdr:to>
      <xdr:col>15</xdr:col>
      <xdr:colOff>199800</xdr:colOff>
      <xdr:row>35</xdr:row>
      <xdr:rowOff>66240</xdr:rowOff>
    </xdr:to>
    <xdr:graphicFrame>
      <xdr:nvGraphicFramePr>
        <xdr:cNvPr id="1" name="Chart 1"/>
        <xdr:cNvGraphicFramePr/>
      </xdr:nvGraphicFramePr>
      <xdr:xfrm>
        <a:off x="162000" y="2300040"/>
        <a:ext cx="11467800" cy="4871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X2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6" activeCellId="0" sqref="F6"/>
    </sheetView>
  </sheetViews>
  <sheetFormatPr defaultRowHeight="15"/>
  <cols>
    <col collapsed="false" hidden="false" max="1" min="1" style="0" width="8.57085020242915"/>
    <col collapsed="false" hidden="false" max="2" min="2" style="0" width="4.2834008097166"/>
    <col collapsed="false" hidden="false" max="3" min="3" style="0" width="15.5303643724696"/>
    <col collapsed="false" hidden="false" max="4" min="4" style="0" width="12.1052631578947"/>
    <col collapsed="false" hidden="false" max="9" min="5" style="0" width="8.57085020242915"/>
    <col collapsed="false" hidden="false" max="10" min="10" style="0" width="73.0566801619433"/>
    <col collapsed="false" hidden="false" max="1025" min="11" style="0" width="8.57085020242915"/>
  </cols>
  <sheetData>
    <row r="1" customFormat="false" ht="15" hidden="false" customHeight="false" outlineLevel="0" collapsed="false">
      <c r="J1" s="1" t="s">
        <v>0</v>
      </c>
    </row>
    <row r="2" customFormat="false" ht="30" hidden="false" customHeight="false" outlineLevel="0" collapsed="false">
      <c r="J2" s="1" t="s">
        <v>1</v>
      </c>
    </row>
    <row r="3" customFormat="false" ht="45" hidden="false" customHeight="false" outlineLevel="0" collapsed="false">
      <c r="J3" s="1" t="s">
        <v>2</v>
      </c>
    </row>
    <row r="4" customFormat="false" ht="30" hidden="false" customHeight="false" outlineLevel="0" collapsed="false">
      <c r="B4" s="2" t="s">
        <v>3</v>
      </c>
      <c r="C4" s="2"/>
      <c r="D4" s="2"/>
      <c r="J4" s="1" t="s">
        <v>4</v>
      </c>
      <c r="O4" s="3"/>
      <c r="P4" s="3"/>
      <c r="Q4" s="3"/>
      <c r="R4" s="3"/>
      <c r="S4" s="3"/>
      <c r="T4" s="3"/>
      <c r="U4" s="3"/>
      <c r="V4" s="3"/>
      <c r="W4" s="3"/>
      <c r="X4" s="4"/>
    </row>
    <row r="5" customFormat="false" ht="15.75" hidden="false" customHeight="false" outlineLevel="0" collapsed="false">
      <c r="B5" s="0" t="s">
        <v>5</v>
      </c>
      <c r="C5" s="0" t="s">
        <v>6</v>
      </c>
      <c r="D5" s="0" t="s">
        <v>7</v>
      </c>
      <c r="F5" s="0" t="s">
        <v>8</v>
      </c>
      <c r="O5" s="3"/>
      <c r="P5" s="3"/>
      <c r="Q5" s="3"/>
      <c r="R5" s="3"/>
      <c r="S5" s="3"/>
      <c r="T5" s="3"/>
      <c r="U5" s="3"/>
      <c r="V5" s="3"/>
      <c r="W5" s="3"/>
      <c r="X5" s="4"/>
    </row>
    <row r="6" customFormat="false" ht="15" hidden="false" customHeight="false" outlineLevel="0" collapsed="false">
      <c r="B6" s="0" t="n">
        <v>1.3</v>
      </c>
      <c r="C6" s="5" t="n">
        <v>1.3E-006</v>
      </c>
      <c r="D6" s="4" t="n">
        <f aca="false">$G$6*(EXP((B6)/($G$7*0.026))-1)</f>
        <v>1.30096513269105E-006</v>
      </c>
      <c r="E6" s="5"/>
      <c r="F6" s="6" t="s">
        <v>9</v>
      </c>
      <c r="G6" s="7" t="n">
        <v>2.38E-018</v>
      </c>
      <c r="J6" s="8" t="s">
        <v>10</v>
      </c>
      <c r="O6" s="3"/>
      <c r="P6" s="3"/>
      <c r="Q6" s="3"/>
      <c r="R6" s="3"/>
      <c r="S6" s="3"/>
      <c r="T6" s="3"/>
      <c r="U6" s="3"/>
      <c r="V6" s="3"/>
      <c r="W6" s="3"/>
      <c r="X6" s="4"/>
    </row>
    <row r="7" customFormat="false" ht="15.75" hidden="false" customHeight="false" outlineLevel="0" collapsed="false">
      <c r="B7" s="0" t="n">
        <v>1.4</v>
      </c>
      <c r="C7" s="5" t="n">
        <v>1E-005</v>
      </c>
      <c r="D7" s="4" t="n">
        <f aca="false">$G$6*(EXP((B7)/($G$7*0.026))-1)</f>
        <v>1.04031482614391E-005</v>
      </c>
      <c r="E7" s="5"/>
      <c r="F7" s="9" t="s">
        <v>11</v>
      </c>
      <c r="G7" s="10" t="n">
        <v>1.85</v>
      </c>
      <c r="O7" s="3"/>
      <c r="P7" s="3"/>
      <c r="Q7" s="3"/>
      <c r="R7" s="3"/>
      <c r="S7" s="3"/>
      <c r="T7" s="3"/>
      <c r="U7" s="3"/>
      <c r="V7" s="3"/>
      <c r="W7" s="3"/>
      <c r="X7" s="4"/>
    </row>
    <row r="8" customFormat="false" ht="15" hidden="false" customHeight="false" outlineLevel="0" collapsed="false">
      <c r="B8" s="0" t="n">
        <v>1.5</v>
      </c>
      <c r="C8" s="5" t="n">
        <v>8E-005</v>
      </c>
      <c r="D8" s="4" t="n">
        <f aca="false">$G$6*(EXP((B8)/($G$7*0.026))-1)</f>
        <v>8.31886197637495E-005</v>
      </c>
      <c r="E8" s="5"/>
      <c r="O8" s="3"/>
      <c r="P8" s="3"/>
      <c r="Q8" s="3"/>
      <c r="R8" s="3"/>
      <c r="S8" s="3"/>
      <c r="T8" s="3"/>
      <c r="U8" s="3"/>
      <c r="V8" s="3"/>
      <c r="W8" s="3"/>
      <c r="X8" s="4"/>
    </row>
    <row r="9" customFormat="false" ht="15.75" hidden="false" customHeight="false" outlineLevel="0" collapsed="false">
      <c r="B9" s="0" t="n">
        <v>1.6</v>
      </c>
      <c r="C9" s="5" t="n">
        <v>0.0007</v>
      </c>
      <c r="D9" s="4" t="n">
        <f aca="false">$G$6*(EXP((B9)/($G$7*0.026))-1)</f>
        <v>0.000665216556015821</v>
      </c>
      <c r="E9" s="5"/>
      <c r="F9" s="0" t="s">
        <v>12</v>
      </c>
      <c r="O9" s="3"/>
      <c r="P9" s="3"/>
      <c r="Q9" s="3"/>
      <c r="R9" s="3"/>
      <c r="S9" s="3"/>
      <c r="T9" s="3"/>
      <c r="U9" s="3"/>
      <c r="V9" s="3"/>
      <c r="W9" s="3"/>
      <c r="X9" s="4"/>
    </row>
    <row r="10" customFormat="false" ht="15.75" hidden="false" customHeight="false" outlineLevel="0" collapsed="false">
      <c r="B10" s="0" t="n">
        <v>1.7</v>
      </c>
      <c r="C10" s="5" t="n">
        <v>0.005</v>
      </c>
      <c r="D10" s="4" t="n">
        <f aca="false">$G$6*(EXP((B10)/($G$7*0.026))-1)</f>
        <v>0.00531939425914566</v>
      </c>
      <c r="E10" s="5"/>
      <c r="F10" s="11" t="s">
        <v>13</v>
      </c>
      <c r="G10" s="12" t="n">
        <f aca="false">G6*C6/D6</f>
        <v>2.37823437558242E-018</v>
      </c>
      <c r="O10" s="3"/>
      <c r="P10" s="3"/>
      <c r="Q10" s="3"/>
      <c r="R10" s="3"/>
      <c r="S10" s="3"/>
      <c r="T10" s="3"/>
      <c r="U10" s="3"/>
      <c r="V10" s="3"/>
      <c r="W10" s="3"/>
      <c r="X10" s="4"/>
    </row>
    <row r="11" customFormat="false" ht="15" hidden="false" customHeight="false" outlineLevel="0" collapsed="false">
      <c r="B11" s="0" t="n">
        <v>1.8</v>
      </c>
      <c r="C11" s="5" t="n">
        <v>0.02</v>
      </c>
      <c r="D11" s="4" t="n">
        <f aca="false">$G$6*(EXP((B11)/($G$7*0.026))-1)</f>
        <v>0.0425364567798862</v>
      </c>
      <c r="E11" s="5"/>
      <c r="O11" s="3"/>
      <c r="P11" s="3"/>
      <c r="Q11" s="3"/>
      <c r="R11" s="3"/>
      <c r="S11" s="3"/>
      <c r="T11" s="3"/>
      <c r="U11" s="3"/>
      <c r="V11" s="3"/>
      <c r="W11" s="3"/>
      <c r="X11" s="4"/>
    </row>
    <row r="12" customFormat="false" ht="15" hidden="false" customHeight="false" outlineLevel="0" collapsed="false">
      <c r="B12" s="0" t="n">
        <v>1.9</v>
      </c>
      <c r="C12" s="5" t="n">
        <v>0.04</v>
      </c>
      <c r="D12" s="4"/>
      <c r="E12" s="5"/>
      <c r="O12" s="3"/>
      <c r="P12" s="3"/>
      <c r="Q12" s="3"/>
      <c r="R12" s="3"/>
      <c r="S12" s="3"/>
      <c r="T12" s="3"/>
      <c r="U12" s="3"/>
      <c r="V12" s="3"/>
      <c r="W12" s="3"/>
      <c r="X12" s="4"/>
    </row>
    <row r="13" customFormat="false" ht="15" hidden="false" customHeight="false" outlineLevel="0" collapsed="false">
      <c r="B13" s="0" t="n">
        <v>2</v>
      </c>
      <c r="C13" s="5" t="n">
        <v>0.065</v>
      </c>
      <c r="D13" s="4"/>
      <c r="E13" s="5"/>
    </row>
    <row r="14" customFormat="false" ht="15" hidden="false" customHeight="false" outlineLevel="0" collapsed="false">
      <c r="B14" s="0" t="n">
        <v>2.1</v>
      </c>
      <c r="C14" s="5" t="n">
        <v>0.08</v>
      </c>
      <c r="D14" s="4"/>
      <c r="E14" s="5"/>
    </row>
    <row r="19" customFormat="false" ht="15" hidden="false" customHeight="false" outlineLevel="0" collapsed="false">
      <c r="B19" s="2" t="s">
        <v>14</v>
      </c>
      <c r="C19" s="2"/>
      <c r="D19" s="2"/>
    </row>
    <row r="20" customFormat="false" ht="15" hidden="false" customHeight="false" outlineLevel="0" collapsed="false">
      <c r="B20" s="0" t="s">
        <v>5</v>
      </c>
      <c r="C20" s="0" t="s">
        <v>15</v>
      </c>
      <c r="D20" s="0" t="s">
        <v>16</v>
      </c>
    </row>
    <row r="21" customFormat="false" ht="15" hidden="false" customHeight="false" outlineLevel="0" collapsed="false">
      <c r="B21" s="0" t="n">
        <v>1.3</v>
      </c>
      <c r="C21" s="5" t="n">
        <v>0.0013</v>
      </c>
      <c r="D21" s="4" t="n">
        <f aca="false">C21/1000</f>
        <v>1.3E-006</v>
      </c>
    </row>
    <row r="22" customFormat="false" ht="15" hidden="false" customHeight="false" outlineLevel="0" collapsed="false">
      <c r="B22" s="0" t="n">
        <v>1.4</v>
      </c>
      <c r="C22" s="5" t="n">
        <v>0.01</v>
      </c>
      <c r="D22" s="4" t="n">
        <f aca="false">C22/1000</f>
        <v>1E-005</v>
      </c>
    </row>
    <row r="23" customFormat="false" ht="15" hidden="false" customHeight="false" outlineLevel="0" collapsed="false">
      <c r="B23" s="0" t="n">
        <v>1.5</v>
      </c>
      <c r="C23" s="5" t="n">
        <v>0.08</v>
      </c>
      <c r="D23" s="4" t="n">
        <f aca="false">C23/1000</f>
        <v>8E-005</v>
      </c>
    </row>
    <row r="24" customFormat="false" ht="15" hidden="false" customHeight="false" outlineLevel="0" collapsed="false">
      <c r="B24" s="0" t="n">
        <v>1.6</v>
      </c>
      <c r="C24" s="5" t="n">
        <v>0.7</v>
      </c>
      <c r="D24" s="4" t="n">
        <f aca="false">C24/1000</f>
        <v>0.0007</v>
      </c>
    </row>
    <row r="25" customFormat="false" ht="15" hidden="false" customHeight="false" outlineLevel="0" collapsed="false">
      <c r="B25" s="0" t="n">
        <v>1.7</v>
      </c>
      <c r="C25" s="5" t="n">
        <v>5</v>
      </c>
      <c r="D25" s="4" t="n">
        <f aca="false">C25/1000</f>
        <v>0.005</v>
      </c>
    </row>
    <row r="26" customFormat="false" ht="15" hidden="false" customHeight="false" outlineLevel="0" collapsed="false">
      <c r="B26" s="0" t="n">
        <v>1.8</v>
      </c>
      <c r="C26" s="5" t="n">
        <v>20</v>
      </c>
      <c r="D26" s="4" t="n">
        <f aca="false">C26/1000</f>
        <v>0.02</v>
      </c>
    </row>
    <row r="27" customFormat="false" ht="15" hidden="false" customHeight="false" outlineLevel="0" collapsed="false">
      <c r="B27" s="0" t="n">
        <v>1.9</v>
      </c>
      <c r="C27" s="5" t="n">
        <v>40</v>
      </c>
      <c r="D27" s="4" t="n">
        <f aca="false">C27/1000</f>
        <v>0.04</v>
      </c>
    </row>
    <row r="28" customFormat="false" ht="15" hidden="false" customHeight="false" outlineLevel="0" collapsed="false">
      <c r="B28" s="0" t="n">
        <v>2</v>
      </c>
      <c r="C28" s="5" t="n">
        <v>65</v>
      </c>
      <c r="D28" s="4" t="n">
        <f aca="false">C28/1000</f>
        <v>0.065</v>
      </c>
    </row>
    <row r="29" customFormat="false" ht="15" hidden="false" customHeight="false" outlineLevel="0" collapsed="false">
      <c r="B29" s="0" t="n">
        <v>2.1</v>
      </c>
      <c r="C29" s="5" t="n">
        <v>80</v>
      </c>
      <c r="D29" s="4" t="n">
        <f aca="false">C29/1000</f>
        <v>0.08</v>
      </c>
    </row>
  </sheetData>
  <mergeCells count="2">
    <mergeCell ref="B4:D4"/>
    <mergeCell ref="B19:D1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R25" activeCellId="0" sqref="R25"/>
    </sheetView>
  </sheetViews>
  <sheetFormatPr defaultRowHeight="15"/>
  <cols>
    <col collapsed="false" hidden="false" max="17" min="1" style="0" width="8.57085020242915"/>
    <col collapsed="false" hidden="false" max="18" min="18" style="0" width="59.1295546558704"/>
    <col collapsed="false" hidden="false" max="1025" min="19" style="0" width="8.57085020242915"/>
  </cols>
  <sheetData>
    <row r="1" customFormat="false" ht="15.75" hidden="false" customHeight="false" outlineLevel="0" collapsed="false">
      <c r="O1" s="0" t="s">
        <v>17</v>
      </c>
    </row>
    <row r="2" customFormat="false" ht="15.75" hidden="false" customHeight="false" outlineLevel="0" collapsed="false">
      <c r="A2" s="11" t="s">
        <v>18</v>
      </c>
      <c r="B2" s="13" t="s">
        <v>19</v>
      </c>
      <c r="C2" s="13" t="s">
        <v>20</v>
      </c>
      <c r="D2" s="13"/>
      <c r="E2" s="13"/>
      <c r="F2" s="13"/>
      <c r="G2" s="13"/>
      <c r="H2" s="13"/>
      <c r="I2" s="13"/>
      <c r="J2" s="13"/>
      <c r="K2" s="13" t="s">
        <v>21</v>
      </c>
      <c r="L2" s="13" t="s">
        <v>22</v>
      </c>
      <c r="M2" s="14" t="s">
        <v>23</v>
      </c>
      <c r="O2" s="0" t="s">
        <v>9</v>
      </c>
      <c r="P2" s="15" t="n">
        <f aca="false">'Find IS, N'!G6</f>
        <v>2.38E-018</v>
      </c>
    </row>
    <row r="3" customFormat="false" ht="15.75" hidden="false" customHeight="false" outlineLevel="0" collapsed="false">
      <c r="A3" s="6" t="n">
        <v>1.3</v>
      </c>
      <c r="B3" s="0" t="n">
        <v>0.2</v>
      </c>
      <c r="C3" s="16" t="n">
        <f aca="false">$P$3*0.026*LN(($A3-B3)/($P$6*$P$2)+1)</f>
        <v>1.89902738897174</v>
      </c>
      <c r="D3" s="16" t="e">
        <f aca="false">$P$3*0.026*LN(($A3-C3)/($P$6*$P$2)+1)</f>
        <v>#VALUE!</v>
      </c>
      <c r="E3" s="16" t="e">
        <f aca="false">$P$3*0.026*LN(($A3-D3)/($P$6*$P$2)+1)</f>
        <v>#VALUE!</v>
      </c>
      <c r="F3" s="16" t="e">
        <f aca="false">$P$3*0.026*LN(($A3-E3)/($P$6*$P$2)+1)</f>
        <v>#VALUE!</v>
      </c>
      <c r="G3" s="16" t="e">
        <f aca="false">$P$3*0.026*LN(($A3-F3)/($P$6*$P$2)+1)</f>
        <v>#VALUE!</v>
      </c>
      <c r="H3" s="16" t="e">
        <f aca="false">$P$3*0.026*LN(($A3-G3)/($P$6*$P$2)+1)</f>
        <v>#VALUE!</v>
      </c>
      <c r="I3" s="16" t="e">
        <f aca="false">$P$3*0.026*LN(($A3-H3)/($P$6*$P$2)+1)</f>
        <v>#VALUE!</v>
      </c>
      <c r="J3" s="16" t="e">
        <f aca="false">$P$3*0.026*LN(($A3-I3)/($P$6*$P$2)+1)</f>
        <v>#VALUE!</v>
      </c>
      <c r="K3" s="3" t="n">
        <f aca="false">A3</f>
        <v>1.3</v>
      </c>
      <c r="L3" s="17" t="n">
        <f aca="false">$P$2*(EXP((K3)/($P$3*0.026))-1)</f>
        <v>1.30096513269105E-006</v>
      </c>
      <c r="M3" s="6" t="n">
        <f aca="false">'Find IS, N'!C6</f>
        <v>1.3E-006</v>
      </c>
      <c r="O3" s="0" t="s">
        <v>11</v>
      </c>
      <c r="P3" s="18" t="n">
        <f aca="false">'Find IS, N'!G7</f>
        <v>1.85</v>
      </c>
    </row>
    <row r="4" customFormat="false" ht="15" hidden="false" customHeight="false" outlineLevel="0" collapsed="false">
      <c r="A4" s="19" t="n">
        <v>1.4</v>
      </c>
      <c r="B4" s="0" t="n">
        <v>0.2</v>
      </c>
      <c r="C4" s="16" t="n">
        <f aca="false">$P$3*0.026*LN(($A4-B4)/($P$6*$P$2)+1)</f>
        <v>1.90321263620494</v>
      </c>
      <c r="D4" s="16" t="e">
        <f aca="false">$P$3*0.026*LN(($A4-C4)/($P$6*$P$2)+1)</f>
        <v>#VALUE!</v>
      </c>
      <c r="E4" s="16" t="e">
        <f aca="false">$P$3*0.026*LN(($A4-D4)/($P$6*$P$2)+1)</f>
        <v>#VALUE!</v>
      </c>
      <c r="F4" s="16" t="e">
        <f aca="false">$P$3*0.026*LN(($A4-E4)/($P$6*$P$2)+1)</f>
        <v>#VALUE!</v>
      </c>
      <c r="G4" s="16" t="e">
        <f aca="false">$P$3*0.026*LN(($A4-F4)/($P$6*$P$2)+1)</f>
        <v>#VALUE!</v>
      </c>
      <c r="H4" s="16" t="e">
        <f aca="false">$P$3*0.026*LN(($A4-G4)/($P$6*$P$2)+1)</f>
        <v>#VALUE!</v>
      </c>
      <c r="I4" s="16" t="e">
        <f aca="false">$P$3*0.026*LN(($A4-H4)/($P$6*$P$2)+1)</f>
        <v>#VALUE!</v>
      </c>
      <c r="J4" s="16" t="e">
        <f aca="false">$P$3*0.026*LN(($A4-I4)/($P$6*$P$2)+1)</f>
        <v>#VALUE!</v>
      </c>
      <c r="K4" s="3" t="n">
        <v>1.4</v>
      </c>
      <c r="L4" s="20" t="n">
        <f aca="false">$P$2*(EXP((K4)/($P$3*0.026))-1)</f>
        <v>1.0403148261439E-005</v>
      </c>
      <c r="M4" s="19" t="n">
        <f aca="false">'Find IS, N'!C7</f>
        <v>1E-005</v>
      </c>
    </row>
    <row r="5" customFormat="false" ht="15.75" hidden="false" customHeight="false" outlineLevel="0" collapsed="false">
      <c r="A5" s="19" t="n">
        <v>1.5</v>
      </c>
      <c r="B5" s="0" t="n">
        <v>0.2</v>
      </c>
      <c r="C5" s="16" t="n">
        <f aca="false">$P$3*0.026*LN(($A5-B5)/($P$6*$P$2)+1)</f>
        <v>1.90706269044404</v>
      </c>
      <c r="D5" s="16" t="e">
        <f aca="false">$P$3*0.026*LN(($A5-C5)/($P$6*$P$2)+1)</f>
        <v>#VALUE!</v>
      </c>
      <c r="E5" s="16" t="e">
        <f aca="false">$P$3*0.026*LN(($A5-D5)/($P$6*$P$2)+1)</f>
        <v>#VALUE!</v>
      </c>
      <c r="F5" s="16" t="e">
        <f aca="false">$P$3*0.026*LN(($A5-E5)/($P$6*$P$2)+1)</f>
        <v>#VALUE!</v>
      </c>
      <c r="G5" s="16" t="e">
        <f aca="false">$P$3*0.026*LN(($A5-F5)/($P$6*$P$2)+1)</f>
        <v>#VALUE!</v>
      </c>
      <c r="H5" s="16" t="e">
        <f aca="false">$P$3*0.026*LN(($A5-G5)/($P$6*$P$2)+1)</f>
        <v>#VALUE!</v>
      </c>
      <c r="I5" s="16" t="e">
        <f aca="false">$P$3*0.026*LN(($A5-H5)/($P$6*$P$2)+1)</f>
        <v>#VALUE!</v>
      </c>
      <c r="J5" s="16" t="e">
        <f aca="false">$P$3*0.026*LN(($A5-I5)/($P$6*$P$2)+1)</f>
        <v>#VALUE!</v>
      </c>
      <c r="K5" s="3" t="n">
        <f aca="false">A5</f>
        <v>1.5</v>
      </c>
      <c r="L5" s="20" t="n">
        <f aca="false">$P$2*(EXP((K5)/($P$3*0.026))-1)</f>
        <v>8.31886197637492E-005</v>
      </c>
      <c r="M5" s="19" t="n">
        <f aca="false">'Find IS, N'!C8</f>
        <v>8E-005</v>
      </c>
      <c r="O5" s="0" t="s">
        <v>24</v>
      </c>
    </row>
    <row r="6" customFormat="false" ht="15.75" hidden="false" customHeight="false" outlineLevel="0" collapsed="false">
      <c r="A6" s="19" t="n">
        <v>1.6</v>
      </c>
      <c r="C6" s="16" t="n">
        <v>1.6</v>
      </c>
      <c r="D6" s="16" t="n">
        <f aca="false">$P$3*0.026*LN(($A6-C6)/($P$6*$P$2)+1)</f>
        <v>0</v>
      </c>
      <c r="E6" s="16" t="n">
        <f aca="false">$P$3*0.026*LN(($A6-D6)/($P$6*$P$2)+1)</f>
        <v>1.91705014388987</v>
      </c>
      <c r="F6" s="16" t="e">
        <f aca="false">$P$3*0.026*LN(($A6-E6)/($P$6*$P$2)+1)</f>
        <v>#VALUE!</v>
      </c>
      <c r="G6" s="16" t="e">
        <f aca="false">$P$3*0.026*LN(($A6-F6)/($P$6*$P$2)+1)</f>
        <v>#VALUE!</v>
      </c>
      <c r="H6" s="16" t="e">
        <f aca="false">$P$3*0.026*LN(($A6-G6)/($P$6*$P$2)+1)</f>
        <v>#VALUE!</v>
      </c>
      <c r="I6" s="16" t="e">
        <f aca="false">$P$3*0.026*LN(($A6-H6)/($P$6*$P$2)+1)</f>
        <v>#VALUE!</v>
      </c>
      <c r="J6" s="16" t="e">
        <f aca="false">$P$3*0.026*LN(($A6-I6)/($P$6*$P$2)+1)</f>
        <v>#VALUE!</v>
      </c>
      <c r="K6" s="3" t="n">
        <f aca="false">1.6</f>
        <v>1.6</v>
      </c>
      <c r="L6" s="20" t="n">
        <f aca="false">$P$2*(EXP((K6)/($P$3*0.026))-1)</f>
        <v>0.000665216556015821</v>
      </c>
      <c r="M6" s="19" t="n">
        <f aca="false">'Find IS, N'!C9</f>
        <v>0.0007</v>
      </c>
      <c r="O6" s="21" t="s">
        <v>25</v>
      </c>
      <c r="P6" s="22" t="n">
        <v>3.3</v>
      </c>
    </row>
    <row r="7" customFormat="false" ht="15" hidden="false" customHeight="false" outlineLevel="0" collapsed="false">
      <c r="A7" s="19" t="n">
        <v>1.7</v>
      </c>
      <c r="B7" s="0" t="n">
        <v>1.685</v>
      </c>
      <c r="C7" s="16" t="n">
        <f aca="false">$P$3*0.026*LN(($A7-B7)/($P$6*$P$2)+1)</f>
        <v>1.69243715507712</v>
      </c>
      <c r="D7" s="16" t="n">
        <f aca="false">$P$3*0.026*LN(($A7-C7)/($P$6*$P$2)+1)</f>
        <v>1.65949814188106</v>
      </c>
      <c r="E7" s="16" t="n">
        <f aca="false">$P$3*0.026*LN(($A7-D7)/($P$6*$P$2)+1)</f>
        <v>1.74021477211129</v>
      </c>
      <c r="F7" s="16" t="e">
        <f aca="false">$P$3*0.026*LN(($A7-E7)/($P$6*$P$2)+1)</f>
        <v>#VALUE!</v>
      </c>
      <c r="G7" s="16" t="e">
        <f aca="false">$P$3*0.026*LN(($A7-F7)/($P$6*$P$2)+1)</f>
        <v>#VALUE!</v>
      </c>
      <c r="H7" s="16" t="e">
        <f aca="false">$P$3*0.026*LN(($A7-G7)/($P$6*$P$2)+1)</f>
        <v>#VALUE!</v>
      </c>
      <c r="I7" s="16" t="e">
        <f aca="false">$P$3*0.026*LN(($A7-H7)/($P$6*$P$2)+1)</f>
        <v>#VALUE!</v>
      </c>
      <c r="J7" s="16" t="e">
        <f aca="false">$P$3*0.026*LN(($A7-I7)/($P$6*$P$2)+1)</f>
        <v>#VALUE!</v>
      </c>
      <c r="K7" s="3" t="n">
        <f aca="false">A7</f>
        <v>1.7</v>
      </c>
      <c r="L7" s="20" t="n">
        <f aca="false">$P$2*(EXP((K7)/($P$3*0.026))-1)</f>
        <v>0.00531939425914566</v>
      </c>
      <c r="M7" s="19" t="n">
        <f aca="false">'Find IS, N'!C10</f>
        <v>0.005</v>
      </c>
    </row>
    <row r="8" customFormat="false" ht="15" hidden="false" customHeight="false" outlineLevel="0" collapsed="false">
      <c r="A8" s="19" t="n">
        <v>1.8</v>
      </c>
      <c r="B8" s="0" t="n">
        <v>1.75</v>
      </c>
      <c r="C8" s="16" t="n">
        <f aca="false">$P$3*0.026*LN(($A8-B8)/($P$6*$P$2)+1)</f>
        <v>1.7503482469652</v>
      </c>
      <c r="D8" s="16" t="n">
        <f aca="false">$P$3*0.026*LN(($A8-C8)/($P$6*$P$2)+1)</f>
        <v>1.75001206126438</v>
      </c>
      <c r="E8" s="16" t="n">
        <f aca="false">$P$3*0.026*LN(($A8-D8)/($P$6*$P$2)+1)</f>
        <v>1.75033664262918</v>
      </c>
      <c r="F8" s="16" t="n">
        <f aca="false">$P$3*0.026*LN(($A8-E8)/($P$6*$P$2)+1)</f>
        <v>1.75002330161971</v>
      </c>
      <c r="G8" s="16" t="n">
        <f aca="false">$P$3*0.026*LN(($A8-F8)/($P$6*$P$2)+1)</f>
        <v>1.75032582558209</v>
      </c>
      <c r="H8" s="16" t="n">
        <f aca="false">$P$3*0.026*LN(($A8-G8)/($P$6*$P$2)+1)</f>
        <v>1.75003377701522</v>
      </c>
      <c r="I8" s="16" t="n">
        <f aca="false">$P$3*0.026*LN(($A8-H8)/($P$6*$P$2)+1)</f>
        <v>1.75031574249629</v>
      </c>
      <c r="J8" s="16" t="n">
        <f aca="false">$P$3*0.026*LN(($A8-I8)/($P$6*$P$2)+1)</f>
        <v>1.75004353957727</v>
      </c>
      <c r="K8" s="16" t="n">
        <f aca="false">$P$3*0.026*LN(($A8-J8)/($P$6*$P$2)+1)</f>
        <v>1.75030634364469</v>
      </c>
      <c r="L8" s="20" t="n">
        <f aca="false">$P$2*(EXP((K8)/($P$3*0.026))-1)</f>
        <v>0.0151383213402199</v>
      </c>
      <c r="M8" s="19" t="n">
        <f aca="false">'Find IS, N'!C11</f>
        <v>0.02</v>
      </c>
    </row>
    <row r="9" customFormat="false" ht="15" hidden="false" customHeight="false" outlineLevel="0" collapsed="false">
      <c r="A9" s="19" t="n">
        <v>1.9</v>
      </c>
      <c r="B9" s="0" t="n">
        <v>1.8</v>
      </c>
      <c r="C9" s="16" t="n">
        <f aca="false">$P$3*0.026*LN(($A9-B9)/($P$6*$P$2)+1)</f>
        <v>1.78368862635014</v>
      </c>
      <c r="D9" s="16" t="n">
        <f aca="false">$P$3*0.026*LN(($A9-C9)/($P$6*$P$2)+1)</f>
        <v>1.79095656831453</v>
      </c>
      <c r="E9" s="16" t="n">
        <f aca="false">$P$3*0.026*LN(($A9-D9)/($P$6*$P$2)+1)</f>
        <v>1.78785293544742</v>
      </c>
      <c r="F9" s="16" t="n">
        <f aca="false">$P$3*0.026*LN(($A9-E9)/($P$6*$P$2)+1)</f>
        <v>1.78920285365642</v>
      </c>
      <c r="G9" s="16" t="n">
        <f aca="false">$P$3*0.026*LN(($A9-F9)/($P$6*$P$2)+1)</f>
        <v>1.78862035941607</v>
      </c>
      <c r="H9" s="16" t="n">
        <f aca="false">$P$3*0.026*LN(($A9-G9)/($P$6*$P$2)+1)</f>
        <v>1.78887257331783</v>
      </c>
      <c r="I9" s="16" t="n">
        <f aca="false">$P$3*0.026*LN(($A9-H9)/($P$6*$P$2)+1)</f>
        <v>1.78876352964547</v>
      </c>
      <c r="J9" s="16" t="n">
        <f aca="false">$P$3*0.026*LN(($A9-I9)/($P$6*$P$2)+1)</f>
        <v>1.78881070457927</v>
      </c>
      <c r="K9" s="16" t="n">
        <f aca="false">$P$3*0.026*LN(($A9-J9)/($P$6*$P$2)+1)</f>
        <v>1.78879030123848</v>
      </c>
      <c r="L9" s="20" t="n">
        <f aca="false">$P$2*(EXP((K9)/($P$3*0.026))-1)</f>
        <v>0.0336937258850692</v>
      </c>
      <c r="M9" s="19" t="n">
        <f aca="false">'Find IS, N'!C12</f>
        <v>0.04</v>
      </c>
    </row>
    <row r="10" customFormat="false" ht="15" hidden="false" customHeight="false" outlineLevel="0" collapsed="false">
      <c r="A10" s="19" t="n">
        <v>2</v>
      </c>
      <c r="B10" s="0" t="n">
        <v>0.2</v>
      </c>
      <c r="C10" s="16" t="n">
        <f aca="false">$P$3*0.026*LN(($A10-B10)/($P$6*$P$2)+1)</f>
        <v>1.92271550790494</v>
      </c>
      <c r="D10" s="16" t="n">
        <f aca="false">$P$3*0.026*LN(($A10-C10)/($P$6*$P$2)+1)</f>
        <v>1.77129436889115</v>
      </c>
      <c r="E10" s="16" t="n">
        <f aca="false">$P$3*0.026*LN(($A10-D10)/($P$6*$P$2)+1)</f>
        <v>1.82348009867929</v>
      </c>
      <c r="F10" s="16" t="n">
        <f aca="false">$P$3*0.026*LN(($A10-E10)/($P$6*$P$2)+1)</f>
        <v>1.81102209778465</v>
      </c>
      <c r="G10" s="16" t="n">
        <f aca="false">$P$3*0.026*LN(($A10-F10)/($P$6*$P$2)+1)</f>
        <v>1.81430234767195</v>
      </c>
      <c r="H10" s="16" t="n">
        <f aca="false">$P$3*0.026*LN(($A10-G10)/($P$6*$P$2)+1)</f>
        <v>1.8134601040345</v>
      </c>
      <c r="I10" s="16" t="n">
        <f aca="false">$P$3*0.026*LN(($A10-H10)/($P$6*$P$2)+1)</f>
        <v>1.8136777714261</v>
      </c>
      <c r="J10" s="16" t="n">
        <f aca="false">$P$3*0.026*LN(($A10-I10)/($P$6*$P$2)+1)</f>
        <v>1.81362161231508</v>
      </c>
      <c r="K10" s="16" t="n">
        <f aca="false">$P$3*0.026*LN(($A10-J10)/($P$6*$P$2)+1)</f>
        <v>1.81363610788145</v>
      </c>
      <c r="L10" s="20" t="n">
        <f aca="false">$P$2*(EXP((K10)/($P$3*0.026))-1)</f>
        <v>0.0564782992984617</v>
      </c>
      <c r="M10" s="19" t="n">
        <f aca="false">'Find IS, N'!C13</f>
        <v>0.065</v>
      </c>
    </row>
    <row r="11" customFormat="false" ht="15.75" hidden="false" customHeight="false" outlineLevel="0" collapsed="false">
      <c r="A11" s="9" t="n">
        <v>2.1</v>
      </c>
      <c r="B11" s="0" t="n">
        <v>0.2</v>
      </c>
      <c r="C11" s="16" t="n">
        <f aca="false">$P$3*0.026*LN(($A11-B11)/($P$6*$P$2)+1)</f>
        <v>1.92531614124804</v>
      </c>
      <c r="D11" s="16" t="n">
        <f aca="false">$P$3*0.026*LN(($A11-C11)/($P$6*$P$2)+1)</f>
        <v>1.81051917348735</v>
      </c>
      <c r="E11" s="16" t="n">
        <f aca="false">$P$3*0.026*LN(($A11-D11)/($P$6*$P$2)+1)</f>
        <v>1.83481502443816</v>
      </c>
      <c r="F11" s="16" t="n">
        <f aca="false">$P$3*0.026*LN(($A11-E11)/($P$6*$P$2)+1)</f>
        <v>1.83059850813106</v>
      </c>
      <c r="G11" s="16" t="n">
        <f aca="false">$P$3*0.026*LN(($A11-F11)/($P$6*$P$2)+1)</f>
        <v>1.83135729516624</v>
      </c>
      <c r="H11" s="16" t="n">
        <f aca="false">$P$3*0.026*LN(($A11-G11)/($P$6*$P$2)+1)</f>
        <v>1.83122162720137</v>
      </c>
      <c r="I11" s="16" t="n">
        <f aca="false">$P$3*0.026*LN(($A11-H11)/($P$6*$P$2)+1)</f>
        <v>1.83124591217835</v>
      </c>
      <c r="J11" s="16" t="n">
        <f aca="false">$P$3*0.026*LN(($A11-I11)/($P$6*$P$2)+1)</f>
        <v>1.83124156599471</v>
      </c>
      <c r="K11" s="16" t="n">
        <f aca="false">$P$3*0.026*LN(($A11-J11)/($P$6*$P$2)+1)</f>
        <v>1.83124234384239</v>
      </c>
      <c r="L11" s="23" t="n">
        <f aca="false">$P$2*(EXP((K11)/($P$3*0.026))-1)</f>
        <v>0.0814419496985728</v>
      </c>
      <c r="M11" s="9" t="n">
        <f aca="false">'Find IS, N'!C14</f>
        <v>0.08</v>
      </c>
      <c r="R11" s="1" t="s">
        <v>26</v>
      </c>
    </row>
    <row r="12" customFormat="false" ht="45" hidden="false" customHeight="false" outlineLevel="0" collapsed="false">
      <c r="R12" s="1" t="s">
        <v>27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2011-01-30T06:04:37Z</dcterms:created>
  <dc:creator>mbarlow</dc:creator>
  <dc:description/>
  <dc:language>en-US</dc:language>
  <cp:lastModifiedBy>mbarlow</cp:lastModifiedBy>
  <dcterms:modified xsi:type="dcterms:W3CDTF">2011-01-31T23:56:59Z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