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_python\Project\DBD_Plasma\Kinetic_Model\250210_Kinetic Model\"/>
    </mc:Choice>
  </mc:AlternateContent>
  <xr:revisionPtr revIDLastSave="0" documentId="13_ncr:1_{531AFC1D-B04A-4225-A5E8-D41671A1FF37}" xr6:coauthVersionLast="36" xr6:coauthVersionMax="36" xr10:uidLastSave="{00000000-0000-0000-0000-000000000000}"/>
  <bookViews>
    <workbookView xWindow="0" yWindow="0" windowWidth="38400" windowHeight="15930" activeTab="3" xr2:uid="{768A52FA-86A1-471F-8618-1C0781EAB75C}"/>
  </bookViews>
  <sheets>
    <sheet name="반응기 면적,  유전체 평가" sheetId="2" r:id="rId1"/>
    <sheet name="250123 Blank, 15cm, SV" sheetId="3" r:id="rId2"/>
    <sheet name="Sheet1" sheetId="4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Y22" i="3" l="1"/>
  <c r="Y34" i="3"/>
  <c r="O22" i="3"/>
  <c r="P22" i="3"/>
  <c r="Q22" i="3"/>
  <c r="R22" i="3"/>
  <c r="S22" i="3"/>
  <c r="T22" i="3"/>
  <c r="U22" i="3"/>
  <c r="V22" i="3"/>
  <c r="W22" i="3"/>
  <c r="N22" i="3"/>
  <c r="X34" i="3"/>
  <c r="O34" i="3"/>
  <c r="P34" i="3"/>
  <c r="Q34" i="3"/>
  <c r="R34" i="3"/>
  <c r="S34" i="3"/>
  <c r="T34" i="3"/>
  <c r="U34" i="3"/>
  <c r="V34" i="3"/>
  <c r="W34" i="3"/>
  <c r="N34" i="3"/>
  <c r="Y18" i="3"/>
  <c r="Y13" i="3"/>
  <c r="Y8" i="3"/>
  <c r="F2" i="3"/>
  <c r="F4" i="3" s="1"/>
  <c r="F28" i="3"/>
  <c r="X8" i="3" l="1"/>
  <c r="X18" i="3"/>
  <c r="X13" i="3"/>
  <c r="F30" i="3"/>
  <c r="B29" i="3" s="1"/>
  <c r="O18" i="3" l="1"/>
  <c r="P18" i="3"/>
  <c r="Q18" i="3"/>
  <c r="R18" i="3"/>
  <c r="S18" i="3"/>
  <c r="T18" i="3"/>
  <c r="U18" i="3"/>
  <c r="V18" i="3"/>
  <c r="W18" i="3"/>
  <c r="N18" i="3"/>
  <c r="O13" i="3"/>
  <c r="P13" i="3"/>
  <c r="Q13" i="3"/>
  <c r="R13" i="3"/>
  <c r="S13" i="3"/>
  <c r="T13" i="3"/>
  <c r="U13" i="3"/>
  <c r="V13" i="3"/>
  <c r="W13" i="3"/>
  <c r="N13" i="3"/>
  <c r="O8" i="3"/>
  <c r="P8" i="3"/>
  <c r="Q8" i="3"/>
  <c r="R8" i="3"/>
  <c r="S8" i="3"/>
  <c r="T8" i="3"/>
  <c r="U8" i="3"/>
  <c r="V8" i="3"/>
  <c r="W8" i="3"/>
  <c r="N8" i="3"/>
  <c r="M9" i="3" l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8" i="3"/>
  <c r="B11" i="2" l="1"/>
  <c r="B10" i="2"/>
  <c r="B9" i="2" l="1"/>
  <c r="B8" i="2"/>
  <c r="B7" i="2"/>
</calcChain>
</file>

<file path=xl/sharedStrings.xml><?xml version="1.0" encoding="utf-8"?>
<sst xmlns="http://schemas.openxmlformats.org/spreadsheetml/2006/main" count="156" uniqueCount="74">
  <si>
    <t>Applied voltage</t>
    <phoneticPr fontId="1" type="noConversion"/>
  </si>
  <si>
    <t>Applied frequency</t>
    <phoneticPr fontId="1" type="noConversion"/>
  </si>
  <si>
    <t>kV</t>
    <phoneticPr fontId="1" type="noConversion"/>
  </si>
  <si>
    <t>kHz</t>
    <phoneticPr fontId="1" type="noConversion"/>
  </si>
  <si>
    <t>Conversion</t>
    <phoneticPr fontId="1" type="noConversion"/>
  </si>
  <si>
    <t>CH4</t>
    <phoneticPr fontId="1" type="noConversion"/>
  </si>
  <si>
    <t>Selectivity</t>
    <phoneticPr fontId="1" type="noConversion"/>
  </si>
  <si>
    <t>H2</t>
    <phoneticPr fontId="1" type="noConversion"/>
  </si>
  <si>
    <t>C2H6</t>
    <phoneticPr fontId="1" type="noConversion"/>
  </si>
  <si>
    <t>C2H4</t>
    <phoneticPr fontId="1" type="noConversion"/>
  </si>
  <si>
    <t>C2H2</t>
    <phoneticPr fontId="1" type="noConversion"/>
  </si>
  <si>
    <t>C3H8</t>
    <phoneticPr fontId="1" type="noConversion"/>
  </si>
  <si>
    <t>C3H6</t>
    <phoneticPr fontId="1" type="noConversion"/>
  </si>
  <si>
    <t>C4+</t>
    <phoneticPr fontId="1" type="noConversion"/>
  </si>
  <si>
    <t>C5+</t>
    <phoneticPr fontId="1" type="noConversion"/>
  </si>
  <si>
    <t>유전체</t>
    <phoneticPr fontId="1" type="noConversion"/>
  </si>
  <si>
    <t xml:space="preserve">반응기 </t>
    <phoneticPr fontId="1" type="noConversion"/>
  </si>
  <si>
    <t>material</t>
    <phoneticPr fontId="1" type="noConversion"/>
  </si>
  <si>
    <t>방전면적</t>
    <phoneticPr fontId="1" type="noConversion"/>
  </si>
  <si>
    <t>cm^3</t>
    <phoneticPr fontId="1" type="noConversion"/>
  </si>
  <si>
    <t>cm^2</t>
    <phoneticPr fontId="1" type="noConversion"/>
  </si>
  <si>
    <t>방전길이</t>
    <phoneticPr fontId="1" type="noConversion"/>
  </si>
  <si>
    <t>cm</t>
    <phoneticPr fontId="1" type="noConversion"/>
  </si>
  <si>
    <t>방전 부피</t>
    <phoneticPr fontId="1" type="noConversion"/>
  </si>
  <si>
    <t>CH4 conc.</t>
    <phoneticPr fontId="1" type="noConversion"/>
  </si>
  <si>
    <t>Discharge</t>
    <phoneticPr fontId="1" type="noConversion"/>
  </si>
  <si>
    <t>power</t>
    <phoneticPr fontId="1" type="noConversion"/>
  </si>
  <si>
    <t>time</t>
    <phoneticPr fontId="1" type="noConversion"/>
  </si>
  <si>
    <t>반응기</t>
    <phoneticPr fontId="1" type="noConversion"/>
  </si>
  <si>
    <t>3/8</t>
    <phoneticPr fontId="1" type="noConversion"/>
  </si>
  <si>
    <t>1/8</t>
    <phoneticPr fontId="1" type="noConversion"/>
  </si>
  <si>
    <t>1/4</t>
    <phoneticPr fontId="1" type="noConversion"/>
  </si>
  <si>
    <t>1/2</t>
    <phoneticPr fontId="1" type="noConversion"/>
  </si>
  <si>
    <t>3/8"-1/8"</t>
    <phoneticPr fontId="1" type="noConversion"/>
  </si>
  <si>
    <t>1/2"-1/4</t>
    <phoneticPr fontId="1" type="noConversion"/>
  </si>
  <si>
    <t>1/2-1/8</t>
    <phoneticPr fontId="1" type="noConversion"/>
  </si>
  <si>
    <t>blank</t>
    <phoneticPr fontId="1" type="noConversion"/>
  </si>
  <si>
    <t>alumina</t>
    <phoneticPr fontId="1" type="noConversion"/>
  </si>
  <si>
    <t>GX-500</t>
  </si>
  <si>
    <t>MC-50</t>
  </si>
  <si>
    <t>PEEK</t>
    <phoneticPr fontId="1" type="noConversion"/>
  </si>
  <si>
    <t>PTFE</t>
    <phoneticPr fontId="1" type="noConversion"/>
  </si>
  <si>
    <t>Dielectric material</t>
  </si>
  <si>
    <t>specific surface area</t>
  </si>
  <si>
    <r>
      <t>(m</t>
    </r>
    <r>
      <rPr>
        <b/>
        <vertAlign val="superscript"/>
        <sz val="10"/>
        <color rgb="FF000000"/>
        <rFont val="맑은 고딕"/>
        <family val="3"/>
        <charset val="129"/>
        <scheme val="minor"/>
      </rPr>
      <t>2</t>
    </r>
    <r>
      <rPr>
        <b/>
        <sz val="10"/>
        <color rgb="FF000000"/>
        <rFont val="맑은 고딕"/>
        <family val="3"/>
        <charset val="129"/>
        <scheme val="minor"/>
      </rPr>
      <t>/g)</t>
    </r>
  </si>
  <si>
    <t>Average pore volume</t>
  </si>
  <si>
    <r>
      <t>(cm</t>
    </r>
    <r>
      <rPr>
        <b/>
        <vertAlign val="superscript"/>
        <sz val="10"/>
        <color rgb="FF000000"/>
        <rFont val="맑은 고딕"/>
        <family val="3"/>
        <charset val="129"/>
        <scheme val="minor"/>
      </rPr>
      <t>3</t>
    </r>
    <r>
      <rPr>
        <b/>
        <sz val="10"/>
        <color rgb="FF000000"/>
        <rFont val="맑은 고딕"/>
        <family val="3"/>
        <charset val="129"/>
        <scheme val="minor"/>
      </rPr>
      <t>/g)</t>
    </r>
  </si>
  <si>
    <t>(nm)</t>
  </si>
  <si>
    <t xml:space="preserve">Carbon contents </t>
  </si>
  <si>
    <t>(wt.%)</t>
  </si>
  <si>
    <t>Element</t>
  </si>
  <si>
    <r>
      <t>2.4% SO</t>
    </r>
    <r>
      <rPr>
        <vertAlign val="subscript"/>
        <sz val="10"/>
        <color rgb="FF000000"/>
        <rFont val="맑은 고딕"/>
        <family val="3"/>
        <charset val="129"/>
        <scheme val="minor"/>
      </rPr>
      <t>3</t>
    </r>
  </si>
  <si>
    <r>
      <t>0.3% Al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O</t>
    </r>
    <r>
      <rPr>
        <vertAlign val="subscript"/>
        <sz val="10"/>
        <color rgb="FF000000"/>
        <rFont val="맑은 고딕"/>
        <family val="3"/>
        <charset val="129"/>
        <scheme val="minor"/>
      </rPr>
      <t>3</t>
    </r>
  </si>
  <si>
    <r>
      <t>97% TiO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</si>
  <si>
    <r>
      <t>5% SiO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</si>
  <si>
    <r>
      <t>95% TiO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</si>
  <si>
    <t>Sigma-aldrich</t>
  </si>
  <si>
    <r>
      <t>99% TiO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</si>
  <si>
    <t>TIO2 데이터</t>
    <phoneticPr fontId="1" type="noConversion"/>
  </si>
  <si>
    <t xml:space="preserve">Crystallitesize </t>
    <phoneticPr fontId="1" type="noConversion"/>
  </si>
  <si>
    <t>EA</t>
    <phoneticPr fontId="1" type="noConversion"/>
  </si>
  <si>
    <t>XRD</t>
    <phoneticPr fontId="1" type="noConversion"/>
  </si>
  <si>
    <t>BET</t>
    <phoneticPr fontId="1" type="noConversion"/>
  </si>
  <si>
    <t>XRF</t>
    <phoneticPr fontId="1" type="noConversion"/>
  </si>
  <si>
    <t>SV</t>
    <phoneticPr fontId="1" type="noConversion"/>
  </si>
  <si>
    <t>유량</t>
    <phoneticPr fontId="1" type="noConversion"/>
  </si>
  <si>
    <t>유량/SV</t>
    <phoneticPr fontId="1" type="noConversion"/>
  </si>
  <si>
    <t xml:space="preserve">SV </t>
    <phoneticPr fontId="1" type="noConversion"/>
  </si>
  <si>
    <t>표에 표기</t>
    <phoneticPr fontId="1" type="noConversion"/>
  </si>
  <si>
    <t>Power density</t>
    <phoneticPr fontId="1" type="noConversion"/>
  </si>
  <si>
    <t>cc/min</t>
    <phoneticPr fontId="1" type="noConversion"/>
  </si>
  <si>
    <t>h^(-1)</t>
    <phoneticPr fontId="1" type="noConversion"/>
  </si>
  <si>
    <t>전극봉</t>
    <phoneticPr fontId="1" type="noConversion"/>
  </si>
  <si>
    <t>residence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</si>
</sst>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0.00_ "/>
    <numFmt numFmtId="178" formatCode="0.000"/>
    <numFmt numFmtId="179" formatCode="0.0"/>
    <numFmt numFmtId="180" formatCode="0.00_);[Red]\(0.0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vertAlign val="superscript"/>
      <sz val="10"/>
      <color rgb="FF000000"/>
      <name val="맑은 고딕"/>
      <family val="3"/>
      <charset val="129"/>
      <scheme val="minor"/>
    </font>
    <font>
      <vertAlign val="subscript"/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6" fontId="0" fillId="0" borderId="0" xfId="0" quotePrefix="1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quotePrefix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5" xfId="0" applyFill="1" applyBorder="1">
      <alignment vertical="center"/>
    </xf>
    <xf numFmtId="0" fontId="0" fillId="0" borderId="6" xfId="0" applyBorder="1">
      <alignment vertical="center"/>
    </xf>
    <xf numFmtId="9" fontId="0" fillId="0" borderId="2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7" xfId="0" applyFill="1" applyBorder="1">
      <alignment vertical="center"/>
    </xf>
    <xf numFmtId="0" fontId="0" fillId="0" borderId="10" xfId="0" applyFill="1" applyBorder="1">
      <alignment vertical="center"/>
    </xf>
    <xf numFmtId="0" fontId="0" fillId="3" borderId="9" xfId="0" applyFill="1" applyBorder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78" fontId="0" fillId="0" borderId="2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21" xfId="0" applyFill="1" applyBorder="1">
      <alignment vertical="center"/>
    </xf>
    <xf numFmtId="0" fontId="0" fillId="0" borderId="12" xfId="0" quotePrefix="1" applyBorder="1">
      <alignment vertical="center"/>
    </xf>
    <xf numFmtId="2" fontId="0" fillId="0" borderId="2" xfId="0" applyNumberFormat="1" applyBorder="1">
      <alignment vertical="center"/>
    </xf>
    <xf numFmtId="2" fontId="0" fillId="3" borderId="2" xfId="0" applyNumberFormat="1" applyFill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quotePrefix="1" applyNumberFormat="1" applyBorder="1">
      <alignment vertical="center"/>
    </xf>
    <xf numFmtId="2" fontId="0" fillId="0" borderId="7" xfId="0" applyNumberFormat="1" applyFill="1" applyBorder="1">
      <alignment vertical="center"/>
    </xf>
    <xf numFmtId="0" fontId="0" fillId="0" borderId="1" xfId="0" applyBorder="1" applyAlignment="1">
      <alignment horizontal="left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9" fontId="0" fillId="0" borderId="20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0.00_);[Red]\(0.00\)</c:formatCode>
                <c:ptCount val="3"/>
                <c:pt idx="0">
                  <c:v>16.964600329384883</c:v>
                </c:pt>
                <c:pt idx="1">
                  <c:v>10.178760197630929</c:v>
                </c:pt>
                <c:pt idx="2">
                  <c:v>7.270542998307806</c:v>
                </c:pt>
              </c:numCache>
            </c:numRef>
          </c:xVal>
          <c:yVal>
            <c:numRef>
              <c:f>Sheet1!$A$3:$A$5</c:f>
              <c:numCache>
                <c:formatCode>0.00_);[Red]\(0.00\)</c:formatCode>
                <c:ptCount val="3"/>
                <c:pt idx="0">
                  <c:v>21.527452130941441</c:v>
                </c:pt>
                <c:pt idx="1">
                  <c:v>8.7301901873985663</c:v>
                </c:pt>
                <c:pt idx="2">
                  <c:v>7.7934361003741319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0-470A-A861-138833C7C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2256"/>
        <c:axId val="1336416016"/>
      </c:scatterChart>
      <c:valAx>
        <c:axId val="1263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416016"/>
        <c:crosses val="autoZero"/>
        <c:crossBetween val="midCat"/>
      </c:valAx>
      <c:valAx>
        <c:axId val="1336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36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0.00_);[Red]\(0.00\)</c:formatCode>
                <c:ptCount val="3"/>
                <c:pt idx="0">
                  <c:v>16.964600329384883</c:v>
                </c:pt>
                <c:pt idx="1">
                  <c:v>10.178760197630929</c:v>
                </c:pt>
                <c:pt idx="2">
                  <c:v>7.270542998307806</c:v>
                </c:pt>
              </c:numCache>
            </c:numRef>
          </c:xVal>
          <c:yVal>
            <c:numRef>
              <c:f>Sheet1!$J$3:$J$5</c:f>
              <c:numCache>
                <c:formatCode>0.00_);[Red]\(0.00\)</c:formatCode>
                <c:ptCount val="3"/>
                <c:pt idx="0">
                  <c:v>3.456081157662132</c:v>
                </c:pt>
                <c:pt idx="1">
                  <c:v>2.4006393996694095</c:v>
                </c:pt>
                <c:pt idx="2">
                  <c:v>2.5632814445841658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6-44C5-9C92-10098140A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2256"/>
        <c:axId val="1336416016"/>
      </c:scatterChart>
      <c:valAx>
        <c:axId val="1263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416016"/>
        <c:crosses val="autoZero"/>
        <c:crossBetween val="midCat"/>
      </c:valAx>
      <c:valAx>
        <c:axId val="1336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36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0.00_);[Red]\(0.00\)</c:formatCode>
                <c:ptCount val="3"/>
                <c:pt idx="0">
                  <c:v>16.964600329384883</c:v>
                </c:pt>
                <c:pt idx="1">
                  <c:v>10.178760197630929</c:v>
                </c:pt>
                <c:pt idx="2">
                  <c:v>7.270542998307806</c:v>
                </c:pt>
              </c:numCache>
            </c:numRef>
          </c:xVal>
          <c:yVal>
            <c:numRef>
              <c:f>Sheet1!$B$3:$B$5</c:f>
              <c:numCache>
                <c:formatCode>0.00_);[Red]\(0.00\)</c:formatCode>
                <c:ptCount val="3"/>
                <c:pt idx="0">
                  <c:v>36.625999999999998</c:v>
                </c:pt>
                <c:pt idx="1">
                  <c:v>36.262</c:v>
                </c:pt>
                <c:pt idx="2">
                  <c:v>36.287500000000001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8-4EB2-AFCD-AE480EB15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2256"/>
        <c:axId val="1336416016"/>
      </c:scatterChart>
      <c:valAx>
        <c:axId val="1263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416016"/>
        <c:crosses val="autoZero"/>
        <c:crossBetween val="midCat"/>
      </c:valAx>
      <c:valAx>
        <c:axId val="1336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36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0.00_);[Red]\(0.00\)</c:formatCode>
                <c:ptCount val="3"/>
                <c:pt idx="0">
                  <c:v>16.964600329384883</c:v>
                </c:pt>
                <c:pt idx="1">
                  <c:v>10.178760197630929</c:v>
                </c:pt>
                <c:pt idx="2">
                  <c:v>7.270542998307806</c:v>
                </c:pt>
              </c:numCache>
            </c:numRef>
          </c:xVal>
          <c:yVal>
            <c:numRef>
              <c:f>Sheet1!$C$3:$C$5</c:f>
              <c:numCache>
                <c:formatCode>0.00_);[Red]\(0.00\)</c:formatCode>
                <c:ptCount val="3"/>
                <c:pt idx="0">
                  <c:v>43.313948789833404</c:v>
                </c:pt>
                <c:pt idx="1">
                  <c:v>62.076446135057097</c:v>
                </c:pt>
                <c:pt idx="2">
                  <c:v>53.131998644298378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D-48D3-A32F-A643A3AA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2256"/>
        <c:axId val="1336416016"/>
      </c:scatterChart>
      <c:valAx>
        <c:axId val="1263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416016"/>
        <c:crosses val="autoZero"/>
        <c:crossBetween val="midCat"/>
      </c:valAx>
      <c:valAx>
        <c:axId val="1336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36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0.00_);[Red]\(0.00\)</c:formatCode>
                <c:ptCount val="3"/>
                <c:pt idx="0">
                  <c:v>16.964600329384883</c:v>
                </c:pt>
                <c:pt idx="1">
                  <c:v>10.178760197630929</c:v>
                </c:pt>
                <c:pt idx="2">
                  <c:v>7.270542998307806</c:v>
                </c:pt>
              </c:numCache>
            </c:numRef>
          </c:xVal>
          <c:yVal>
            <c:numRef>
              <c:f>Sheet1!$D$3:$D$5</c:f>
              <c:numCache>
                <c:formatCode>0.00_);[Red]\(0.00\)</c:formatCode>
                <c:ptCount val="3"/>
                <c:pt idx="0">
                  <c:v>31.174455414439507</c:v>
                </c:pt>
                <c:pt idx="1">
                  <c:v>19.506959419160001</c:v>
                </c:pt>
                <c:pt idx="2">
                  <c:v>24.774168645166665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0-4DB4-8770-4A7BBF18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2256"/>
        <c:axId val="1336416016"/>
      </c:scatterChart>
      <c:valAx>
        <c:axId val="1263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416016"/>
        <c:crosses val="autoZero"/>
        <c:crossBetween val="midCat"/>
      </c:valAx>
      <c:valAx>
        <c:axId val="1336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36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0.00_);[Red]\(0.00\)</c:formatCode>
                <c:ptCount val="3"/>
                <c:pt idx="0">
                  <c:v>16.964600329384883</c:v>
                </c:pt>
                <c:pt idx="1">
                  <c:v>10.178760197630929</c:v>
                </c:pt>
                <c:pt idx="2">
                  <c:v>7.270542998307806</c:v>
                </c:pt>
              </c:numCache>
            </c:numRef>
          </c:xVal>
          <c:yVal>
            <c:numRef>
              <c:f>Sheet1!$E$3:$E$5</c:f>
              <c:numCache>
                <c:formatCode>0.00_);[Red]\(0.00\)</c:formatCode>
                <c:ptCount val="3"/>
                <c:pt idx="0">
                  <c:v>3.4190991107803903</c:v>
                </c:pt>
                <c:pt idx="1">
                  <c:v>1.5901744979499797</c:v>
                </c:pt>
                <c:pt idx="2">
                  <c:v>3.2385121103796113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2-410B-B77A-50D94D098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2256"/>
        <c:axId val="1336416016"/>
      </c:scatterChart>
      <c:valAx>
        <c:axId val="1263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416016"/>
        <c:crosses val="autoZero"/>
        <c:crossBetween val="midCat"/>
      </c:valAx>
      <c:valAx>
        <c:axId val="1336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36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0.00_);[Red]\(0.00\)</c:formatCode>
                <c:ptCount val="3"/>
                <c:pt idx="0">
                  <c:v>16.964600329384883</c:v>
                </c:pt>
                <c:pt idx="1">
                  <c:v>10.178760197630929</c:v>
                </c:pt>
                <c:pt idx="2">
                  <c:v>7.270542998307806</c:v>
                </c:pt>
              </c:numCache>
            </c:numRef>
          </c:xVal>
          <c:yVal>
            <c:numRef>
              <c:f>Sheet1!$F$3:$F$5</c:f>
              <c:numCache>
                <c:formatCode>0.00_);[Red]\(0.00\)</c:formatCode>
                <c:ptCount val="3"/>
                <c:pt idx="0">
                  <c:v>2.6742828918853654</c:v>
                </c:pt>
                <c:pt idx="1">
                  <c:v>1.381177892586581</c:v>
                </c:pt>
                <c:pt idx="2">
                  <c:v>2.3810456984047379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F-47A3-ACEF-282E9760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2256"/>
        <c:axId val="1336416016"/>
      </c:scatterChart>
      <c:valAx>
        <c:axId val="1263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416016"/>
        <c:crosses val="autoZero"/>
        <c:crossBetween val="midCat"/>
      </c:valAx>
      <c:valAx>
        <c:axId val="1336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36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0.00_);[Red]\(0.00\)</c:formatCode>
                <c:ptCount val="3"/>
                <c:pt idx="0">
                  <c:v>16.964600329384883</c:v>
                </c:pt>
                <c:pt idx="1">
                  <c:v>10.178760197630929</c:v>
                </c:pt>
                <c:pt idx="2">
                  <c:v>7.270542998307806</c:v>
                </c:pt>
              </c:numCache>
            </c:numRef>
          </c:xVal>
          <c:yVal>
            <c:numRef>
              <c:f>Sheet1!$G$3:$G$5</c:f>
              <c:numCache>
                <c:formatCode>0.00_);[Red]\(0.00\)</c:formatCode>
                <c:ptCount val="3"/>
                <c:pt idx="0">
                  <c:v>12.708873948707918</c:v>
                </c:pt>
                <c:pt idx="1">
                  <c:v>8.6380372991177339</c:v>
                </c:pt>
                <c:pt idx="2">
                  <c:v>9.5493773064739678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1-4D5C-B036-1A332B7D2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2256"/>
        <c:axId val="1336416016"/>
      </c:scatterChart>
      <c:valAx>
        <c:axId val="1263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416016"/>
        <c:crosses val="autoZero"/>
        <c:crossBetween val="midCat"/>
      </c:valAx>
      <c:valAx>
        <c:axId val="1336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36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0.00_);[Red]\(0.00\)</c:formatCode>
                <c:ptCount val="3"/>
                <c:pt idx="0">
                  <c:v>16.964600329384883</c:v>
                </c:pt>
                <c:pt idx="1">
                  <c:v>10.178760197630929</c:v>
                </c:pt>
                <c:pt idx="2">
                  <c:v>7.270542998307806</c:v>
                </c:pt>
              </c:numCache>
            </c:numRef>
          </c:xVal>
          <c:yVal>
            <c:numRef>
              <c:f>Sheet1!$H$3:$H$5</c:f>
              <c:numCache>
                <c:formatCode>0.00_);[Red]\(0.00\)</c:formatCode>
                <c:ptCount val="3"/>
                <c:pt idx="0">
                  <c:v>0.9388754259432035</c:v>
                </c:pt>
                <c:pt idx="1">
                  <c:v>0.56325699966497234</c:v>
                </c:pt>
                <c:pt idx="2">
                  <c:v>0.77482567443465533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C-4352-A252-0F93CC1C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2256"/>
        <c:axId val="1336416016"/>
      </c:scatterChart>
      <c:valAx>
        <c:axId val="1263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416016"/>
        <c:crosses val="autoZero"/>
        <c:crossBetween val="midCat"/>
      </c:valAx>
      <c:valAx>
        <c:axId val="1336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36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0.00_);[Red]\(0.00\)</c:formatCode>
                <c:ptCount val="3"/>
                <c:pt idx="0">
                  <c:v>16.964600329384883</c:v>
                </c:pt>
                <c:pt idx="1">
                  <c:v>10.178760197630929</c:v>
                </c:pt>
                <c:pt idx="2">
                  <c:v>7.270542998307806</c:v>
                </c:pt>
              </c:numCache>
            </c:numRef>
          </c:xVal>
          <c:yVal>
            <c:numRef>
              <c:f>Sheet1!$I$3:$I$5</c:f>
              <c:numCache>
                <c:formatCode>0.00_);[Red]\(0.00\)</c:formatCode>
                <c:ptCount val="3"/>
                <c:pt idx="0">
                  <c:v>2.3143832607480741</c:v>
                </c:pt>
                <c:pt idx="1">
                  <c:v>1.8433083567942294</c:v>
                </c:pt>
                <c:pt idx="2">
                  <c:v>1.5867904762578218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F-4CB9-B9A1-B1E44E2E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2256"/>
        <c:axId val="1336416016"/>
      </c:scatterChart>
      <c:valAx>
        <c:axId val="1263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416016"/>
        <c:crosses val="autoZero"/>
        <c:crossBetween val="midCat"/>
      </c:valAx>
      <c:valAx>
        <c:axId val="1336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36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11</xdr:row>
      <xdr:rowOff>19050</xdr:rowOff>
    </xdr:from>
    <xdr:to>
      <xdr:col>14</xdr:col>
      <xdr:colOff>206571</xdr:colOff>
      <xdr:row>30</xdr:row>
      <xdr:rowOff>55212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C28EC94-6AF2-4886-9500-96A43A5D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2762250"/>
          <a:ext cx="5188146" cy="4017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142875</xdr:rowOff>
    </xdr:from>
    <xdr:to>
      <xdr:col>7</xdr:col>
      <xdr:colOff>0</xdr:colOff>
      <xdr:row>25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3FCB8A-8E09-40CC-86BE-CD218CF37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12</xdr:row>
      <xdr:rowOff>133350</xdr:rowOff>
    </xdr:from>
    <xdr:to>
      <xdr:col>13</xdr:col>
      <xdr:colOff>95250</xdr:colOff>
      <xdr:row>25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C7C27FB-512B-4988-ACF9-B4DB3C14B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457200</xdr:colOff>
      <xdr:row>26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BF20C10-A868-4915-AE13-4461C0DB5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457200</xdr:colOff>
      <xdr:row>40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064B6C4-94D1-48D4-A61E-3C42D865B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26</xdr:row>
      <xdr:rowOff>200025</xdr:rowOff>
    </xdr:from>
    <xdr:to>
      <xdr:col>13</xdr:col>
      <xdr:colOff>95250</xdr:colOff>
      <xdr:row>40</xdr:row>
      <xdr:rowOff>9525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0E3C7F5-48D0-4064-835D-4CFFAF22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638175</xdr:colOff>
      <xdr:row>26</xdr:row>
      <xdr:rowOff>142875</xdr:rowOff>
    </xdr:from>
    <xdr:to>
      <xdr:col>20</xdr:col>
      <xdr:colOff>409575</xdr:colOff>
      <xdr:row>39</xdr:row>
      <xdr:rowOff>161925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7516536-7D54-44E1-847E-734A70E4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457200</xdr:colOff>
      <xdr:row>54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A628E3F-6EA4-408E-A433-7CE0D904F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12</xdr:col>
      <xdr:colOff>381000</xdr:colOff>
      <xdr:row>54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1470035-CA03-40BB-B7A8-5BEC482DD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20</xdr:col>
      <xdr:colOff>457200</xdr:colOff>
      <xdr:row>54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6DEFC00-F1DD-465A-92F6-6ED03B701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457200</xdr:colOff>
      <xdr:row>68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AF5B3F0-43A9-4C42-BA00-249C42302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6330-4669-42BD-81A2-B8026BC0AF2B}">
  <dimension ref="A1:N11"/>
  <sheetViews>
    <sheetView workbookViewId="0">
      <selection activeCell="E50" sqref="E50"/>
    </sheetView>
  </sheetViews>
  <sheetFormatPr defaultRowHeight="16.5" x14ac:dyDescent="0.3"/>
  <cols>
    <col min="1" max="1" width="9.875" bestFit="1" customWidth="1"/>
    <col min="9" max="9" width="11.875" bestFit="1" customWidth="1"/>
  </cols>
  <sheetData>
    <row r="1" spans="1:14" x14ac:dyDescent="0.3">
      <c r="I1" t="s">
        <v>58</v>
      </c>
      <c r="J1" t="s">
        <v>62</v>
      </c>
      <c r="K1" t="s">
        <v>62</v>
      </c>
      <c r="L1" t="s">
        <v>61</v>
      </c>
      <c r="M1" t="s">
        <v>60</v>
      </c>
      <c r="N1" t="s">
        <v>63</v>
      </c>
    </row>
    <row r="2" spans="1:14" ht="40.5" x14ac:dyDescent="0.3">
      <c r="B2" t="s">
        <v>28</v>
      </c>
      <c r="I2" s="26" t="s">
        <v>42</v>
      </c>
      <c r="J2" s="26" t="s">
        <v>43</v>
      </c>
      <c r="K2" s="26" t="s">
        <v>45</v>
      </c>
      <c r="L2" s="26" t="s">
        <v>59</v>
      </c>
      <c r="M2" s="26" t="s">
        <v>48</v>
      </c>
      <c r="N2" s="26" t="s">
        <v>50</v>
      </c>
    </row>
    <row r="3" spans="1:14" x14ac:dyDescent="0.3">
      <c r="A3" s="1" t="s">
        <v>29</v>
      </c>
      <c r="B3">
        <v>6</v>
      </c>
      <c r="C3" s="5" t="s">
        <v>31</v>
      </c>
      <c r="D3">
        <v>6</v>
      </c>
      <c r="I3" s="27"/>
      <c r="J3" s="27" t="s">
        <v>44</v>
      </c>
      <c r="K3" s="27" t="s">
        <v>46</v>
      </c>
      <c r="L3" s="28" t="s">
        <v>47</v>
      </c>
      <c r="M3" s="27" t="s">
        <v>49</v>
      </c>
      <c r="N3" s="27"/>
    </row>
    <row r="4" spans="1:14" x14ac:dyDescent="0.3">
      <c r="A4" s="5" t="s">
        <v>32</v>
      </c>
      <c r="B4">
        <v>9</v>
      </c>
      <c r="C4" s="5" t="s">
        <v>30</v>
      </c>
      <c r="D4">
        <v>3</v>
      </c>
      <c r="I4" s="50" t="s">
        <v>39</v>
      </c>
      <c r="J4" s="48">
        <v>72</v>
      </c>
      <c r="K4" s="48">
        <v>0.35199999999999998</v>
      </c>
      <c r="L4" s="48">
        <v>22.5</v>
      </c>
      <c r="M4" s="48">
        <v>0.25</v>
      </c>
      <c r="N4" s="29" t="s">
        <v>51</v>
      </c>
    </row>
    <row r="5" spans="1:14" x14ac:dyDescent="0.3">
      <c r="A5" t="s">
        <v>40</v>
      </c>
      <c r="B5">
        <v>8.1999999999999993</v>
      </c>
      <c r="I5" s="51"/>
      <c r="J5" s="53"/>
      <c r="K5" s="53"/>
      <c r="L5" s="53"/>
      <c r="M5" s="53"/>
      <c r="N5" s="30" t="s">
        <v>52</v>
      </c>
    </row>
    <row r="6" spans="1:14" x14ac:dyDescent="0.3">
      <c r="A6" t="s">
        <v>41</v>
      </c>
      <c r="B6">
        <v>9</v>
      </c>
      <c r="I6" s="52"/>
      <c r="J6" s="49"/>
      <c r="K6" s="49"/>
      <c r="L6" s="49"/>
      <c r="M6" s="49"/>
      <c r="N6" s="31" t="s">
        <v>53</v>
      </c>
    </row>
    <row r="7" spans="1:14" x14ac:dyDescent="0.3">
      <c r="A7" t="s">
        <v>33</v>
      </c>
      <c r="B7" s="6">
        <f>PI()/4*(B3^2-D4^2)/100</f>
        <v>0.21205750411731103</v>
      </c>
      <c r="I7" s="26" t="s">
        <v>38</v>
      </c>
      <c r="J7" s="48">
        <v>427</v>
      </c>
      <c r="K7" s="48">
        <v>0.51</v>
      </c>
      <c r="L7" s="48">
        <v>7.8</v>
      </c>
      <c r="M7" s="48">
        <v>0.63</v>
      </c>
      <c r="N7" s="29" t="s">
        <v>54</v>
      </c>
    </row>
    <row r="8" spans="1:14" x14ac:dyDescent="0.3">
      <c r="A8" t="s">
        <v>34</v>
      </c>
      <c r="B8" s="6">
        <f>PI()/4*(B4^2-D3^2)/100</f>
        <v>0.35342917352885173</v>
      </c>
      <c r="I8" s="28"/>
      <c r="J8" s="49"/>
      <c r="K8" s="49"/>
      <c r="L8" s="49"/>
      <c r="M8" s="49"/>
      <c r="N8" s="31" t="s">
        <v>55</v>
      </c>
    </row>
    <row r="9" spans="1:14" x14ac:dyDescent="0.3">
      <c r="A9" t="s">
        <v>35</v>
      </c>
      <c r="B9" s="6">
        <f>PI()/4*(B4^2-D4^2)/100</f>
        <v>0.56548667764616278</v>
      </c>
      <c r="I9" s="32" t="s">
        <v>56</v>
      </c>
      <c r="J9" s="33">
        <v>12</v>
      </c>
      <c r="K9" s="33">
        <v>4.9000000000000002E-2</v>
      </c>
      <c r="L9" s="33">
        <v>83.1</v>
      </c>
      <c r="M9" s="33">
        <v>0.17</v>
      </c>
      <c r="N9" s="33" t="s">
        <v>57</v>
      </c>
    </row>
    <row r="10" spans="1:14" x14ac:dyDescent="0.3">
      <c r="A10" t="s">
        <v>40</v>
      </c>
      <c r="B10" s="6">
        <f>PI()/4*(B5^2-D4^2)/100</f>
        <v>0.45741589036267383</v>
      </c>
    </row>
    <row r="11" spans="1:14" x14ac:dyDescent="0.3">
      <c r="A11" t="s">
        <v>41</v>
      </c>
      <c r="B11" s="6">
        <f>PI()/4*(B6^2-D4^2)/100</f>
        <v>0.56548667764616278</v>
      </c>
    </row>
  </sheetData>
  <mergeCells count="9">
    <mergeCell ref="L7:L8"/>
    <mergeCell ref="M7:M8"/>
    <mergeCell ref="I4:I6"/>
    <mergeCell ref="J4:J6"/>
    <mergeCell ref="K4:K6"/>
    <mergeCell ref="L4:L6"/>
    <mergeCell ref="M4:M6"/>
    <mergeCell ref="J7:J8"/>
    <mergeCell ref="K7:K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73E-D27C-4322-8BA6-A05E2AD936C3}">
  <dimension ref="A1:Y40"/>
  <sheetViews>
    <sheetView zoomScaleNormal="100" workbookViewId="0">
      <selection activeCell="N22" sqref="N22:Y22"/>
    </sheetView>
  </sheetViews>
  <sheetFormatPr defaultRowHeight="16.5" x14ac:dyDescent="0.3"/>
  <cols>
    <col min="1" max="1" width="17.875" bestFit="1" customWidth="1"/>
    <col min="2" max="2" width="13.125" bestFit="1" customWidth="1"/>
    <col min="6" max="6" width="11" bestFit="1" customWidth="1"/>
    <col min="8" max="8" width="12.75" bestFit="1" customWidth="1"/>
    <col min="24" max="24" width="14.75" customWidth="1"/>
    <col min="25" max="25" width="13" customWidth="1"/>
  </cols>
  <sheetData>
    <row r="1" spans="1:25" x14ac:dyDescent="0.3">
      <c r="A1" s="16" t="s">
        <v>0</v>
      </c>
      <c r="B1" s="13">
        <v>15</v>
      </c>
      <c r="C1" s="8" t="s">
        <v>2</v>
      </c>
      <c r="D1" s="19"/>
      <c r="E1" s="16" t="s">
        <v>16</v>
      </c>
      <c r="F1" s="13" t="s">
        <v>17</v>
      </c>
      <c r="G1" s="8" t="s">
        <v>37</v>
      </c>
      <c r="H1" s="16" t="s">
        <v>65</v>
      </c>
      <c r="I1" s="13" t="s">
        <v>68</v>
      </c>
      <c r="J1" s="8"/>
    </row>
    <row r="2" spans="1:25" x14ac:dyDescent="0.3">
      <c r="A2" s="17" t="s">
        <v>1</v>
      </c>
      <c r="B2" s="7">
        <v>1</v>
      </c>
      <c r="C2" s="11" t="s">
        <v>3</v>
      </c>
      <c r="D2" s="20" t="s">
        <v>28</v>
      </c>
      <c r="E2" s="17" t="s">
        <v>18</v>
      </c>
      <c r="F2" s="34">
        <f>'반응기 면적,  유전체 평가'!B9</f>
        <v>0.56548667764616278</v>
      </c>
      <c r="G2" s="11" t="s">
        <v>20</v>
      </c>
      <c r="H2" s="17" t="s">
        <v>24</v>
      </c>
      <c r="I2" s="14">
        <v>1</v>
      </c>
      <c r="J2" s="11"/>
    </row>
    <row r="3" spans="1:25" x14ac:dyDescent="0.3">
      <c r="A3" s="25" t="s">
        <v>67</v>
      </c>
      <c r="B3" s="9" t="s">
        <v>68</v>
      </c>
      <c r="C3" s="9"/>
      <c r="D3" s="21" t="s">
        <v>35</v>
      </c>
      <c r="E3" s="17" t="s">
        <v>21</v>
      </c>
      <c r="F3" s="7">
        <v>15</v>
      </c>
      <c r="G3" s="11" t="s">
        <v>22</v>
      </c>
      <c r="H3" s="17"/>
      <c r="I3" s="7"/>
      <c r="J3" s="11"/>
    </row>
    <row r="4" spans="1:25" ht="17.25" thickBot="1" x14ac:dyDescent="0.35">
      <c r="A4" s="18" t="s">
        <v>15</v>
      </c>
      <c r="B4" s="15" t="s">
        <v>36</v>
      </c>
      <c r="C4" s="10"/>
      <c r="D4" s="22"/>
      <c r="E4" s="24" t="s">
        <v>23</v>
      </c>
      <c r="F4" s="23">
        <f>F2*F3</f>
        <v>8.4823001646924414</v>
      </c>
      <c r="G4" s="12" t="s">
        <v>19</v>
      </c>
      <c r="H4" s="18"/>
      <c r="I4" s="15"/>
      <c r="J4" s="10"/>
    </row>
    <row r="6" spans="1:25" x14ac:dyDescent="0.3">
      <c r="A6" s="2"/>
      <c r="B6" s="2" t="s">
        <v>4</v>
      </c>
      <c r="C6" s="2" t="s">
        <v>25</v>
      </c>
      <c r="D6" s="54" t="s">
        <v>6</v>
      </c>
      <c r="E6" s="54"/>
      <c r="F6" s="54"/>
      <c r="G6" s="54"/>
      <c r="H6" s="54"/>
      <c r="I6" s="54"/>
      <c r="J6" s="54"/>
      <c r="K6" s="54"/>
      <c r="L6" s="55" t="s">
        <v>66</v>
      </c>
      <c r="M6" s="55"/>
      <c r="N6" s="2" t="s">
        <v>4</v>
      </c>
      <c r="O6" s="2" t="s">
        <v>25</v>
      </c>
      <c r="P6" s="54" t="s">
        <v>6</v>
      </c>
      <c r="Q6" s="54"/>
      <c r="R6" s="54"/>
      <c r="S6" s="54"/>
      <c r="T6" s="54"/>
      <c r="U6" s="54"/>
      <c r="V6" s="54"/>
      <c r="W6" s="54"/>
    </row>
    <row r="7" spans="1:25" x14ac:dyDescent="0.3">
      <c r="A7" s="2" t="s">
        <v>27</v>
      </c>
      <c r="B7" s="2" t="s">
        <v>5</v>
      </c>
      <c r="C7" s="2" t="s">
        <v>26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36" t="s">
        <v>65</v>
      </c>
      <c r="M7" s="36" t="s">
        <v>64</v>
      </c>
      <c r="N7" s="2" t="s">
        <v>5</v>
      </c>
      <c r="O7" s="2" t="s">
        <v>26</v>
      </c>
      <c r="P7" s="2" t="s">
        <v>7</v>
      </c>
      <c r="Q7" s="2" t="s">
        <v>8</v>
      </c>
      <c r="R7" s="2" t="s">
        <v>9</v>
      </c>
      <c r="S7" s="2" t="s">
        <v>10</v>
      </c>
      <c r="T7" s="2" t="s">
        <v>11</v>
      </c>
      <c r="U7" s="2" t="s">
        <v>12</v>
      </c>
      <c r="V7" s="2" t="s">
        <v>13</v>
      </c>
      <c r="W7" s="2" t="s">
        <v>14</v>
      </c>
      <c r="X7" s="38" t="s">
        <v>69</v>
      </c>
      <c r="Y7" s="38" t="s">
        <v>73</v>
      </c>
    </row>
    <row r="8" spans="1:25" x14ac:dyDescent="0.3">
      <c r="A8" s="3">
        <v>0</v>
      </c>
      <c r="B8" s="35">
        <v>21.925034791670306</v>
      </c>
      <c r="C8" s="37">
        <v>37</v>
      </c>
      <c r="D8" s="2">
        <v>41.68732129739869</v>
      </c>
      <c r="E8" s="2">
        <v>32.026365131928031</v>
      </c>
      <c r="F8" s="2">
        <v>3.4381438902832016</v>
      </c>
      <c r="G8" s="2">
        <v>2.7117620139125131</v>
      </c>
      <c r="H8" s="2">
        <v>13.18007181858532</v>
      </c>
      <c r="I8" s="2">
        <v>0.95151276112966876</v>
      </c>
      <c r="J8" s="2">
        <v>2.4062771520193933</v>
      </c>
      <c r="K8" s="2">
        <v>3.5985459347432065</v>
      </c>
      <c r="L8" s="36">
        <v>30</v>
      </c>
      <c r="M8" s="36">
        <f>L8/$F$4*60</f>
        <v>212.2065907891938</v>
      </c>
      <c r="N8" s="56">
        <f>AVERAGE(B8:B12)</f>
        <v>21.527452130941441</v>
      </c>
      <c r="O8" s="56">
        <f t="shared" ref="O8:W8" si="0">AVERAGE(C8:C12)</f>
        <v>36.625999999999998</v>
      </c>
      <c r="P8" s="56">
        <f t="shared" si="0"/>
        <v>43.313948789833404</v>
      </c>
      <c r="Q8" s="56">
        <f t="shared" si="0"/>
        <v>31.174455414439507</v>
      </c>
      <c r="R8" s="56">
        <f t="shared" si="0"/>
        <v>3.4190991107803903</v>
      </c>
      <c r="S8" s="56">
        <f t="shared" si="0"/>
        <v>2.6742828918853654</v>
      </c>
      <c r="T8" s="56">
        <f t="shared" si="0"/>
        <v>12.708873948707918</v>
      </c>
      <c r="U8" s="56">
        <f t="shared" si="0"/>
        <v>0.9388754259432035</v>
      </c>
      <c r="V8" s="56">
        <f t="shared" si="0"/>
        <v>2.3143832607480741</v>
      </c>
      <c r="W8" s="56">
        <f t="shared" si="0"/>
        <v>3.456081157662132</v>
      </c>
      <c r="X8" s="56">
        <f>O8/F4</f>
        <v>4.3179325523583394</v>
      </c>
      <c r="Y8" s="59">
        <f>F4/(L8/60)</f>
        <v>16.964600329384883</v>
      </c>
    </row>
    <row r="9" spans="1:25" x14ac:dyDescent="0.3">
      <c r="A9" s="3">
        <v>40</v>
      </c>
      <c r="B9" s="35">
        <v>23.435610771395897</v>
      </c>
      <c r="C9" s="37">
        <v>37</v>
      </c>
      <c r="D9" s="2">
        <v>41.664888625561957</v>
      </c>
      <c r="E9" s="2">
        <v>32.090375800888197</v>
      </c>
      <c r="F9" s="2">
        <v>3.4689824032144587</v>
      </c>
      <c r="G9" s="2">
        <v>2.7118250059604918</v>
      </c>
      <c r="H9" s="2">
        <v>13.13139288689602</v>
      </c>
      <c r="I9" s="2">
        <v>0.95732656708988828</v>
      </c>
      <c r="J9" s="2">
        <v>2.4009442765526634</v>
      </c>
      <c r="K9" s="2">
        <v>3.574264433836305</v>
      </c>
      <c r="L9" s="36">
        <v>30</v>
      </c>
      <c r="M9" s="36">
        <f t="shared" ref="M9:M23" si="1">L9/$F$4*60</f>
        <v>212.2065907891938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60"/>
    </row>
    <row r="10" spans="1:25" x14ac:dyDescent="0.3">
      <c r="A10" s="4">
        <v>80</v>
      </c>
      <c r="B10" s="35">
        <v>21.125142143594424</v>
      </c>
      <c r="C10" s="37">
        <v>36.6</v>
      </c>
      <c r="D10" s="2">
        <v>43.82630128220994</v>
      </c>
      <c r="E10" s="2">
        <v>30.901228232824682</v>
      </c>
      <c r="F10" s="2">
        <v>3.3931451121732161</v>
      </c>
      <c r="G10" s="2">
        <v>2.650914578220557</v>
      </c>
      <c r="H10" s="2">
        <v>12.581919623433567</v>
      </c>
      <c r="I10" s="2">
        <v>0.93277517577728264</v>
      </c>
      <c r="J10" s="2">
        <v>2.2917391649014185</v>
      </c>
      <c r="K10" s="2">
        <v>3.4219768304593225</v>
      </c>
      <c r="L10" s="36">
        <v>30</v>
      </c>
      <c r="M10" s="36">
        <f t="shared" si="1"/>
        <v>212.2065907891938</v>
      </c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60"/>
    </row>
    <row r="11" spans="1:25" x14ac:dyDescent="0.3">
      <c r="A11" s="3">
        <v>120</v>
      </c>
      <c r="B11" s="35">
        <v>20.628729799304814</v>
      </c>
      <c r="C11" s="37">
        <v>36.229999999999997</v>
      </c>
      <c r="D11" s="2">
        <v>43.814634672359901</v>
      </c>
      <c r="E11" s="2">
        <v>30.917538284603708</v>
      </c>
      <c r="F11" s="2">
        <v>3.4306858256844275</v>
      </c>
      <c r="G11" s="2">
        <v>2.6713854206151608</v>
      </c>
      <c r="H11" s="2">
        <v>12.54579982499877</v>
      </c>
      <c r="I11" s="2">
        <v>0.93767228733898889</v>
      </c>
      <c r="J11" s="2">
        <v>2.279713583599277</v>
      </c>
      <c r="K11" s="2">
        <v>3.4025701007997844</v>
      </c>
      <c r="L11" s="36">
        <v>30</v>
      </c>
      <c r="M11" s="36">
        <f t="shared" si="1"/>
        <v>212.2065907891938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60"/>
    </row>
    <row r="12" spans="1:25" x14ac:dyDescent="0.3">
      <c r="A12" s="3">
        <v>160</v>
      </c>
      <c r="B12" s="35">
        <v>20.522743148741775</v>
      </c>
      <c r="C12" s="37">
        <v>36.299999999999997</v>
      </c>
      <c r="D12" s="2">
        <v>45.576598071636546</v>
      </c>
      <c r="E12" s="2">
        <v>29.936769621952919</v>
      </c>
      <c r="F12" s="2">
        <v>3.3645383225466463</v>
      </c>
      <c r="G12" s="2">
        <v>2.6255274407181046</v>
      </c>
      <c r="H12" s="2">
        <v>12.105185589625922</v>
      </c>
      <c r="I12" s="2">
        <v>0.91509033838018883</v>
      </c>
      <c r="J12" s="2">
        <v>2.1932421266676205</v>
      </c>
      <c r="K12" s="2">
        <v>3.2830484884720406</v>
      </c>
      <c r="L12" s="36">
        <v>30</v>
      </c>
      <c r="M12" s="36">
        <f t="shared" si="1"/>
        <v>212.2065907891938</v>
      </c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60"/>
    </row>
    <row r="13" spans="1:25" x14ac:dyDescent="0.3">
      <c r="A13" s="3">
        <v>200</v>
      </c>
      <c r="B13" s="35">
        <v>8.6492218000209888</v>
      </c>
      <c r="C13" s="37">
        <v>36.200000000000003</v>
      </c>
      <c r="D13" s="2">
        <v>61.457866975175961</v>
      </c>
      <c r="E13" s="2">
        <v>19.843258647259148</v>
      </c>
      <c r="F13" s="2">
        <v>1.5570620209560055</v>
      </c>
      <c r="G13" s="2">
        <v>1.3647910994738803</v>
      </c>
      <c r="H13" s="2">
        <v>8.8251131967311931</v>
      </c>
      <c r="I13" s="2">
        <v>0.56703105073648363</v>
      </c>
      <c r="J13" s="2">
        <v>1.9149805226686516</v>
      </c>
      <c r="K13" s="2">
        <v>2.4698964869986813</v>
      </c>
      <c r="L13" s="36">
        <v>50</v>
      </c>
      <c r="M13" s="36">
        <f t="shared" si="1"/>
        <v>353.67765131532298</v>
      </c>
      <c r="N13" s="58">
        <f>AVERAGE(B13:B17)</f>
        <v>8.7301901873985663</v>
      </c>
      <c r="O13" s="58">
        <f t="shared" ref="O13:W13" si="2">AVERAGE(C13:C17)</f>
        <v>36.262</v>
      </c>
      <c r="P13" s="58">
        <f t="shared" si="2"/>
        <v>62.076446135057097</v>
      </c>
      <c r="Q13" s="58">
        <f t="shared" si="2"/>
        <v>19.506959419160001</v>
      </c>
      <c r="R13" s="58">
        <f t="shared" si="2"/>
        <v>1.5901744979499797</v>
      </c>
      <c r="S13" s="58">
        <f t="shared" si="2"/>
        <v>1.381177892586581</v>
      </c>
      <c r="T13" s="58">
        <f t="shared" si="2"/>
        <v>8.6380372991177339</v>
      </c>
      <c r="U13" s="58">
        <f t="shared" si="2"/>
        <v>0.56325699966497234</v>
      </c>
      <c r="V13" s="58">
        <f t="shared" si="2"/>
        <v>1.8433083567942294</v>
      </c>
      <c r="W13" s="58">
        <f t="shared" si="2"/>
        <v>2.4006393996694095</v>
      </c>
      <c r="X13" s="58">
        <f>O13/F4</f>
        <v>4.275019663998747</v>
      </c>
      <c r="Y13" s="60">
        <f>F4/(L13/60)</f>
        <v>10.178760197630929</v>
      </c>
    </row>
    <row r="14" spans="1:25" x14ac:dyDescent="0.3">
      <c r="A14" s="3">
        <v>240</v>
      </c>
      <c r="B14" s="35">
        <v>8.601700026094738</v>
      </c>
      <c r="C14" s="37">
        <v>36.299999999999997</v>
      </c>
      <c r="D14" s="2">
        <v>64.768385766060931</v>
      </c>
      <c r="E14" s="2">
        <v>18.07098095600653</v>
      </c>
      <c r="F14" s="2">
        <v>1.438448653842721</v>
      </c>
      <c r="G14" s="2">
        <v>1.2491602938662172</v>
      </c>
      <c r="H14" s="2">
        <v>8.0131434353633306</v>
      </c>
      <c r="I14" s="2">
        <v>0.51595798035312479</v>
      </c>
      <c r="J14" s="2">
        <v>1.723481608650222</v>
      </c>
      <c r="K14" s="2">
        <v>2.2204413058569168</v>
      </c>
      <c r="L14" s="36">
        <v>50</v>
      </c>
      <c r="M14" s="36">
        <f t="shared" si="1"/>
        <v>353.67765131532298</v>
      </c>
      <c r="N14" s="57"/>
      <c r="O14" s="57"/>
      <c r="P14" s="57"/>
      <c r="Q14" s="57"/>
      <c r="R14" s="57"/>
      <c r="S14" s="57"/>
      <c r="T14" s="57"/>
      <c r="U14" s="57"/>
      <c r="V14" s="57"/>
      <c r="W14" s="58"/>
      <c r="X14" s="58"/>
      <c r="Y14" s="60"/>
    </row>
    <row r="15" spans="1:25" x14ac:dyDescent="0.3">
      <c r="A15" s="3">
        <v>280</v>
      </c>
      <c r="B15" s="35">
        <v>8.8049568601377022</v>
      </c>
      <c r="C15" s="37">
        <v>36.25</v>
      </c>
      <c r="D15" s="2">
        <v>60.843858233598397</v>
      </c>
      <c r="E15" s="2">
        <v>20.153224448729141</v>
      </c>
      <c r="F15" s="2">
        <v>1.6482110478040741</v>
      </c>
      <c r="G15" s="2">
        <v>1.4669182226097017</v>
      </c>
      <c r="H15" s="2">
        <v>8.9164176461855398</v>
      </c>
      <c r="I15" s="2">
        <v>0.58965852034883015</v>
      </c>
      <c r="J15" s="2">
        <v>1.9126796380364381</v>
      </c>
      <c r="K15" s="2">
        <v>2.4690322426878821</v>
      </c>
      <c r="L15" s="36">
        <v>50</v>
      </c>
      <c r="M15" s="36">
        <f t="shared" si="1"/>
        <v>353.67765131532298</v>
      </c>
      <c r="N15" s="57"/>
      <c r="O15" s="57"/>
      <c r="P15" s="57"/>
      <c r="Q15" s="57"/>
      <c r="R15" s="57"/>
      <c r="S15" s="57"/>
      <c r="T15" s="57"/>
      <c r="U15" s="57"/>
      <c r="V15" s="57"/>
      <c r="W15" s="58"/>
      <c r="X15" s="58"/>
      <c r="Y15" s="60"/>
    </row>
    <row r="16" spans="1:25" x14ac:dyDescent="0.3">
      <c r="A16" s="3">
        <v>320</v>
      </c>
      <c r="B16" s="35">
        <v>8.7172007139545862</v>
      </c>
      <c r="C16" s="37">
        <v>36.270000000000003</v>
      </c>
      <c r="D16" s="2">
        <v>61.556027783771427</v>
      </c>
      <c r="E16" s="2">
        <v>19.795500849948834</v>
      </c>
      <c r="F16" s="2">
        <v>1.6420602793266115</v>
      </c>
      <c r="G16" s="2">
        <v>1.4044235800550962</v>
      </c>
      <c r="H16" s="2">
        <v>8.7556131554390468</v>
      </c>
      <c r="I16" s="2">
        <v>0.5692560786454367</v>
      </c>
      <c r="J16" s="2">
        <v>1.8446731182436131</v>
      </c>
      <c r="K16" s="2">
        <v>2.4324451545699395</v>
      </c>
      <c r="L16" s="36">
        <v>50</v>
      </c>
      <c r="M16" s="36">
        <f t="shared" si="1"/>
        <v>353.67765131532298</v>
      </c>
      <c r="N16" s="57"/>
      <c r="O16" s="57"/>
      <c r="P16" s="57"/>
      <c r="Q16" s="57"/>
      <c r="R16" s="57"/>
      <c r="S16" s="57"/>
      <c r="T16" s="57"/>
      <c r="U16" s="57"/>
      <c r="V16" s="57"/>
      <c r="W16" s="58"/>
      <c r="X16" s="58"/>
      <c r="Y16" s="60"/>
    </row>
    <row r="17" spans="1:25" x14ac:dyDescent="0.3">
      <c r="A17" s="3">
        <v>360</v>
      </c>
      <c r="B17" s="35">
        <v>8.8778715367848093</v>
      </c>
      <c r="C17" s="37">
        <v>36.29</v>
      </c>
      <c r="D17" s="2">
        <v>61.756091916678763</v>
      </c>
      <c r="E17" s="2">
        <v>19.671832193856353</v>
      </c>
      <c r="F17" s="2">
        <v>1.6650904878204855</v>
      </c>
      <c r="G17" s="2">
        <v>1.4205962669280088</v>
      </c>
      <c r="H17" s="2">
        <v>8.6798990618695555</v>
      </c>
      <c r="I17" s="2">
        <v>0.5743813682409864</v>
      </c>
      <c r="J17" s="2">
        <v>1.8207268963722225</v>
      </c>
      <c r="K17" s="2">
        <v>2.4113818082336276</v>
      </c>
      <c r="L17" s="36">
        <v>50</v>
      </c>
      <c r="M17" s="36">
        <f t="shared" si="1"/>
        <v>353.67765131532298</v>
      </c>
      <c r="N17" s="57"/>
      <c r="O17" s="57"/>
      <c r="P17" s="57"/>
      <c r="Q17" s="57"/>
      <c r="R17" s="57"/>
      <c r="S17" s="57"/>
      <c r="T17" s="57"/>
      <c r="U17" s="57"/>
      <c r="V17" s="57"/>
      <c r="W17" s="58"/>
      <c r="X17" s="58"/>
      <c r="Y17" s="60"/>
    </row>
    <row r="18" spans="1:25" x14ac:dyDescent="0.3">
      <c r="A18" s="3">
        <v>400</v>
      </c>
      <c r="B18" s="35">
        <v>7.7671033886204004</v>
      </c>
      <c r="C18" s="37">
        <v>36.31</v>
      </c>
      <c r="D18" s="2">
        <v>52.766428167300234</v>
      </c>
      <c r="E18" s="2">
        <v>24.931007113026791</v>
      </c>
      <c r="F18" s="2">
        <v>3.2611095207066785</v>
      </c>
      <c r="G18" s="2">
        <v>2.4048813347478677</v>
      </c>
      <c r="H18" s="2">
        <v>9.6415874420327121</v>
      </c>
      <c r="I18" s="2">
        <v>0.78036782318377107</v>
      </c>
      <c r="J18" s="2">
        <v>1.6077382498413018</v>
      </c>
      <c r="K18" s="2">
        <v>2.6068803491606403</v>
      </c>
      <c r="L18" s="36">
        <v>70</v>
      </c>
      <c r="M18" s="36">
        <f t="shared" si="1"/>
        <v>495.14871184145215</v>
      </c>
      <c r="N18" s="58">
        <f>AVERAGE(B18:B21)</f>
        <v>7.7934361003741319</v>
      </c>
      <c r="O18" s="58">
        <f t="shared" ref="O18:W18" si="3">AVERAGE(C18:C21)</f>
        <v>36.287500000000001</v>
      </c>
      <c r="P18" s="58">
        <f t="shared" si="3"/>
        <v>53.131998644298378</v>
      </c>
      <c r="Q18" s="58">
        <f t="shared" si="3"/>
        <v>24.774168645166665</v>
      </c>
      <c r="R18" s="58">
        <f t="shared" si="3"/>
        <v>3.2385121103796113</v>
      </c>
      <c r="S18" s="58">
        <f t="shared" si="3"/>
        <v>2.3810456984047379</v>
      </c>
      <c r="T18" s="58">
        <f t="shared" si="3"/>
        <v>9.5493773064739678</v>
      </c>
      <c r="U18" s="58">
        <f t="shared" si="3"/>
        <v>0.77482567443465533</v>
      </c>
      <c r="V18" s="58">
        <f t="shared" si="3"/>
        <v>1.5867904762578218</v>
      </c>
      <c r="W18" s="58">
        <f t="shared" si="3"/>
        <v>2.5632814445841658</v>
      </c>
      <c r="X18" s="58">
        <f>O18/F4</f>
        <v>4.2780259240349281</v>
      </c>
      <c r="Y18" s="60">
        <f>F4/(L18/60)</f>
        <v>7.270542998307806</v>
      </c>
    </row>
    <row r="19" spans="1:25" x14ac:dyDescent="0.3">
      <c r="A19" s="3">
        <v>440</v>
      </c>
      <c r="B19" s="35">
        <v>7.7618977536327405</v>
      </c>
      <c r="C19" s="37">
        <v>36.28</v>
      </c>
      <c r="D19" s="2">
        <v>53.29132704902883</v>
      </c>
      <c r="E19" s="2">
        <v>24.669433005014081</v>
      </c>
      <c r="F19" s="2">
        <v>3.2542704726503424</v>
      </c>
      <c r="G19" s="2">
        <v>2.3966977326448418</v>
      </c>
      <c r="H19" s="2">
        <v>9.4945045924089548</v>
      </c>
      <c r="I19" s="2">
        <v>0.7749818636594541</v>
      </c>
      <c r="J19" s="2">
        <v>1.5663033434696525</v>
      </c>
      <c r="K19" s="2">
        <v>2.552481941123836</v>
      </c>
      <c r="L19" s="36">
        <v>70</v>
      </c>
      <c r="M19" s="36">
        <f t="shared" si="1"/>
        <v>495.14871184145215</v>
      </c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60"/>
    </row>
    <row r="20" spans="1:25" x14ac:dyDescent="0.3">
      <c r="A20" s="3">
        <v>480</v>
      </c>
      <c r="B20" s="35">
        <v>7.7291126800462351</v>
      </c>
      <c r="C20" s="37">
        <v>36.25</v>
      </c>
      <c r="D20" s="2">
        <v>52.493319095310873</v>
      </c>
      <c r="E20" s="2">
        <v>25.141016751320841</v>
      </c>
      <c r="F20" s="2">
        <v>3.2752748343488447</v>
      </c>
      <c r="G20" s="2">
        <v>2.405596759893005</v>
      </c>
      <c r="H20" s="2">
        <v>9.693038756190278</v>
      </c>
      <c r="I20" s="2">
        <v>0.78644084412950932</v>
      </c>
      <c r="J20" s="2">
        <v>1.6129102711308674</v>
      </c>
      <c r="K20" s="2">
        <v>2.5924026876757895</v>
      </c>
      <c r="L20" s="36">
        <v>70</v>
      </c>
      <c r="M20" s="36">
        <f t="shared" si="1"/>
        <v>495.14871184145215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60"/>
    </row>
    <row r="21" spans="1:25" x14ac:dyDescent="0.3">
      <c r="A21" s="3">
        <v>520</v>
      </c>
      <c r="B21" s="35">
        <v>7.9156305791971526</v>
      </c>
      <c r="C21" s="37">
        <v>36.31</v>
      </c>
      <c r="D21" s="2">
        <v>53.976920265553559</v>
      </c>
      <c r="E21" s="2">
        <v>24.355217711304942</v>
      </c>
      <c r="F21" s="2">
        <v>3.1633936138125804</v>
      </c>
      <c r="G21" s="2">
        <v>2.3170069663332371</v>
      </c>
      <c r="H21" s="2">
        <v>9.3683784352639297</v>
      </c>
      <c r="I21" s="2">
        <v>0.75751216676588684</v>
      </c>
      <c r="J21" s="2">
        <v>1.5602100405894654</v>
      </c>
      <c r="K21" s="2">
        <v>2.5013608003763981</v>
      </c>
      <c r="L21" s="36">
        <v>70</v>
      </c>
      <c r="M21" s="36">
        <f t="shared" si="1"/>
        <v>495.14871184145215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60"/>
    </row>
    <row r="22" spans="1:25" x14ac:dyDescent="0.3">
      <c r="A22" s="3">
        <v>560</v>
      </c>
      <c r="B22" s="35">
        <v>7.3840373888607536</v>
      </c>
      <c r="C22" s="2">
        <v>36.33</v>
      </c>
      <c r="D22" s="2">
        <v>60.230275328683923</v>
      </c>
      <c r="E22" s="2">
        <v>20.887438623753162</v>
      </c>
      <c r="F22" s="2">
        <v>3.0382430488853314</v>
      </c>
      <c r="G22" s="2">
        <v>2.1394673707383869</v>
      </c>
      <c r="H22" s="2">
        <v>7.7520120801537615</v>
      </c>
      <c r="I22" s="2">
        <v>0.66677285926883623</v>
      </c>
      <c r="J22" s="2">
        <v>1.2142978863116687</v>
      </c>
      <c r="K22" s="2">
        <v>2.0714928022049306</v>
      </c>
      <c r="L22" s="36">
        <v>90</v>
      </c>
      <c r="M22" s="36">
        <f t="shared" si="1"/>
        <v>636.61977236758139</v>
      </c>
      <c r="N22" s="46">
        <f>AVERAGE(B22:B23)</f>
        <v>7.3740373892257516</v>
      </c>
      <c r="O22" s="46">
        <f t="shared" ref="O22:W22" si="4">AVERAGE(C22:C23)</f>
        <v>36.364999999999995</v>
      </c>
      <c r="P22" s="46">
        <f t="shared" si="4"/>
        <v>60.844869974894983</v>
      </c>
      <c r="Q22" s="46">
        <f t="shared" si="4"/>
        <v>21.100575752566968</v>
      </c>
      <c r="R22" s="46">
        <f t="shared" si="4"/>
        <v>3.0692455289759981</v>
      </c>
      <c r="S22" s="46">
        <f t="shared" si="4"/>
        <v>2.1612986704397992</v>
      </c>
      <c r="T22" s="46">
        <f t="shared" si="4"/>
        <v>7.8311142442369635</v>
      </c>
      <c r="U22" s="46">
        <f t="shared" si="4"/>
        <v>0.67357666395525295</v>
      </c>
      <c r="V22" s="46">
        <f t="shared" si="4"/>
        <v>1.2266886810699509</v>
      </c>
      <c r="W22" s="46">
        <f t="shared" si="4"/>
        <v>2.0926304838600829</v>
      </c>
      <c r="X22">
        <v>4.3</v>
      </c>
      <c r="Y22" s="47">
        <f>F4/(L22/60)</f>
        <v>5.6548667764616276</v>
      </c>
    </row>
    <row r="23" spans="1:25" x14ac:dyDescent="0.3">
      <c r="A23" s="3">
        <v>600</v>
      </c>
      <c r="B23" s="35">
        <v>7.3640373895907496</v>
      </c>
      <c r="C23" s="2">
        <v>36.4</v>
      </c>
      <c r="D23" s="2">
        <v>61.459464621106044</v>
      </c>
      <c r="E23" s="2">
        <v>21.313712881380777</v>
      </c>
      <c r="F23" s="2">
        <v>3.1002480090666649</v>
      </c>
      <c r="G23" s="2">
        <v>2.183129970141211</v>
      </c>
      <c r="H23" s="2">
        <v>7.9102164083201654</v>
      </c>
      <c r="I23" s="2">
        <v>0.68038046864166968</v>
      </c>
      <c r="J23" s="2">
        <v>1.2390794758282333</v>
      </c>
      <c r="K23" s="2">
        <v>2.1137681655152352</v>
      </c>
      <c r="L23" s="36">
        <v>90</v>
      </c>
      <c r="M23" s="36">
        <f t="shared" si="1"/>
        <v>636.61977236758139</v>
      </c>
    </row>
    <row r="26" spans="1:25" ht="17.25" thickBot="1" x14ac:dyDescent="0.35"/>
    <row r="27" spans="1:25" x14ac:dyDescent="0.3">
      <c r="A27" s="16" t="s">
        <v>0</v>
      </c>
      <c r="B27" s="13">
        <v>15</v>
      </c>
      <c r="C27" s="8" t="s">
        <v>2</v>
      </c>
      <c r="D27" s="19" t="s">
        <v>28</v>
      </c>
      <c r="E27" s="16" t="s">
        <v>16</v>
      </c>
      <c r="F27" s="13" t="s">
        <v>17</v>
      </c>
      <c r="G27" s="8" t="s">
        <v>37</v>
      </c>
      <c r="H27" s="16" t="s">
        <v>65</v>
      </c>
      <c r="I27" s="13">
        <v>30</v>
      </c>
      <c r="J27" s="8" t="s">
        <v>70</v>
      </c>
    </row>
    <row r="28" spans="1:25" x14ac:dyDescent="0.3">
      <c r="A28" s="17" t="s">
        <v>1</v>
      </c>
      <c r="B28" s="7">
        <v>1</v>
      </c>
      <c r="C28" s="11" t="s">
        <v>3</v>
      </c>
      <c r="D28" s="39" t="s">
        <v>32</v>
      </c>
      <c r="E28" s="17" t="s">
        <v>18</v>
      </c>
      <c r="F28" s="40">
        <f>F2</f>
        <v>0.56548667764616278</v>
      </c>
      <c r="G28" s="11" t="s">
        <v>20</v>
      </c>
      <c r="H28" s="17" t="s">
        <v>24</v>
      </c>
      <c r="I28" s="14">
        <v>1</v>
      </c>
      <c r="J28" s="11"/>
    </row>
    <row r="29" spans="1:25" x14ac:dyDescent="0.3">
      <c r="A29" s="25" t="s">
        <v>67</v>
      </c>
      <c r="B29" s="41">
        <f>I27/F30*60</f>
        <v>636.61977236758139</v>
      </c>
      <c r="C29" s="9" t="s">
        <v>71</v>
      </c>
      <c r="D29" s="42" t="s">
        <v>72</v>
      </c>
      <c r="E29" s="17" t="s">
        <v>21</v>
      </c>
      <c r="F29" s="7">
        <v>5</v>
      </c>
      <c r="G29" s="11" t="s">
        <v>22</v>
      </c>
      <c r="H29" s="17"/>
      <c r="I29" s="7"/>
      <c r="J29" s="11"/>
    </row>
    <row r="30" spans="1:25" ht="17.25" thickBot="1" x14ac:dyDescent="0.35">
      <c r="A30" s="18" t="s">
        <v>15</v>
      </c>
      <c r="B30" s="15" t="s">
        <v>36</v>
      </c>
      <c r="C30" s="10"/>
      <c r="D30" s="43" t="s">
        <v>30</v>
      </c>
      <c r="E30" s="24" t="s">
        <v>23</v>
      </c>
      <c r="F30" s="44">
        <f>F28*F29</f>
        <v>2.8274333882308138</v>
      </c>
      <c r="G30" s="12" t="s">
        <v>19</v>
      </c>
      <c r="H30" s="18"/>
      <c r="I30" s="15"/>
      <c r="J30" s="10"/>
    </row>
    <row r="32" spans="1:25" x14ac:dyDescent="0.3">
      <c r="B32" t="s">
        <v>4</v>
      </c>
      <c r="C32" t="s">
        <v>25</v>
      </c>
      <c r="D32" t="s">
        <v>6</v>
      </c>
    </row>
    <row r="33" spans="1:25" x14ac:dyDescent="0.3">
      <c r="A33" t="s">
        <v>27</v>
      </c>
      <c r="B33" t="s">
        <v>5</v>
      </c>
      <c r="C33" t="s">
        <v>26</v>
      </c>
      <c r="D33" t="s">
        <v>7</v>
      </c>
      <c r="E33" t="s">
        <v>8</v>
      </c>
      <c r="F33" t="s">
        <v>9</v>
      </c>
      <c r="G33" t="s">
        <v>10</v>
      </c>
      <c r="H33" t="s">
        <v>11</v>
      </c>
      <c r="I33" t="s">
        <v>12</v>
      </c>
      <c r="J33" t="s">
        <v>13</v>
      </c>
      <c r="K33" t="s">
        <v>14</v>
      </c>
    </row>
    <row r="34" spans="1:25" x14ac:dyDescent="0.3">
      <c r="A34" s="3">
        <v>0</v>
      </c>
      <c r="B34" s="2">
        <v>10.01385</v>
      </c>
      <c r="C34" s="2">
        <v>13.7</v>
      </c>
      <c r="D34" s="45">
        <v>59.96358</v>
      </c>
      <c r="E34" s="45">
        <v>21.003440000000001</v>
      </c>
      <c r="F34" s="45">
        <v>2.4238</v>
      </c>
      <c r="G34" s="45">
        <v>1.6949000000000001</v>
      </c>
      <c r="H34" s="45">
        <v>8.4581</v>
      </c>
      <c r="I34" s="45">
        <v>0.52968000000000004</v>
      </c>
      <c r="J34" s="45">
        <v>1.33256</v>
      </c>
      <c r="K34" s="45">
        <v>2.5939299999999998</v>
      </c>
      <c r="N34">
        <f>AVERAGE(B34:B40)</f>
        <v>9.1888928571428572</v>
      </c>
      <c r="O34">
        <f t="shared" ref="O34:W34" si="5">AVERAGE(C34:C40)</f>
        <v>13.678571428571431</v>
      </c>
      <c r="P34">
        <f t="shared" si="5"/>
        <v>56.678437142857149</v>
      </c>
      <c r="Q34">
        <f t="shared" si="5"/>
        <v>22.570084285714284</v>
      </c>
      <c r="R34">
        <f t="shared" si="5"/>
        <v>2.6114657142857141</v>
      </c>
      <c r="S34">
        <f t="shared" si="5"/>
        <v>2.0566800000000005</v>
      </c>
      <c r="T34">
        <f t="shared" si="5"/>
        <v>9.1933185714285717</v>
      </c>
      <c r="U34">
        <f t="shared" si="5"/>
        <v>0.60350000000000015</v>
      </c>
      <c r="V34">
        <f t="shared" si="5"/>
        <v>1.5122128571428575</v>
      </c>
      <c r="W34">
        <f t="shared" si="5"/>
        <v>2.7743028571428567</v>
      </c>
      <c r="X34">
        <f>O34/F30</f>
        <v>4.8378050162060262</v>
      </c>
      <c r="Y34">
        <f>F30/0.5</f>
        <v>5.6548667764616276</v>
      </c>
    </row>
    <row r="35" spans="1:25" x14ac:dyDescent="0.3">
      <c r="A35" s="3">
        <v>40</v>
      </c>
      <c r="B35" s="2">
        <v>8.7375000000000007</v>
      </c>
      <c r="C35" s="2">
        <v>13.7</v>
      </c>
      <c r="D35" s="45">
        <v>47.482219999999998</v>
      </c>
      <c r="E35" s="45">
        <v>26.52824</v>
      </c>
      <c r="F35" s="45">
        <v>3.1014300000000001</v>
      </c>
      <c r="G35" s="45">
        <v>3.3917999999999999</v>
      </c>
      <c r="H35" s="45">
        <v>11.27289</v>
      </c>
      <c r="I35" s="45">
        <v>0.83521999999999996</v>
      </c>
      <c r="J35" s="45">
        <v>1.9815499999999999</v>
      </c>
      <c r="K35" s="45">
        <v>3.40665</v>
      </c>
    </row>
    <row r="36" spans="1:25" x14ac:dyDescent="0.3">
      <c r="A36" s="4">
        <v>80</v>
      </c>
      <c r="B36" s="2">
        <v>8.4329800000000006</v>
      </c>
      <c r="C36" s="2">
        <v>13.7</v>
      </c>
      <c r="D36" s="45">
        <v>58.291989999999998</v>
      </c>
      <c r="E36" s="45">
        <v>21.871600000000001</v>
      </c>
      <c r="F36" s="45">
        <v>2.5247099999999998</v>
      </c>
      <c r="G36" s="45">
        <v>1.81507</v>
      </c>
      <c r="H36" s="45">
        <v>8.8298699999999997</v>
      </c>
      <c r="I36" s="45">
        <v>0.56257000000000001</v>
      </c>
      <c r="J36" s="45">
        <v>1.4241600000000001</v>
      </c>
      <c r="K36" s="45">
        <v>2.68004</v>
      </c>
    </row>
    <row r="37" spans="1:25" x14ac:dyDescent="0.3">
      <c r="A37" s="3">
        <v>120</v>
      </c>
      <c r="B37" s="2">
        <v>9.4756599999999995</v>
      </c>
      <c r="C37" s="2">
        <v>13.7</v>
      </c>
      <c r="D37" s="45">
        <v>57.030990000000003</v>
      </c>
      <c r="E37" s="45">
        <v>22.550609999999999</v>
      </c>
      <c r="F37" s="45">
        <v>2.6008100000000001</v>
      </c>
      <c r="G37" s="45">
        <v>1.8813800000000001</v>
      </c>
      <c r="H37" s="45">
        <v>9.1179799999999993</v>
      </c>
      <c r="I37" s="45">
        <v>0.58181000000000005</v>
      </c>
      <c r="J37" s="45">
        <v>1.4802900000000001</v>
      </c>
      <c r="K37" s="45">
        <v>2.7561200000000001</v>
      </c>
    </row>
    <row r="38" spans="1:25" x14ac:dyDescent="0.3">
      <c r="A38" s="3">
        <v>160</v>
      </c>
      <c r="B38" s="2">
        <v>9.7466899999999992</v>
      </c>
      <c r="C38" s="2">
        <v>13.65</v>
      </c>
      <c r="D38" s="45">
        <v>57.784059999999997</v>
      </c>
      <c r="E38" s="45">
        <v>22.132439999999999</v>
      </c>
      <c r="F38" s="45">
        <v>2.5541900000000002</v>
      </c>
      <c r="G38" s="45">
        <v>1.86429</v>
      </c>
      <c r="H38" s="45">
        <v>8.9424499999999991</v>
      </c>
      <c r="I38" s="45">
        <v>0.57323000000000002</v>
      </c>
      <c r="J38" s="45">
        <v>1.45879</v>
      </c>
      <c r="K38" s="45">
        <v>2.6905600000000001</v>
      </c>
    </row>
    <row r="39" spans="1:25" x14ac:dyDescent="0.3">
      <c r="A39" s="3">
        <v>200</v>
      </c>
      <c r="B39" s="2">
        <v>8.8570899999999995</v>
      </c>
      <c r="C39" s="2">
        <v>13.65</v>
      </c>
      <c r="D39" s="2">
        <v>57.959310000000002</v>
      </c>
      <c r="E39" s="2">
        <v>22.029599999999999</v>
      </c>
      <c r="F39" s="2">
        <v>2.5480700000000001</v>
      </c>
      <c r="G39" s="2">
        <v>1.87504</v>
      </c>
      <c r="H39" s="2">
        <v>8.9014199999999999</v>
      </c>
      <c r="I39" s="2">
        <v>0.57230000000000003</v>
      </c>
      <c r="J39" s="2">
        <v>1.45597</v>
      </c>
      <c r="K39" s="2">
        <v>2.6583000000000001</v>
      </c>
    </row>
    <row r="40" spans="1:25" x14ac:dyDescent="0.3">
      <c r="A40" s="3">
        <v>240</v>
      </c>
      <c r="B40" s="2">
        <v>9.0584799999999994</v>
      </c>
      <c r="C40" s="2">
        <v>13.65</v>
      </c>
      <c r="D40" s="2">
        <v>58.236910000000002</v>
      </c>
      <c r="E40" s="2">
        <v>21.874659999999999</v>
      </c>
      <c r="F40" s="2">
        <v>2.52725</v>
      </c>
      <c r="G40" s="2">
        <v>1.8742799999999999</v>
      </c>
      <c r="H40" s="2">
        <v>8.8305199999999999</v>
      </c>
      <c r="I40" s="2">
        <v>0.56969000000000003</v>
      </c>
      <c r="J40" s="2">
        <v>1.45217</v>
      </c>
      <c r="K40" s="2">
        <v>2.6345200000000002</v>
      </c>
    </row>
  </sheetData>
  <mergeCells count="39">
    <mergeCell ref="X8:X12"/>
    <mergeCell ref="X13:X17"/>
    <mergeCell ref="X18:X21"/>
    <mergeCell ref="Y8:Y12"/>
    <mergeCell ref="Y13:Y17"/>
    <mergeCell ref="Y18:Y21"/>
    <mergeCell ref="S18:S21"/>
    <mergeCell ref="T18:T21"/>
    <mergeCell ref="U18:U21"/>
    <mergeCell ref="V18:V21"/>
    <mergeCell ref="W18:W21"/>
    <mergeCell ref="N18:N21"/>
    <mergeCell ref="O18:O21"/>
    <mergeCell ref="P18:P21"/>
    <mergeCell ref="Q18:Q21"/>
    <mergeCell ref="R18:R21"/>
    <mergeCell ref="S13:S17"/>
    <mergeCell ref="T13:T17"/>
    <mergeCell ref="U13:U17"/>
    <mergeCell ref="V13:V17"/>
    <mergeCell ref="W13:W17"/>
    <mergeCell ref="N13:N17"/>
    <mergeCell ref="O13:O17"/>
    <mergeCell ref="P13:P17"/>
    <mergeCell ref="Q13:Q17"/>
    <mergeCell ref="R13:R17"/>
    <mergeCell ref="D6:K6"/>
    <mergeCell ref="L6:M6"/>
    <mergeCell ref="P6:W6"/>
    <mergeCell ref="N8:N12"/>
    <mergeCell ref="O8:O12"/>
    <mergeCell ref="P8:P12"/>
    <mergeCell ref="Q8:Q12"/>
    <mergeCell ref="R8:R12"/>
    <mergeCell ref="S8:S12"/>
    <mergeCell ref="T8:T12"/>
    <mergeCell ref="U8:U12"/>
    <mergeCell ref="V8:V12"/>
    <mergeCell ref="W8:W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432B-C4BD-49A5-BE73-1CA671E31AD8}">
  <dimension ref="A1:M6"/>
  <sheetViews>
    <sheetView workbookViewId="0">
      <selection activeCell="L6" sqref="A2:L6"/>
    </sheetView>
  </sheetViews>
  <sheetFormatPr defaultRowHeight="16.5" x14ac:dyDescent="0.3"/>
  <cols>
    <col min="11" max="11" width="13.75" bestFit="1" customWidth="1"/>
    <col min="12" max="12" width="14.25" bestFit="1" customWidth="1"/>
  </cols>
  <sheetData>
    <row r="1" spans="1:13" x14ac:dyDescent="0.3">
      <c r="A1" s="2" t="s">
        <v>4</v>
      </c>
      <c r="B1" s="2" t="s">
        <v>25</v>
      </c>
      <c r="C1" s="54" t="s">
        <v>6</v>
      </c>
      <c r="D1" s="54"/>
      <c r="E1" s="54"/>
      <c r="F1" s="54"/>
      <c r="G1" s="54"/>
      <c r="H1" s="54"/>
      <c r="I1" s="54"/>
      <c r="J1" s="54"/>
    </row>
    <row r="2" spans="1:13" x14ac:dyDescent="0.3">
      <c r="A2" s="2" t="s">
        <v>5</v>
      </c>
      <c r="B2" s="2" t="s">
        <v>26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38" t="s">
        <v>69</v>
      </c>
      <c r="L2" s="38" t="s">
        <v>73</v>
      </c>
    </row>
    <row r="3" spans="1:13" x14ac:dyDescent="0.3">
      <c r="A3" s="47">
        <v>21.527452130941441</v>
      </c>
      <c r="B3" s="47">
        <v>36.625999999999998</v>
      </c>
      <c r="C3" s="47">
        <v>43.313948789833404</v>
      </c>
      <c r="D3" s="47">
        <v>31.174455414439507</v>
      </c>
      <c r="E3" s="47">
        <v>3.4190991107803903</v>
      </c>
      <c r="F3" s="47">
        <v>2.6742828918853654</v>
      </c>
      <c r="G3" s="47">
        <v>12.708873948707918</v>
      </c>
      <c r="H3" s="47">
        <v>0.9388754259432035</v>
      </c>
      <c r="I3" s="47">
        <v>2.3143832607480741</v>
      </c>
      <c r="J3" s="47">
        <v>3.456081157662132</v>
      </c>
      <c r="K3" s="47">
        <v>4.3179325523583394</v>
      </c>
      <c r="L3" s="47">
        <v>16.964600329384883</v>
      </c>
      <c r="M3">
        <f>AVERAGE(B3:B5)</f>
        <v>36.391833333333331</v>
      </c>
    </row>
    <row r="4" spans="1:13" x14ac:dyDescent="0.3">
      <c r="A4" s="47">
        <v>8.7301901873985663</v>
      </c>
      <c r="B4" s="47">
        <v>36.262</v>
      </c>
      <c r="C4" s="47">
        <v>62.076446135057097</v>
      </c>
      <c r="D4" s="47">
        <v>19.506959419160001</v>
      </c>
      <c r="E4" s="47">
        <v>1.5901744979499797</v>
      </c>
      <c r="F4" s="47">
        <v>1.381177892586581</v>
      </c>
      <c r="G4" s="47">
        <v>8.6380372991177339</v>
      </c>
      <c r="H4" s="47">
        <v>0.56325699966497234</v>
      </c>
      <c r="I4" s="47">
        <v>1.8433083567942294</v>
      </c>
      <c r="J4" s="47">
        <v>2.4006393996694095</v>
      </c>
      <c r="K4" s="47">
        <v>4.275019663998747</v>
      </c>
      <c r="L4" s="47">
        <v>10.178760197630929</v>
      </c>
    </row>
    <row r="5" spans="1:13" x14ac:dyDescent="0.3">
      <c r="A5" s="47">
        <v>7.7934361003741319</v>
      </c>
      <c r="B5" s="47">
        <v>36.287500000000001</v>
      </c>
      <c r="C5" s="47">
        <v>53.131998644298378</v>
      </c>
      <c r="D5" s="47">
        <v>24.774168645166665</v>
      </c>
      <c r="E5" s="47">
        <v>3.2385121103796113</v>
      </c>
      <c r="F5" s="47">
        <v>2.3810456984047379</v>
      </c>
      <c r="G5" s="47">
        <v>9.5493773064739678</v>
      </c>
      <c r="H5" s="47">
        <v>0.77482567443465533</v>
      </c>
      <c r="I5" s="47">
        <v>1.5867904762578218</v>
      </c>
      <c r="J5" s="47">
        <v>2.5632814445841658</v>
      </c>
      <c r="K5" s="47">
        <v>4.2780259240349281</v>
      </c>
      <c r="L5" s="47">
        <v>7.270542998307806</v>
      </c>
    </row>
    <row r="6" spans="1:13" x14ac:dyDescent="0.3">
      <c r="A6" s="47">
        <v>7.3740373892257516</v>
      </c>
      <c r="B6" s="47">
        <v>36.364999999999995</v>
      </c>
      <c r="C6" s="47">
        <v>60.844869974894983</v>
      </c>
      <c r="D6" s="47">
        <v>21.100575752566968</v>
      </c>
      <c r="E6" s="47">
        <v>3.0692455289759981</v>
      </c>
      <c r="F6" s="47">
        <v>2.1612986704397992</v>
      </c>
      <c r="G6" s="47">
        <v>7.8311142442369635</v>
      </c>
      <c r="H6" s="47">
        <v>0.67357666395525295</v>
      </c>
      <c r="I6" s="47">
        <v>1.2266886810699509</v>
      </c>
      <c r="J6" s="47">
        <v>2.0926304838600829</v>
      </c>
      <c r="K6" s="47">
        <v>4.3</v>
      </c>
      <c r="L6" s="47">
        <v>5.6548667764616276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9394-2FD9-4E56-A002-821153B1FDC9}">
  <dimension ref="A1:L5"/>
  <sheetViews>
    <sheetView tabSelected="1" workbookViewId="0">
      <selection activeCell="K44" sqref="K44"/>
    </sheetView>
  </sheetViews>
  <sheetFormatPr defaultRowHeight="16.5" x14ac:dyDescent="0.3"/>
  <sheetData>
    <row r="1" spans="1:12" x14ac:dyDescent="0.3">
      <c r="A1" s="2" t="s">
        <v>5</v>
      </c>
      <c r="B1" s="2" t="s">
        <v>26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38" t="s">
        <v>69</v>
      </c>
      <c r="L1" s="38" t="s">
        <v>73</v>
      </c>
    </row>
    <row r="2" spans="1:12" x14ac:dyDescent="0.3">
      <c r="A2" s="47">
        <v>21.527452130941441</v>
      </c>
      <c r="B2" s="47">
        <v>36.625999999999998</v>
      </c>
      <c r="C2" s="47">
        <v>43.313948789833404</v>
      </c>
      <c r="D2" s="47">
        <v>31.174455414439507</v>
      </c>
      <c r="E2" s="47">
        <v>3.4190991107803903</v>
      </c>
      <c r="F2" s="47">
        <v>2.6742828918853654</v>
      </c>
      <c r="G2" s="47">
        <v>12.708873948707918</v>
      </c>
      <c r="H2" s="47">
        <v>0.9388754259432035</v>
      </c>
      <c r="I2" s="47">
        <v>2.3143832607480741</v>
      </c>
      <c r="J2" s="47">
        <v>3.456081157662132</v>
      </c>
      <c r="K2" s="47">
        <v>4.3179325523583394</v>
      </c>
      <c r="L2" s="47">
        <v>16.964600329384883</v>
      </c>
    </row>
    <row r="3" spans="1:12" x14ac:dyDescent="0.3">
      <c r="A3" s="47">
        <v>8.7301901873985663</v>
      </c>
      <c r="B3" s="47">
        <v>36.262</v>
      </c>
      <c r="C3" s="47">
        <v>62.076446135057097</v>
      </c>
      <c r="D3" s="47">
        <v>19.506959419160001</v>
      </c>
      <c r="E3" s="47">
        <v>1.5901744979499797</v>
      </c>
      <c r="F3" s="47">
        <v>1.381177892586581</v>
      </c>
      <c r="G3" s="47">
        <v>8.6380372991177339</v>
      </c>
      <c r="H3" s="47">
        <v>0.56325699966497234</v>
      </c>
      <c r="I3" s="47">
        <v>1.8433083567942294</v>
      </c>
      <c r="J3" s="47">
        <v>2.4006393996694095</v>
      </c>
      <c r="K3" s="47">
        <v>4.275019663998747</v>
      </c>
      <c r="L3" s="47">
        <v>10.178760197630929</v>
      </c>
    </row>
    <row r="4" spans="1:12" x14ac:dyDescent="0.3">
      <c r="A4" s="47">
        <v>7.7934361003741319</v>
      </c>
      <c r="B4" s="47">
        <v>36.287500000000001</v>
      </c>
      <c r="C4" s="47">
        <v>53.131998644298378</v>
      </c>
      <c r="D4" s="47">
        <v>24.774168645166665</v>
      </c>
      <c r="E4" s="47">
        <v>3.2385121103796113</v>
      </c>
      <c r="F4" s="47">
        <v>2.3810456984047379</v>
      </c>
      <c r="G4" s="47">
        <v>9.5493773064739678</v>
      </c>
      <c r="H4" s="47">
        <v>0.77482567443465533</v>
      </c>
      <c r="I4" s="47">
        <v>1.5867904762578218</v>
      </c>
      <c r="J4" s="47">
        <v>2.5632814445841658</v>
      </c>
      <c r="K4" s="47">
        <v>4.2780259240349281</v>
      </c>
      <c r="L4" s="47">
        <v>7.270542998307806</v>
      </c>
    </row>
    <row r="5" spans="1:12" x14ac:dyDescent="0.3">
      <c r="A5" s="47">
        <v>7.3740373892257516</v>
      </c>
      <c r="B5" s="47">
        <v>36.364999999999995</v>
      </c>
      <c r="C5" s="47">
        <v>60.844869974894983</v>
      </c>
      <c r="D5" s="47">
        <v>21.100575752566968</v>
      </c>
      <c r="E5" s="47">
        <v>3.0692455289759981</v>
      </c>
      <c r="F5" s="47">
        <v>2.1612986704397992</v>
      </c>
      <c r="G5" s="47">
        <v>7.8311142442369635</v>
      </c>
      <c r="H5" s="47">
        <v>0.67357666395525295</v>
      </c>
      <c r="I5" s="47">
        <v>1.2266886810699509</v>
      </c>
      <c r="J5" s="47">
        <v>2.0926304838600829</v>
      </c>
      <c r="K5" s="47">
        <v>4.3</v>
      </c>
      <c r="L5" s="47">
        <v>5.6548667764616276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반응기 면적,  유전체 평가</vt:lpstr>
      <vt:lpstr>250123 Blank, 15cm, SV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SJBAEK</cp:lastModifiedBy>
  <dcterms:created xsi:type="dcterms:W3CDTF">2024-11-14T02:17:42Z</dcterms:created>
  <dcterms:modified xsi:type="dcterms:W3CDTF">2025-02-10T06:07:17Z</dcterms:modified>
</cp:coreProperties>
</file>