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B103275-FC84-46BC-ABDB-1E9110FBBC3F}" xr6:coauthVersionLast="47" xr6:coauthVersionMax="47" xr10:uidLastSave="{00000000-0000-0000-0000-000000000000}"/>
  <bookViews>
    <workbookView xWindow="-108" yWindow="-108" windowWidth="23256" windowHeight="12576" xr2:uid="{EBF95BA3-DE1C-4045-971F-2827F36703B4}"/>
  </bookViews>
  <sheets>
    <sheet name="Лист1" sheetId="1" r:id="rId1"/>
    <sheet name="Lay out" sheetId="3" r:id="rId2"/>
  </sheets>
  <definedNames>
    <definedName name="_xlnm._FilterDatabase" localSheetId="0" hidden="1">Лист1!$A$1:$W$497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51" i="1" l="1"/>
  <c r="AG123" i="1"/>
  <c r="AE385" i="1"/>
  <c r="AE116" i="1"/>
  <c r="AD385" i="1"/>
  <c r="AF385" i="1" s="1"/>
  <c r="AG385" i="1" s="1"/>
  <c r="AC387" i="1"/>
  <c r="AD387" i="1" s="1"/>
  <c r="AF387" i="1" s="1"/>
  <c r="AG387" i="1" s="1"/>
  <c r="AC385" i="1"/>
  <c r="AC378" i="1"/>
  <c r="AD378" i="1" s="1"/>
  <c r="AF378" i="1" s="1"/>
  <c r="AG378" i="1" s="1"/>
  <c r="AC321" i="1"/>
  <c r="AD321" i="1" s="1"/>
  <c r="AF321" i="1" s="1"/>
  <c r="AG321" i="1" s="1"/>
  <c r="AC188" i="1"/>
  <c r="AD188" i="1" s="1"/>
  <c r="AF188" i="1" s="1"/>
  <c r="AG188" i="1" s="1"/>
  <c r="AC138" i="1"/>
  <c r="AD138" i="1" s="1"/>
  <c r="AF138" i="1" s="1"/>
  <c r="AG138" i="1" s="1"/>
  <c r="AC120" i="1"/>
  <c r="AD120" i="1" s="1"/>
  <c r="AF120" i="1" s="1"/>
  <c r="AG120" i="1" s="1"/>
  <c r="AC119" i="1"/>
  <c r="AD119" i="1" s="1"/>
  <c r="AF119" i="1" s="1"/>
  <c r="AG119" i="1" s="1"/>
  <c r="AB397" i="1"/>
  <c r="AB396" i="1"/>
  <c r="AB395" i="1"/>
  <c r="AB389" i="1"/>
  <c r="AB388" i="1"/>
  <c r="AB379" i="1"/>
  <c r="AB250" i="1"/>
  <c r="AB249" i="1"/>
  <c r="AB230" i="1"/>
  <c r="AB190" i="1"/>
  <c r="AB189" i="1"/>
  <c r="AB122" i="1"/>
  <c r="AB121" i="1"/>
  <c r="AB21" i="1"/>
  <c r="AA497" i="1"/>
  <c r="AC497" i="1" s="1"/>
  <c r="AD497" i="1" s="1"/>
  <c r="AF497" i="1" s="1"/>
  <c r="AG497" i="1" s="1"/>
  <c r="AA496" i="1"/>
  <c r="AC496" i="1" s="1"/>
  <c r="AD496" i="1" s="1"/>
  <c r="AF496" i="1" s="1"/>
  <c r="AG496" i="1" s="1"/>
  <c r="AA495" i="1"/>
  <c r="AC495" i="1" s="1"/>
  <c r="AD495" i="1" s="1"/>
  <c r="AF495" i="1" s="1"/>
  <c r="AG495" i="1" s="1"/>
  <c r="AA494" i="1"/>
  <c r="AC494" i="1" s="1"/>
  <c r="AD494" i="1" s="1"/>
  <c r="AF494" i="1" s="1"/>
  <c r="AG494" i="1" s="1"/>
  <c r="AA432" i="1"/>
  <c r="AC432" i="1" s="1"/>
  <c r="AD432" i="1" s="1"/>
  <c r="AF432" i="1" s="1"/>
  <c r="AG432" i="1" s="1"/>
  <c r="AA400" i="1"/>
  <c r="AC400" i="1" s="1"/>
  <c r="AD400" i="1" s="1"/>
  <c r="AF400" i="1" s="1"/>
  <c r="AG400" i="1" s="1"/>
  <c r="AA399" i="1"/>
  <c r="AC399" i="1" s="1"/>
  <c r="AD399" i="1" s="1"/>
  <c r="AF399" i="1" s="1"/>
  <c r="AG399" i="1" s="1"/>
  <c r="AA398" i="1"/>
  <c r="AC398" i="1" s="1"/>
  <c r="AD398" i="1" s="1"/>
  <c r="AF398" i="1" s="1"/>
  <c r="AG398" i="1" s="1"/>
  <c r="AA397" i="1"/>
  <c r="AC397" i="1" s="1"/>
  <c r="AD397" i="1" s="1"/>
  <c r="AF397" i="1" s="1"/>
  <c r="AG397" i="1" s="1"/>
  <c r="AA396" i="1"/>
  <c r="AC396" i="1" s="1"/>
  <c r="AD396" i="1" s="1"/>
  <c r="AF396" i="1" s="1"/>
  <c r="AG396" i="1" s="1"/>
  <c r="AA395" i="1"/>
  <c r="AC395" i="1" s="1"/>
  <c r="AD395" i="1" s="1"/>
  <c r="AF395" i="1" s="1"/>
  <c r="AG395" i="1" s="1"/>
  <c r="AA394" i="1"/>
  <c r="AC394" i="1" s="1"/>
  <c r="AD394" i="1" s="1"/>
  <c r="AF394" i="1" s="1"/>
  <c r="AG394" i="1" s="1"/>
  <c r="AA393" i="1"/>
  <c r="AC393" i="1" s="1"/>
  <c r="AD393" i="1" s="1"/>
  <c r="AF393" i="1" s="1"/>
  <c r="AG393" i="1" s="1"/>
  <c r="AA392" i="1"/>
  <c r="AC392" i="1" s="1"/>
  <c r="AD392" i="1" s="1"/>
  <c r="AF392" i="1" s="1"/>
  <c r="AG392" i="1" s="1"/>
  <c r="AA391" i="1"/>
  <c r="AC391" i="1" s="1"/>
  <c r="AD391" i="1" s="1"/>
  <c r="AF391" i="1" s="1"/>
  <c r="AG391" i="1" s="1"/>
  <c r="AA390" i="1"/>
  <c r="AC390" i="1" s="1"/>
  <c r="AD390" i="1" s="1"/>
  <c r="AF390" i="1" s="1"/>
  <c r="AG390" i="1" s="1"/>
  <c r="AA389" i="1"/>
  <c r="AC389" i="1" s="1"/>
  <c r="AD389" i="1" s="1"/>
  <c r="AF389" i="1" s="1"/>
  <c r="AG389" i="1" s="1"/>
  <c r="AA388" i="1"/>
  <c r="AC388" i="1" s="1"/>
  <c r="AD388" i="1" s="1"/>
  <c r="AF388" i="1" s="1"/>
  <c r="AG388" i="1" s="1"/>
  <c r="AA387" i="1"/>
  <c r="AA385" i="1"/>
  <c r="AA384" i="1"/>
  <c r="AC384" i="1" s="1"/>
  <c r="AD384" i="1" s="1"/>
  <c r="AF384" i="1" s="1"/>
  <c r="AG384" i="1" s="1"/>
  <c r="AA383" i="1"/>
  <c r="AC383" i="1" s="1"/>
  <c r="AD383" i="1" s="1"/>
  <c r="AF383" i="1" s="1"/>
  <c r="AG383" i="1" s="1"/>
  <c r="AA382" i="1"/>
  <c r="AC382" i="1" s="1"/>
  <c r="AD382" i="1" s="1"/>
  <c r="AF382" i="1" s="1"/>
  <c r="AG382" i="1" s="1"/>
  <c r="AA381" i="1"/>
  <c r="AC381" i="1" s="1"/>
  <c r="AD381" i="1" s="1"/>
  <c r="AF381" i="1" s="1"/>
  <c r="AG381" i="1" s="1"/>
  <c r="AA380" i="1"/>
  <c r="AC380" i="1" s="1"/>
  <c r="AD380" i="1" s="1"/>
  <c r="AF380" i="1" s="1"/>
  <c r="AG380" i="1" s="1"/>
  <c r="AA379" i="1"/>
  <c r="AC379" i="1" s="1"/>
  <c r="AD379" i="1" s="1"/>
  <c r="AF379" i="1" s="1"/>
  <c r="AG379" i="1" s="1"/>
  <c r="AA378" i="1"/>
  <c r="AA321" i="1"/>
  <c r="AA320" i="1"/>
  <c r="AC320" i="1" s="1"/>
  <c r="AD320" i="1" s="1"/>
  <c r="AF320" i="1" s="1"/>
  <c r="AG320" i="1" s="1"/>
  <c r="AA319" i="1"/>
  <c r="AC319" i="1" s="1"/>
  <c r="AD319" i="1" s="1"/>
  <c r="AF319" i="1" s="1"/>
  <c r="AG319" i="1" s="1"/>
  <c r="AA256" i="1"/>
  <c r="AC256" i="1" s="1"/>
  <c r="AD256" i="1" s="1"/>
  <c r="AF256" i="1" s="1"/>
  <c r="AG256" i="1" s="1"/>
  <c r="AA251" i="1"/>
  <c r="AC251" i="1" s="1"/>
  <c r="AD251" i="1" s="1"/>
  <c r="AF251" i="1" s="1"/>
  <c r="AA250" i="1"/>
  <c r="AC250" i="1" s="1"/>
  <c r="AD250" i="1" s="1"/>
  <c r="AF250" i="1" s="1"/>
  <c r="AG250" i="1" s="1"/>
  <c r="AA249" i="1"/>
  <c r="AC249" i="1" s="1"/>
  <c r="AD249" i="1" s="1"/>
  <c r="AF249" i="1" s="1"/>
  <c r="AG249" i="1" s="1"/>
  <c r="AA248" i="1"/>
  <c r="AC248" i="1" s="1"/>
  <c r="AD248" i="1" s="1"/>
  <c r="AF248" i="1" s="1"/>
  <c r="AG248" i="1" s="1"/>
  <c r="AA247" i="1"/>
  <c r="AC247" i="1" s="1"/>
  <c r="AD247" i="1" s="1"/>
  <c r="AF247" i="1" s="1"/>
  <c r="AG247" i="1" s="1"/>
  <c r="AA242" i="1"/>
  <c r="AC242" i="1" s="1"/>
  <c r="AD242" i="1" s="1"/>
  <c r="AF242" i="1" s="1"/>
  <c r="AG242" i="1" s="1"/>
  <c r="AA241" i="1"/>
  <c r="AC241" i="1" s="1"/>
  <c r="AD241" i="1" s="1"/>
  <c r="AF241" i="1" s="1"/>
  <c r="AG241" i="1" s="1"/>
  <c r="AA240" i="1"/>
  <c r="AC240" i="1" s="1"/>
  <c r="AD240" i="1" s="1"/>
  <c r="AF240" i="1" s="1"/>
  <c r="AG240" i="1" s="1"/>
  <c r="AA239" i="1"/>
  <c r="AC239" i="1" s="1"/>
  <c r="AD239" i="1" s="1"/>
  <c r="AF239" i="1" s="1"/>
  <c r="AG239" i="1" s="1"/>
  <c r="AA230" i="1"/>
  <c r="AC230" i="1" s="1"/>
  <c r="AD230" i="1" s="1"/>
  <c r="AF230" i="1" s="1"/>
  <c r="AG230" i="1" s="1"/>
  <c r="AA229" i="1"/>
  <c r="AC229" i="1" s="1"/>
  <c r="AD229" i="1" s="1"/>
  <c r="AF229" i="1" s="1"/>
  <c r="AG229" i="1" s="1"/>
  <c r="AA228" i="1"/>
  <c r="AC228" i="1" s="1"/>
  <c r="AD228" i="1" s="1"/>
  <c r="AF228" i="1" s="1"/>
  <c r="AG228" i="1" s="1"/>
  <c r="AA227" i="1"/>
  <c r="AC227" i="1" s="1"/>
  <c r="AD227" i="1" s="1"/>
  <c r="AF227" i="1" s="1"/>
  <c r="AG227" i="1" s="1"/>
  <c r="AA226" i="1"/>
  <c r="AC226" i="1" s="1"/>
  <c r="AD226" i="1" s="1"/>
  <c r="AF226" i="1" s="1"/>
  <c r="AG226" i="1" s="1"/>
  <c r="AA225" i="1"/>
  <c r="AC225" i="1" s="1"/>
  <c r="AD225" i="1" s="1"/>
  <c r="AF225" i="1" s="1"/>
  <c r="AG225" i="1" s="1"/>
  <c r="AA194" i="1"/>
  <c r="AC194" i="1" s="1"/>
  <c r="AD194" i="1" s="1"/>
  <c r="AF194" i="1" s="1"/>
  <c r="AG194" i="1" s="1"/>
  <c r="AA191" i="1"/>
  <c r="AC191" i="1" s="1"/>
  <c r="AD191" i="1" s="1"/>
  <c r="AF191" i="1" s="1"/>
  <c r="AG191" i="1" s="1"/>
  <c r="AA190" i="1"/>
  <c r="AC190" i="1" s="1"/>
  <c r="AD190" i="1" s="1"/>
  <c r="AF190" i="1" s="1"/>
  <c r="AG190" i="1" s="1"/>
  <c r="AA189" i="1"/>
  <c r="AC189" i="1" s="1"/>
  <c r="AD189" i="1" s="1"/>
  <c r="AF189" i="1" s="1"/>
  <c r="AG189" i="1" s="1"/>
  <c r="AA188" i="1"/>
  <c r="AA138" i="1"/>
  <c r="AA136" i="1"/>
  <c r="AC136" i="1" s="1"/>
  <c r="AD136" i="1" s="1"/>
  <c r="AF136" i="1" s="1"/>
  <c r="AG136" i="1" s="1"/>
  <c r="AA135" i="1"/>
  <c r="AC135" i="1" s="1"/>
  <c r="AD135" i="1" s="1"/>
  <c r="AF135" i="1" s="1"/>
  <c r="AG135" i="1" s="1"/>
  <c r="AA124" i="1"/>
  <c r="AC124" i="1" s="1"/>
  <c r="AD124" i="1" s="1"/>
  <c r="AF124" i="1" s="1"/>
  <c r="AG124" i="1" s="1"/>
  <c r="AA123" i="1"/>
  <c r="AC123" i="1" s="1"/>
  <c r="AD123" i="1" s="1"/>
  <c r="AF123" i="1" s="1"/>
  <c r="AA122" i="1"/>
  <c r="AC122" i="1" s="1"/>
  <c r="AD122" i="1" s="1"/>
  <c r="AF122" i="1" s="1"/>
  <c r="AG122" i="1" s="1"/>
  <c r="AA121" i="1"/>
  <c r="AC121" i="1" s="1"/>
  <c r="AD121" i="1" s="1"/>
  <c r="AF121" i="1" s="1"/>
  <c r="AG121" i="1" s="1"/>
  <c r="AA120" i="1"/>
  <c r="AA119" i="1"/>
  <c r="AA116" i="1"/>
  <c r="AC116" i="1" s="1"/>
  <c r="AD116" i="1" s="1"/>
  <c r="AF116" i="1" s="1"/>
  <c r="AG116" i="1" s="1"/>
  <c r="AA115" i="1"/>
  <c r="AC115" i="1" s="1"/>
  <c r="AD115" i="1" s="1"/>
  <c r="AF115" i="1" s="1"/>
  <c r="AG115" i="1" s="1"/>
  <c r="AA114" i="1"/>
  <c r="AC114" i="1" s="1"/>
  <c r="AD114" i="1" s="1"/>
  <c r="AF114" i="1" s="1"/>
  <c r="AG114" i="1" s="1"/>
  <c r="AA81" i="1"/>
  <c r="AC81" i="1" s="1"/>
  <c r="AD81" i="1" s="1"/>
  <c r="AF81" i="1" s="1"/>
  <c r="AG81" i="1" s="1"/>
  <c r="AA80" i="1"/>
  <c r="AC80" i="1" s="1"/>
  <c r="AD80" i="1" s="1"/>
  <c r="AF80" i="1" s="1"/>
  <c r="AG80" i="1" s="1"/>
  <c r="AA79" i="1"/>
  <c r="AC79" i="1" s="1"/>
  <c r="AD79" i="1" s="1"/>
  <c r="AF79" i="1" s="1"/>
  <c r="AG79" i="1" s="1"/>
  <c r="AA78" i="1"/>
  <c r="AC78" i="1" s="1"/>
  <c r="AD78" i="1" s="1"/>
  <c r="AF78" i="1" s="1"/>
  <c r="AG78" i="1" s="1"/>
  <c r="AA77" i="1"/>
  <c r="AC77" i="1" s="1"/>
  <c r="AD77" i="1" s="1"/>
  <c r="AF77" i="1" s="1"/>
  <c r="AG77" i="1" s="1"/>
  <c r="AA76" i="1"/>
  <c r="AC76" i="1" s="1"/>
  <c r="AD76" i="1" s="1"/>
  <c r="AF76" i="1" s="1"/>
  <c r="AG76" i="1" s="1"/>
  <c r="AA75" i="1"/>
  <c r="AC75" i="1" s="1"/>
  <c r="AD75" i="1" s="1"/>
  <c r="AF75" i="1" s="1"/>
  <c r="AG75" i="1" s="1"/>
  <c r="AA41" i="1"/>
  <c r="AC41" i="1" s="1"/>
  <c r="AD41" i="1" s="1"/>
  <c r="AF41" i="1" s="1"/>
  <c r="AG41" i="1" s="1"/>
  <c r="AA28" i="1"/>
  <c r="AC28" i="1" s="1"/>
  <c r="AD28" i="1" s="1"/>
  <c r="AF28" i="1" s="1"/>
  <c r="AG28" i="1" s="1"/>
  <c r="Y497" i="1"/>
  <c r="Y496" i="1"/>
  <c r="Y397" i="1"/>
  <c r="Y396" i="1"/>
  <c r="Y380" i="1"/>
  <c r="Y379" i="1"/>
  <c r="Y250" i="1"/>
  <c r="Y249" i="1"/>
  <c r="Y230" i="1"/>
  <c r="Y229" i="1"/>
  <c r="Y122" i="1"/>
  <c r="Y121" i="1"/>
  <c r="Y80" i="1"/>
  <c r="Y79" i="1"/>
  <c r="AA21" i="1"/>
  <c r="AC21" i="1" s="1"/>
  <c r="AD21" i="1" s="1"/>
  <c r="AF21" i="1" s="1"/>
  <c r="AG21" i="1" s="1"/>
  <c r="Y21" i="1"/>
  <c r="AE497" i="1"/>
  <c r="AE496" i="1"/>
  <c r="Y495" i="1"/>
  <c r="AB494" i="1"/>
  <c r="AB432" i="1"/>
  <c r="AB400" i="1"/>
  <c r="AE397" i="1"/>
  <c r="AE396" i="1"/>
  <c r="Y395" i="1"/>
  <c r="AB394" i="1"/>
  <c r="AB393" i="1"/>
  <c r="AB392" i="1"/>
  <c r="AE389" i="1"/>
  <c r="AE388" i="1"/>
  <c r="Y387" i="1"/>
  <c r="AB385" i="1"/>
  <c r="AB384" i="1"/>
  <c r="AB383" i="1"/>
  <c r="AE380" i="1"/>
  <c r="AE379" i="1"/>
  <c r="Y378" i="1"/>
  <c r="AB321" i="1"/>
  <c r="AB320" i="1"/>
  <c r="AB319" i="1"/>
  <c r="AE250" i="1"/>
  <c r="AE249" i="1"/>
  <c r="Y248" i="1"/>
  <c r="AB247" i="1"/>
  <c r="AB242" i="1"/>
  <c r="AB241" i="1"/>
  <c r="AE230" i="1"/>
  <c r="AE229" i="1"/>
  <c r="Y228" i="1"/>
  <c r="AB227" i="1"/>
  <c r="AB226" i="1"/>
  <c r="AB225" i="1"/>
  <c r="AE190" i="1"/>
  <c r="AE189" i="1"/>
  <c r="Y188" i="1"/>
  <c r="AB138" i="1"/>
  <c r="AB136" i="1"/>
  <c r="AB135" i="1"/>
  <c r="AE122" i="1"/>
  <c r="AE121" i="1"/>
  <c r="Y120" i="1"/>
  <c r="AB119" i="1"/>
  <c r="AB116" i="1"/>
  <c r="AB115" i="1"/>
  <c r="AE80" i="1"/>
  <c r="AE79" i="1"/>
  <c r="Y78" i="1"/>
  <c r="AB77" i="1"/>
  <c r="AB76" i="1"/>
  <c r="AB75" i="1"/>
  <c r="AE21" i="1"/>
  <c r="Y189" i="1" l="1"/>
  <c r="Y388" i="1"/>
  <c r="AB79" i="1"/>
  <c r="AB228" i="1"/>
  <c r="AB380" i="1"/>
  <c r="AB496" i="1"/>
  <c r="AE75" i="1"/>
  <c r="AE138" i="1"/>
  <c r="AE320" i="1"/>
  <c r="AE400" i="1"/>
  <c r="Y190" i="1"/>
  <c r="Y389" i="1"/>
  <c r="AB80" i="1"/>
  <c r="AB229" i="1"/>
  <c r="AB387" i="1"/>
  <c r="AB497" i="1"/>
  <c r="AE76" i="1"/>
  <c r="AE225" i="1"/>
  <c r="AE321" i="1"/>
  <c r="AE432" i="1"/>
  <c r="AB120" i="1"/>
  <c r="AE77" i="1"/>
  <c r="AE226" i="1"/>
  <c r="AE383" i="1"/>
  <c r="AE494" i="1"/>
  <c r="AB248" i="1"/>
  <c r="AE115" i="1"/>
  <c r="AE227" i="1"/>
  <c r="AE384" i="1"/>
  <c r="AE241" i="1"/>
  <c r="AB188" i="1"/>
  <c r="AE119" i="1"/>
  <c r="AE242" i="1"/>
  <c r="AE392" i="1"/>
  <c r="AB378" i="1"/>
  <c r="AE135" i="1"/>
  <c r="AE247" i="1"/>
  <c r="AE393" i="1"/>
  <c r="AB78" i="1"/>
  <c r="AB495" i="1"/>
  <c r="AE136" i="1"/>
  <c r="AE319" i="1"/>
  <c r="AE394" i="1"/>
  <c r="AE81" i="1"/>
  <c r="Y81" i="1"/>
  <c r="AB81" i="1"/>
  <c r="Y123" i="1"/>
  <c r="AE123" i="1"/>
  <c r="AB123" i="1"/>
  <c r="AE191" i="1"/>
  <c r="AB191" i="1"/>
  <c r="Y191" i="1"/>
  <c r="AE390" i="1"/>
  <c r="Y390" i="1"/>
  <c r="AB390" i="1"/>
  <c r="AE398" i="1"/>
  <c r="Y398" i="1"/>
  <c r="AB398" i="1"/>
  <c r="AE194" i="1"/>
  <c r="AB194" i="1"/>
  <c r="Y194" i="1"/>
  <c r="AE240" i="1"/>
  <c r="AB240" i="1"/>
  <c r="Y240" i="1"/>
  <c r="AE256" i="1"/>
  <c r="AB256" i="1"/>
  <c r="Y256" i="1"/>
  <c r="AE382" i="1"/>
  <c r="AB382" i="1"/>
  <c r="Y382" i="1"/>
  <c r="AE391" i="1"/>
  <c r="AB391" i="1"/>
  <c r="Y391" i="1"/>
  <c r="AE399" i="1"/>
  <c r="AB399" i="1"/>
  <c r="Y399" i="1"/>
  <c r="Y381" i="1"/>
  <c r="AE381" i="1"/>
  <c r="AB381" i="1"/>
  <c r="AE124" i="1"/>
  <c r="AB124" i="1"/>
  <c r="Y124" i="1"/>
  <c r="AE239" i="1"/>
  <c r="Y239" i="1"/>
  <c r="AB239" i="1"/>
  <c r="AE114" i="1"/>
  <c r="AB114" i="1"/>
  <c r="Y114" i="1"/>
  <c r="Y28" i="1"/>
  <c r="AE28" i="1"/>
  <c r="AB28" i="1"/>
  <c r="AE251" i="1"/>
  <c r="Y251" i="1"/>
  <c r="AB251" i="1"/>
  <c r="AE41" i="1"/>
  <c r="AB41" i="1"/>
  <c r="Y41" i="1"/>
  <c r="AE78" i="1"/>
  <c r="AE120" i="1"/>
  <c r="AE188" i="1"/>
  <c r="AE228" i="1"/>
  <c r="AE248" i="1"/>
  <c r="AE378" i="1"/>
  <c r="AE387" i="1"/>
  <c r="AE395" i="1"/>
  <c r="AE495" i="1"/>
  <c r="Y75" i="1"/>
  <c r="Y115" i="1"/>
  <c r="Y135" i="1"/>
  <c r="Y225" i="1"/>
  <c r="Y241" i="1"/>
  <c r="Y319" i="1"/>
  <c r="Y383" i="1"/>
  <c r="Y392" i="1"/>
  <c r="Y400" i="1"/>
  <c r="Y76" i="1"/>
  <c r="Y116" i="1"/>
  <c r="Y136" i="1"/>
  <c r="Y226" i="1"/>
  <c r="Y242" i="1"/>
  <c r="Y320" i="1"/>
  <c r="Y384" i="1"/>
  <c r="Y393" i="1"/>
  <c r="Y432" i="1"/>
  <c r="Y77" i="1"/>
  <c r="Y119" i="1"/>
  <c r="Y138" i="1"/>
  <c r="Y227" i="1"/>
  <c r="Y247" i="1"/>
  <c r="Y321" i="1"/>
  <c r="Y385" i="1"/>
  <c r="Y394" i="1"/>
  <c r="Y494" i="1"/>
  <c r="V497" i="1"/>
  <c r="U497" i="1"/>
  <c r="R497" i="1"/>
  <c r="R493" i="1"/>
  <c r="R492" i="1"/>
  <c r="R491" i="1"/>
  <c r="R490" i="1"/>
  <c r="R489" i="1"/>
  <c r="R488" i="1"/>
  <c r="V487" i="1"/>
  <c r="U487" i="1"/>
  <c r="R487" i="1"/>
  <c r="T486" i="1"/>
  <c r="R486" i="1"/>
  <c r="T485" i="1"/>
  <c r="R485" i="1"/>
  <c r="T484" i="1"/>
  <c r="V484" i="1" s="1"/>
  <c r="R484" i="1"/>
  <c r="V483" i="1"/>
  <c r="U483" i="1"/>
  <c r="R483" i="1"/>
  <c r="V482" i="1"/>
  <c r="U482" i="1"/>
  <c r="R482" i="1"/>
  <c r="V481" i="1"/>
  <c r="U481" i="1"/>
  <c r="R481" i="1"/>
  <c r="V480" i="1"/>
  <c r="U480" i="1"/>
  <c r="R480" i="1"/>
  <c r="V479" i="1"/>
  <c r="U479" i="1"/>
  <c r="R479" i="1"/>
  <c r="V478" i="1"/>
  <c r="U478" i="1"/>
  <c r="R478" i="1"/>
  <c r="V477" i="1"/>
  <c r="U477" i="1"/>
  <c r="R477" i="1"/>
  <c r="V476" i="1"/>
  <c r="U476" i="1"/>
  <c r="R476" i="1"/>
  <c r="V475" i="1"/>
  <c r="U475" i="1"/>
  <c r="R475" i="1"/>
  <c r="V474" i="1"/>
  <c r="U474" i="1"/>
  <c r="R474" i="1"/>
  <c r="V473" i="1"/>
  <c r="U473" i="1"/>
  <c r="R473" i="1"/>
  <c r="V472" i="1"/>
  <c r="U472" i="1"/>
  <c r="R472" i="1"/>
  <c r="V471" i="1"/>
  <c r="U471" i="1"/>
  <c r="R471" i="1"/>
  <c r="V470" i="1"/>
  <c r="U470" i="1"/>
  <c r="R470" i="1"/>
  <c r="V469" i="1"/>
  <c r="U469" i="1"/>
  <c r="R469" i="1"/>
  <c r="V468" i="1"/>
  <c r="U468" i="1"/>
  <c r="R468" i="1"/>
  <c r="V467" i="1"/>
  <c r="U467" i="1"/>
  <c r="R467" i="1"/>
  <c r="V466" i="1"/>
  <c r="U466" i="1"/>
  <c r="R466" i="1"/>
  <c r="T465" i="1"/>
  <c r="R465" i="1"/>
  <c r="V464" i="1"/>
  <c r="U464" i="1"/>
  <c r="R464" i="1"/>
  <c r="V463" i="1"/>
  <c r="U463" i="1"/>
  <c r="R463" i="1"/>
  <c r="V462" i="1"/>
  <c r="U462" i="1"/>
  <c r="R462" i="1"/>
  <c r="V461" i="1"/>
  <c r="U461" i="1"/>
  <c r="R461" i="1"/>
  <c r="V460" i="1"/>
  <c r="U460" i="1"/>
  <c r="R460" i="1"/>
  <c r="V459" i="1"/>
  <c r="U459" i="1"/>
  <c r="R459" i="1"/>
  <c r="V458" i="1"/>
  <c r="U458" i="1"/>
  <c r="R458" i="1"/>
  <c r="V457" i="1"/>
  <c r="U457" i="1"/>
  <c r="R457" i="1"/>
  <c r="V456" i="1"/>
  <c r="U456" i="1"/>
  <c r="R456" i="1"/>
  <c r="V455" i="1"/>
  <c r="U455" i="1"/>
  <c r="R455" i="1"/>
  <c r="V454" i="1"/>
  <c r="U454" i="1"/>
  <c r="R454" i="1"/>
  <c r="V453" i="1"/>
  <c r="U453" i="1"/>
  <c r="R453" i="1"/>
  <c r="V452" i="1"/>
  <c r="U452" i="1"/>
  <c r="R452" i="1"/>
  <c r="V451" i="1"/>
  <c r="U451" i="1"/>
  <c r="R451" i="1"/>
  <c r="V450" i="1"/>
  <c r="U450" i="1"/>
  <c r="R450" i="1"/>
  <c r="V449" i="1"/>
  <c r="U449" i="1"/>
  <c r="R449" i="1"/>
  <c r="V448" i="1"/>
  <c r="U448" i="1"/>
  <c r="R448" i="1"/>
  <c r="V447" i="1"/>
  <c r="U447" i="1"/>
  <c r="R447" i="1"/>
  <c r="V446" i="1"/>
  <c r="U446" i="1"/>
  <c r="R446" i="1"/>
  <c r="V445" i="1"/>
  <c r="U445" i="1"/>
  <c r="R445" i="1"/>
  <c r="V444" i="1"/>
  <c r="U444" i="1"/>
  <c r="R444" i="1"/>
  <c r="V443" i="1"/>
  <c r="U443" i="1"/>
  <c r="R443" i="1"/>
  <c r="V442" i="1"/>
  <c r="U442" i="1"/>
  <c r="R442" i="1"/>
  <c r="V441" i="1"/>
  <c r="U441" i="1"/>
  <c r="R441" i="1"/>
  <c r="V440" i="1"/>
  <c r="U440" i="1"/>
  <c r="R440" i="1"/>
  <c r="V439" i="1"/>
  <c r="U439" i="1"/>
  <c r="R439" i="1"/>
  <c r="T438" i="1"/>
  <c r="V438" i="1" s="1"/>
  <c r="R438" i="1"/>
  <c r="T437" i="1"/>
  <c r="V437" i="1" s="1"/>
  <c r="R437" i="1"/>
  <c r="T436" i="1"/>
  <c r="V436" i="1" s="1"/>
  <c r="R436" i="1"/>
  <c r="T435" i="1"/>
  <c r="V435" i="1" s="1"/>
  <c r="R435" i="1"/>
  <c r="V434" i="1"/>
  <c r="U434" i="1"/>
  <c r="R434" i="1"/>
  <c r="T433" i="1"/>
  <c r="V433" i="1" s="1"/>
  <c r="R433" i="1"/>
  <c r="V432" i="1"/>
  <c r="U432" i="1"/>
  <c r="R432" i="1"/>
  <c r="T431" i="1"/>
  <c r="V431" i="1" s="1"/>
  <c r="Q431" i="1"/>
  <c r="T430" i="1"/>
  <c r="V430" i="1" s="1"/>
  <c r="Q430" i="1"/>
  <c r="T429" i="1"/>
  <c r="V429" i="1" s="1"/>
  <c r="Q429" i="1"/>
  <c r="R429" i="1" s="1"/>
  <c r="T428" i="1"/>
  <c r="V428" i="1" s="1"/>
  <c r="Q428" i="1"/>
  <c r="T427" i="1"/>
  <c r="Q427" i="1"/>
  <c r="T426" i="1"/>
  <c r="Q426" i="1"/>
  <c r="R426" i="1" s="1"/>
  <c r="T425" i="1"/>
  <c r="V425" i="1" s="1"/>
  <c r="Q425" i="1"/>
  <c r="T424" i="1"/>
  <c r="Q424" i="1"/>
  <c r="T423" i="1"/>
  <c r="V423" i="1" s="1"/>
  <c r="Q423" i="1"/>
  <c r="T422" i="1"/>
  <c r="Q422" i="1"/>
  <c r="T421" i="1"/>
  <c r="V421" i="1" s="1"/>
  <c r="Q421" i="1"/>
  <c r="V420" i="1"/>
  <c r="U420" i="1"/>
  <c r="R420" i="1"/>
  <c r="V419" i="1"/>
  <c r="U419" i="1"/>
  <c r="R419" i="1"/>
  <c r="V418" i="1"/>
  <c r="U418" i="1"/>
  <c r="R418" i="1"/>
  <c r="V417" i="1"/>
  <c r="U417" i="1"/>
  <c r="R417" i="1"/>
  <c r="V416" i="1"/>
  <c r="U416" i="1"/>
  <c r="R416" i="1"/>
  <c r="V415" i="1"/>
  <c r="U415" i="1"/>
  <c r="R415" i="1"/>
  <c r="V414" i="1"/>
  <c r="U414" i="1"/>
  <c r="R414" i="1"/>
  <c r="V413" i="1"/>
  <c r="U413" i="1"/>
  <c r="R413" i="1"/>
  <c r="V412" i="1"/>
  <c r="U412" i="1"/>
  <c r="R412" i="1"/>
  <c r="V411" i="1"/>
  <c r="U411" i="1"/>
  <c r="R411" i="1"/>
  <c r="V410" i="1"/>
  <c r="U410" i="1"/>
  <c r="R410" i="1"/>
  <c r="V409" i="1"/>
  <c r="U409" i="1"/>
  <c r="R409" i="1"/>
  <c r="V408" i="1"/>
  <c r="U408" i="1"/>
  <c r="R408" i="1"/>
  <c r="V407" i="1"/>
  <c r="U407" i="1"/>
  <c r="R407" i="1"/>
  <c r="V406" i="1"/>
  <c r="U406" i="1"/>
  <c r="R406" i="1"/>
  <c r="V405" i="1"/>
  <c r="U405" i="1"/>
  <c r="R405" i="1"/>
  <c r="V404" i="1"/>
  <c r="U404" i="1"/>
  <c r="R404" i="1"/>
  <c r="V403" i="1"/>
  <c r="U403" i="1"/>
  <c r="R403" i="1"/>
  <c r="V402" i="1"/>
  <c r="U402" i="1"/>
  <c r="R402" i="1"/>
  <c r="V401" i="1"/>
  <c r="U401" i="1"/>
  <c r="R401" i="1"/>
  <c r="T400" i="1"/>
  <c r="V400" i="1" s="1"/>
  <c r="R400" i="1"/>
  <c r="T399" i="1"/>
  <c r="R399" i="1"/>
  <c r="T398" i="1"/>
  <c r="R398" i="1"/>
  <c r="T397" i="1"/>
  <c r="V397" i="1" s="1"/>
  <c r="R397" i="1"/>
  <c r="T396" i="1"/>
  <c r="V396" i="1" s="1"/>
  <c r="R396" i="1"/>
  <c r="T395" i="1"/>
  <c r="U395" i="1" s="1"/>
  <c r="R395" i="1"/>
  <c r="T394" i="1"/>
  <c r="R394" i="1"/>
  <c r="T393" i="1"/>
  <c r="V393" i="1" s="1"/>
  <c r="R393" i="1"/>
  <c r="T392" i="1"/>
  <c r="U392" i="1" s="1"/>
  <c r="R392" i="1"/>
  <c r="T391" i="1"/>
  <c r="V391" i="1" s="1"/>
  <c r="R391" i="1"/>
  <c r="T390" i="1"/>
  <c r="V390" i="1" s="1"/>
  <c r="R390" i="1"/>
  <c r="T389" i="1"/>
  <c r="R389" i="1"/>
  <c r="T388" i="1"/>
  <c r="V388" i="1" s="1"/>
  <c r="R388" i="1"/>
  <c r="T387" i="1"/>
  <c r="V387" i="1" s="1"/>
  <c r="R387" i="1"/>
  <c r="T386" i="1"/>
  <c r="R386" i="1"/>
  <c r="T385" i="1"/>
  <c r="U385" i="1" s="1"/>
  <c r="R385" i="1"/>
  <c r="T384" i="1"/>
  <c r="R384" i="1"/>
  <c r="T383" i="1"/>
  <c r="V383" i="1" s="1"/>
  <c r="R383" i="1"/>
  <c r="T382" i="1"/>
  <c r="U382" i="1" s="1"/>
  <c r="R382" i="1"/>
  <c r="T381" i="1"/>
  <c r="V381" i="1" s="1"/>
  <c r="R381" i="1"/>
  <c r="T380" i="1"/>
  <c r="V380" i="1" s="1"/>
  <c r="R380" i="1"/>
  <c r="T379" i="1"/>
  <c r="R379" i="1"/>
  <c r="T378" i="1"/>
  <c r="V378" i="1" s="1"/>
  <c r="R378" i="1"/>
  <c r="V377" i="1"/>
  <c r="U377" i="1"/>
  <c r="R377" i="1"/>
  <c r="V376" i="1"/>
  <c r="U376" i="1"/>
  <c r="R376" i="1"/>
  <c r="V375" i="1"/>
  <c r="U375" i="1"/>
  <c r="R375" i="1"/>
  <c r="V374" i="1"/>
  <c r="U374" i="1"/>
  <c r="R374" i="1"/>
  <c r="V373" i="1"/>
  <c r="U373" i="1"/>
  <c r="R373" i="1"/>
  <c r="V372" i="1"/>
  <c r="U372" i="1"/>
  <c r="R372" i="1"/>
  <c r="V371" i="1"/>
  <c r="U371" i="1"/>
  <c r="R371" i="1"/>
  <c r="V370" i="1"/>
  <c r="U370" i="1"/>
  <c r="R370" i="1"/>
  <c r="V369" i="1"/>
  <c r="U369" i="1"/>
  <c r="R369" i="1"/>
  <c r="T368" i="1"/>
  <c r="U368" i="1" s="1"/>
  <c r="R368" i="1"/>
  <c r="T367" i="1"/>
  <c r="R367" i="1"/>
  <c r="T366" i="1"/>
  <c r="V366" i="1" s="1"/>
  <c r="R366" i="1"/>
  <c r="T365" i="1"/>
  <c r="R365" i="1"/>
  <c r="T364" i="1"/>
  <c r="V364" i="1" s="1"/>
  <c r="R364" i="1"/>
  <c r="T363" i="1"/>
  <c r="R363" i="1"/>
  <c r="T362" i="1"/>
  <c r="R362" i="1"/>
  <c r="T361" i="1"/>
  <c r="R361" i="1"/>
  <c r="T360" i="1"/>
  <c r="R360" i="1"/>
  <c r="T359" i="1"/>
  <c r="R359" i="1"/>
  <c r="T358" i="1"/>
  <c r="V358" i="1" s="1"/>
  <c r="R358" i="1"/>
  <c r="T357" i="1"/>
  <c r="R357" i="1"/>
  <c r="T356" i="1"/>
  <c r="R356" i="1"/>
  <c r="T355" i="1"/>
  <c r="R355" i="1"/>
  <c r="T354" i="1"/>
  <c r="U354" i="1" s="1"/>
  <c r="R354" i="1"/>
  <c r="T353" i="1"/>
  <c r="R353" i="1"/>
  <c r="T352" i="1"/>
  <c r="V352" i="1" s="1"/>
  <c r="R352" i="1"/>
  <c r="T351" i="1"/>
  <c r="R351" i="1"/>
  <c r="T350" i="1"/>
  <c r="R350" i="1"/>
  <c r="T349" i="1"/>
  <c r="U349" i="1" s="1"/>
  <c r="R349" i="1"/>
  <c r="T348" i="1"/>
  <c r="R348" i="1"/>
  <c r="T347" i="1"/>
  <c r="R347" i="1"/>
  <c r="T346" i="1"/>
  <c r="R346" i="1"/>
  <c r="T345" i="1"/>
  <c r="R345" i="1"/>
  <c r="T344" i="1"/>
  <c r="R344" i="1"/>
  <c r="T343" i="1"/>
  <c r="R343" i="1"/>
  <c r="T342" i="1"/>
  <c r="R342" i="1"/>
  <c r="T341" i="1"/>
  <c r="U341" i="1" s="1"/>
  <c r="R341" i="1"/>
  <c r="T340" i="1"/>
  <c r="U340" i="1" s="1"/>
  <c r="R340" i="1"/>
  <c r="T339" i="1"/>
  <c r="R339" i="1"/>
  <c r="V338" i="1"/>
  <c r="U338" i="1"/>
  <c r="R338" i="1"/>
  <c r="T337" i="1"/>
  <c r="U337" i="1" s="1"/>
  <c r="R337" i="1"/>
  <c r="T336" i="1"/>
  <c r="U336" i="1" s="1"/>
  <c r="R336" i="1"/>
  <c r="T335" i="1"/>
  <c r="R335" i="1"/>
  <c r="T334" i="1"/>
  <c r="R334" i="1"/>
  <c r="T333" i="1"/>
  <c r="R333" i="1"/>
  <c r="T332" i="1"/>
  <c r="V332" i="1" s="1"/>
  <c r="R332" i="1"/>
  <c r="T331" i="1"/>
  <c r="U331" i="1" s="1"/>
  <c r="R331" i="1"/>
  <c r="V330" i="1"/>
  <c r="U330" i="1"/>
  <c r="R330" i="1"/>
  <c r="T329" i="1"/>
  <c r="R329" i="1"/>
  <c r="V328" i="1"/>
  <c r="U328" i="1"/>
  <c r="R328" i="1"/>
  <c r="V327" i="1"/>
  <c r="U327" i="1"/>
  <c r="R327" i="1"/>
  <c r="V326" i="1"/>
  <c r="U326" i="1"/>
  <c r="R326" i="1"/>
  <c r="T325" i="1"/>
  <c r="R325" i="1"/>
  <c r="T324" i="1"/>
  <c r="V324" i="1" s="1"/>
  <c r="R324" i="1"/>
  <c r="T323" i="1"/>
  <c r="R323" i="1"/>
  <c r="T322" i="1"/>
  <c r="R322" i="1"/>
  <c r="T321" i="1"/>
  <c r="R321" i="1"/>
  <c r="T320" i="1"/>
  <c r="R320" i="1"/>
  <c r="T319" i="1"/>
  <c r="R319" i="1"/>
  <c r="T318" i="1"/>
  <c r="R318" i="1"/>
  <c r="V317" i="1"/>
  <c r="U317" i="1"/>
  <c r="R317" i="1"/>
  <c r="V316" i="1"/>
  <c r="U316" i="1"/>
  <c r="R316" i="1"/>
  <c r="T315" i="1"/>
  <c r="R315" i="1"/>
  <c r="T314" i="1"/>
  <c r="R314" i="1"/>
  <c r="T313" i="1"/>
  <c r="R313" i="1"/>
  <c r="T312" i="1"/>
  <c r="R312" i="1"/>
  <c r="T311" i="1"/>
  <c r="U311" i="1" s="1"/>
  <c r="R311" i="1"/>
  <c r="T310" i="1"/>
  <c r="R310" i="1"/>
  <c r="T309" i="1"/>
  <c r="R309" i="1"/>
  <c r="T308" i="1"/>
  <c r="R308" i="1"/>
  <c r="T307" i="1"/>
  <c r="R307" i="1"/>
  <c r="T306" i="1"/>
  <c r="R306" i="1"/>
  <c r="V305" i="1"/>
  <c r="U305" i="1"/>
  <c r="R305" i="1"/>
  <c r="V304" i="1"/>
  <c r="U304" i="1"/>
  <c r="R304" i="1"/>
  <c r="V303" i="1"/>
  <c r="U303" i="1"/>
  <c r="R303" i="1"/>
  <c r="V302" i="1"/>
  <c r="U302" i="1"/>
  <c r="R302" i="1"/>
  <c r="V301" i="1"/>
  <c r="U301" i="1"/>
  <c r="R301" i="1"/>
  <c r="V300" i="1"/>
  <c r="U300" i="1"/>
  <c r="R300" i="1"/>
  <c r="V299" i="1"/>
  <c r="U299" i="1"/>
  <c r="R299" i="1"/>
  <c r="V298" i="1"/>
  <c r="U298" i="1"/>
  <c r="R298" i="1"/>
  <c r="V297" i="1"/>
  <c r="U297" i="1"/>
  <c r="R297" i="1"/>
  <c r="V296" i="1"/>
  <c r="U296" i="1"/>
  <c r="R296" i="1"/>
  <c r="V295" i="1"/>
  <c r="U295" i="1"/>
  <c r="R295" i="1"/>
  <c r="V294" i="1"/>
  <c r="U294" i="1"/>
  <c r="R294" i="1"/>
  <c r="V293" i="1"/>
  <c r="U293" i="1"/>
  <c r="R293" i="1"/>
  <c r="V292" i="1"/>
  <c r="U292" i="1"/>
  <c r="R292" i="1"/>
  <c r="V291" i="1"/>
  <c r="U291" i="1"/>
  <c r="R291" i="1"/>
  <c r="V290" i="1"/>
  <c r="U290" i="1"/>
  <c r="R290" i="1"/>
  <c r="V289" i="1"/>
  <c r="U289" i="1"/>
  <c r="R289" i="1"/>
  <c r="V288" i="1"/>
  <c r="U288" i="1"/>
  <c r="R288" i="1"/>
  <c r="V287" i="1"/>
  <c r="U287" i="1"/>
  <c r="R287" i="1"/>
  <c r="V286" i="1"/>
  <c r="U286" i="1"/>
  <c r="R286" i="1"/>
  <c r="V285" i="1"/>
  <c r="U285" i="1"/>
  <c r="R285" i="1"/>
  <c r="V284" i="1"/>
  <c r="U284" i="1"/>
  <c r="R284" i="1"/>
  <c r="V283" i="1"/>
  <c r="U283" i="1"/>
  <c r="R283" i="1"/>
  <c r="V282" i="1"/>
  <c r="U282" i="1"/>
  <c r="R282" i="1"/>
  <c r="V281" i="1"/>
  <c r="U281" i="1"/>
  <c r="R281" i="1"/>
  <c r="V280" i="1"/>
  <c r="U280" i="1"/>
  <c r="R280" i="1"/>
  <c r="V279" i="1"/>
  <c r="U279" i="1"/>
  <c r="R279" i="1"/>
  <c r="V278" i="1"/>
  <c r="U278" i="1"/>
  <c r="R278" i="1"/>
  <c r="V277" i="1"/>
  <c r="U277" i="1"/>
  <c r="R277" i="1"/>
  <c r="V276" i="1"/>
  <c r="U276" i="1"/>
  <c r="R276" i="1"/>
  <c r="V275" i="1"/>
  <c r="U275" i="1"/>
  <c r="R275" i="1"/>
  <c r="V274" i="1"/>
  <c r="U274" i="1"/>
  <c r="R274" i="1"/>
  <c r="V273" i="1"/>
  <c r="U273" i="1"/>
  <c r="R273" i="1"/>
  <c r="V272" i="1"/>
  <c r="U272" i="1"/>
  <c r="R272" i="1"/>
  <c r="V271" i="1"/>
  <c r="U271" i="1"/>
  <c r="R271" i="1"/>
  <c r="V270" i="1"/>
  <c r="U270" i="1"/>
  <c r="R270" i="1"/>
  <c r="V269" i="1"/>
  <c r="U269" i="1"/>
  <c r="R269" i="1"/>
  <c r="V268" i="1"/>
  <c r="U268" i="1"/>
  <c r="R268" i="1"/>
  <c r="V267" i="1"/>
  <c r="U267" i="1"/>
  <c r="R267" i="1"/>
  <c r="V266" i="1"/>
  <c r="U266" i="1"/>
  <c r="R266" i="1"/>
  <c r="V265" i="1"/>
  <c r="U265" i="1"/>
  <c r="R265" i="1"/>
  <c r="V264" i="1"/>
  <c r="U264" i="1"/>
  <c r="R264" i="1"/>
  <c r="V263" i="1"/>
  <c r="U263" i="1"/>
  <c r="R263" i="1"/>
  <c r="V262" i="1"/>
  <c r="U262" i="1"/>
  <c r="R262" i="1"/>
  <c r="V261" i="1"/>
  <c r="U261" i="1"/>
  <c r="R261" i="1"/>
  <c r="V260" i="1"/>
  <c r="U260" i="1"/>
  <c r="R260" i="1"/>
  <c r="V259" i="1"/>
  <c r="U259" i="1"/>
  <c r="R259" i="1"/>
  <c r="V258" i="1"/>
  <c r="U258" i="1"/>
  <c r="R258" i="1"/>
  <c r="V257" i="1"/>
  <c r="U257" i="1"/>
  <c r="R257" i="1"/>
  <c r="V256" i="1"/>
  <c r="U256" i="1"/>
  <c r="R256" i="1"/>
  <c r="V255" i="1"/>
  <c r="U255" i="1"/>
  <c r="R255" i="1"/>
  <c r="V254" i="1"/>
  <c r="U254" i="1"/>
  <c r="R254" i="1"/>
  <c r="V253" i="1"/>
  <c r="U253" i="1"/>
  <c r="R253" i="1"/>
  <c r="V252" i="1"/>
  <c r="U252" i="1"/>
  <c r="R252" i="1"/>
  <c r="V251" i="1"/>
  <c r="U251" i="1"/>
  <c r="R251" i="1"/>
  <c r="V250" i="1"/>
  <c r="U250" i="1"/>
  <c r="R250" i="1"/>
  <c r="V249" i="1"/>
  <c r="U249" i="1"/>
  <c r="R249" i="1"/>
  <c r="V248" i="1"/>
  <c r="U248" i="1"/>
  <c r="R248" i="1"/>
  <c r="V247" i="1"/>
  <c r="U247" i="1"/>
  <c r="R247" i="1"/>
  <c r="V246" i="1"/>
  <c r="U246" i="1"/>
  <c r="R246" i="1"/>
  <c r="V245" i="1"/>
  <c r="U245" i="1"/>
  <c r="R245" i="1"/>
  <c r="V244" i="1"/>
  <c r="U244" i="1"/>
  <c r="R244" i="1"/>
  <c r="V243" i="1"/>
  <c r="U243" i="1"/>
  <c r="R243" i="1"/>
  <c r="V242" i="1"/>
  <c r="U242" i="1"/>
  <c r="R242" i="1"/>
  <c r="V241" i="1"/>
  <c r="U241" i="1"/>
  <c r="R241" i="1"/>
  <c r="V240" i="1"/>
  <c r="U240" i="1"/>
  <c r="R240" i="1"/>
  <c r="V239" i="1"/>
  <c r="U239" i="1"/>
  <c r="R239" i="1"/>
  <c r="V238" i="1"/>
  <c r="U238" i="1"/>
  <c r="R238" i="1"/>
  <c r="V237" i="1"/>
  <c r="U237" i="1"/>
  <c r="R237" i="1"/>
  <c r="V236" i="1"/>
  <c r="U236" i="1"/>
  <c r="R236" i="1"/>
  <c r="V235" i="1"/>
  <c r="U235" i="1"/>
  <c r="R235" i="1"/>
  <c r="V234" i="1"/>
  <c r="U234" i="1"/>
  <c r="R234" i="1"/>
  <c r="V233" i="1"/>
  <c r="U233" i="1"/>
  <c r="R233" i="1"/>
  <c r="V232" i="1"/>
  <c r="U232" i="1"/>
  <c r="R232" i="1"/>
  <c r="V231" i="1"/>
  <c r="U231" i="1"/>
  <c r="R231" i="1"/>
  <c r="V230" i="1"/>
  <c r="U230" i="1"/>
  <c r="R230" i="1"/>
  <c r="V229" i="1"/>
  <c r="U229" i="1"/>
  <c r="R229" i="1"/>
  <c r="V228" i="1"/>
  <c r="U228" i="1"/>
  <c r="R228" i="1"/>
  <c r="V227" i="1"/>
  <c r="U227" i="1"/>
  <c r="R227" i="1"/>
  <c r="V226" i="1"/>
  <c r="U226" i="1"/>
  <c r="R226" i="1"/>
  <c r="V225" i="1"/>
  <c r="U225" i="1"/>
  <c r="R225" i="1"/>
  <c r="V224" i="1"/>
  <c r="U224" i="1"/>
  <c r="R224" i="1"/>
  <c r="V223" i="1"/>
  <c r="U223" i="1"/>
  <c r="R223" i="1"/>
  <c r="V222" i="1"/>
  <c r="U222" i="1"/>
  <c r="R222" i="1"/>
  <c r="V221" i="1"/>
  <c r="U221" i="1"/>
  <c r="R221" i="1"/>
  <c r="V220" i="1"/>
  <c r="U220" i="1"/>
  <c r="R220" i="1"/>
  <c r="V219" i="1"/>
  <c r="U219" i="1"/>
  <c r="R219" i="1"/>
  <c r="V218" i="1"/>
  <c r="U218" i="1"/>
  <c r="R218" i="1"/>
  <c r="V217" i="1"/>
  <c r="U217" i="1"/>
  <c r="R217" i="1"/>
  <c r="V216" i="1"/>
  <c r="U216" i="1"/>
  <c r="R216" i="1"/>
  <c r="V215" i="1"/>
  <c r="U215" i="1"/>
  <c r="R215" i="1"/>
  <c r="V214" i="1"/>
  <c r="U214" i="1"/>
  <c r="R214" i="1"/>
  <c r="V213" i="1"/>
  <c r="U213" i="1"/>
  <c r="R213" i="1"/>
  <c r="V212" i="1"/>
  <c r="U212" i="1"/>
  <c r="R212" i="1"/>
  <c r="V211" i="1"/>
  <c r="U211" i="1"/>
  <c r="R211" i="1"/>
  <c r="V210" i="1"/>
  <c r="U210" i="1"/>
  <c r="R210" i="1"/>
  <c r="V209" i="1"/>
  <c r="U209" i="1"/>
  <c r="R209" i="1"/>
  <c r="V208" i="1"/>
  <c r="U208" i="1"/>
  <c r="R208" i="1"/>
  <c r="V207" i="1"/>
  <c r="U207" i="1"/>
  <c r="R207" i="1"/>
  <c r="V206" i="1"/>
  <c r="U206" i="1"/>
  <c r="R206" i="1"/>
  <c r="V205" i="1"/>
  <c r="U205" i="1"/>
  <c r="R205" i="1"/>
  <c r="V204" i="1"/>
  <c r="U204" i="1"/>
  <c r="R204" i="1"/>
  <c r="V203" i="1"/>
  <c r="U203" i="1"/>
  <c r="R203" i="1"/>
  <c r="V202" i="1"/>
  <c r="U202" i="1"/>
  <c r="R202" i="1"/>
  <c r="V201" i="1"/>
  <c r="U201" i="1"/>
  <c r="R201" i="1"/>
  <c r="V200" i="1"/>
  <c r="U200" i="1"/>
  <c r="R200" i="1"/>
  <c r="V199" i="1"/>
  <c r="U199" i="1"/>
  <c r="R199" i="1"/>
  <c r="V198" i="1"/>
  <c r="U198" i="1"/>
  <c r="P198" i="1"/>
  <c r="V197" i="1"/>
  <c r="U197" i="1"/>
  <c r="P197" i="1"/>
  <c r="V196" i="1"/>
  <c r="U196" i="1"/>
  <c r="P196" i="1"/>
  <c r="R196" i="1" s="1"/>
  <c r="V195" i="1"/>
  <c r="U195" i="1"/>
  <c r="P195" i="1"/>
  <c r="V194" i="1"/>
  <c r="U194" i="1"/>
  <c r="P194" i="1"/>
  <c r="V193" i="1"/>
  <c r="U193" i="1"/>
  <c r="R193" i="1"/>
  <c r="V192" i="1"/>
  <c r="U192" i="1"/>
  <c r="R192" i="1"/>
  <c r="V191" i="1"/>
  <c r="U191" i="1"/>
  <c r="R191" i="1"/>
  <c r="V190" i="1"/>
  <c r="U190" i="1"/>
  <c r="R190" i="1"/>
  <c r="V189" i="1"/>
  <c r="U189" i="1"/>
  <c r="R189" i="1"/>
  <c r="V188" i="1"/>
  <c r="U188" i="1"/>
  <c r="R188" i="1"/>
  <c r="V187" i="1"/>
  <c r="U187" i="1"/>
  <c r="R187" i="1"/>
  <c r="V186" i="1"/>
  <c r="U186" i="1"/>
  <c r="R186" i="1"/>
  <c r="V185" i="1"/>
  <c r="U185" i="1"/>
  <c r="R185" i="1"/>
  <c r="V184" i="1"/>
  <c r="U184" i="1"/>
  <c r="R184" i="1"/>
  <c r="V183" i="1"/>
  <c r="U183" i="1"/>
  <c r="R183" i="1"/>
  <c r="V182" i="1"/>
  <c r="U182" i="1"/>
  <c r="R182" i="1"/>
  <c r="V181" i="1"/>
  <c r="U181" i="1"/>
  <c r="R181" i="1"/>
  <c r="V180" i="1"/>
  <c r="U180" i="1"/>
  <c r="R180" i="1"/>
  <c r="V179" i="1"/>
  <c r="U179" i="1"/>
  <c r="R179" i="1"/>
  <c r="V178" i="1"/>
  <c r="U178" i="1"/>
  <c r="R178" i="1"/>
  <c r="V177" i="1"/>
  <c r="U177" i="1"/>
  <c r="R177" i="1"/>
  <c r="V176" i="1"/>
  <c r="U176" i="1"/>
  <c r="R176" i="1"/>
  <c r="V175" i="1"/>
  <c r="U175" i="1"/>
  <c r="R175" i="1"/>
  <c r="V174" i="1"/>
  <c r="U174" i="1"/>
  <c r="R174" i="1"/>
  <c r="V173" i="1"/>
  <c r="U173" i="1"/>
  <c r="R173" i="1"/>
  <c r="V172" i="1"/>
  <c r="U172" i="1"/>
  <c r="R172" i="1"/>
  <c r="V171" i="1"/>
  <c r="U171" i="1"/>
  <c r="R171" i="1"/>
  <c r="V170" i="1"/>
  <c r="U170" i="1"/>
  <c r="R170" i="1"/>
  <c r="V169" i="1"/>
  <c r="U169" i="1"/>
  <c r="R169" i="1"/>
  <c r="V168" i="1"/>
  <c r="U168" i="1"/>
  <c r="R168" i="1"/>
  <c r="V167" i="1"/>
  <c r="U167" i="1"/>
  <c r="R167" i="1"/>
  <c r="V166" i="1"/>
  <c r="U166" i="1"/>
  <c r="R166" i="1"/>
  <c r="V165" i="1"/>
  <c r="U165" i="1"/>
  <c r="R165" i="1"/>
  <c r="V164" i="1"/>
  <c r="U164" i="1"/>
  <c r="R164" i="1"/>
  <c r="V163" i="1"/>
  <c r="U163" i="1"/>
  <c r="R163" i="1"/>
  <c r="V162" i="1"/>
  <c r="U162" i="1"/>
  <c r="R162" i="1"/>
  <c r="V161" i="1"/>
  <c r="U161" i="1"/>
  <c r="R161" i="1"/>
  <c r="V160" i="1"/>
  <c r="U160" i="1"/>
  <c r="R160" i="1"/>
  <c r="V159" i="1"/>
  <c r="U159" i="1"/>
  <c r="R159" i="1"/>
  <c r="V158" i="1"/>
  <c r="U158" i="1"/>
  <c r="R158" i="1"/>
  <c r="V157" i="1"/>
  <c r="U157" i="1"/>
  <c r="R157" i="1"/>
  <c r="V156" i="1"/>
  <c r="U156" i="1"/>
  <c r="R156" i="1"/>
  <c r="V155" i="1"/>
  <c r="U155" i="1"/>
  <c r="R155" i="1"/>
  <c r="V154" i="1"/>
  <c r="U154" i="1"/>
  <c r="R154" i="1"/>
  <c r="V153" i="1"/>
  <c r="U153" i="1"/>
  <c r="R153" i="1"/>
  <c r="V152" i="1"/>
  <c r="U152" i="1"/>
  <c r="R152" i="1"/>
  <c r="V151" i="1"/>
  <c r="U151" i="1"/>
  <c r="R151" i="1"/>
  <c r="V150" i="1"/>
  <c r="U150" i="1"/>
  <c r="R150" i="1"/>
  <c r="V149" i="1"/>
  <c r="U149" i="1"/>
  <c r="R149" i="1"/>
  <c r="V148" i="1"/>
  <c r="U148" i="1"/>
  <c r="R148" i="1"/>
  <c r="V147" i="1"/>
  <c r="U147" i="1"/>
  <c r="R147" i="1"/>
  <c r="T146" i="1"/>
  <c r="R146" i="1"/>
  <c r="V145" i="1"/>
  <c r="U145" i="1"/>
  <c r="R145" i="1"/>
  <c r="V144" i="1"/>
  <c r="U144" i="1"/>
  <c r="R144" i="1"/>
  <c r="V143" i="1"/>
  <c r="U143" i="1"/>
  <c r="R143" i="1"/>
  <c r="V142" i="1"/>
  <c r="U142" i="1"/>
  <c r="R142" i="1"/>
  <c r="V141" i="1"/>
  <c r="U141" i="1"/>
  <c r="R141" i="1"/>
  <c r="V140" i="1"/>
  <c r="U140" i="1"/>
  <c r="R140" i="1"/>
  <c r="V139" i="1"/>
  <c r="U139" i="1"/>
  <c r="R139" i="1"/>
  <c r="V138" i="1"/>
  <c r="U138" i="1"/>
  <c r="R138" i="1"/>
  <c r="V137" i="1"/>
  <c r="U137" i="1"/>
  <c r="R137" i="1"/>
  <c r="V136" i="1"/>
  <c r="U136" i="1"/>
  <c r="R136" i="1"/>
  <c r="V135" i="1"/>
  <c r="U135" i="1"/>
  <c r="R135" i="1"/>
  <c r="V134" i="1"/>
  <c r="U134" i="1"/>
  <c r="R134" i="1"/>
  <c r="V133" i="1"/>
  <c r="U133" i="1"/>
  <c r="R133" i="1"/>
  <c r="V132" i="1"/>
  <c r="U132" i="1"/>
  <c r="R132" i="1"/>
  <c r="V131" i="1"/>
  <c r="U131" i="1"/>
  <c r="R131" i="1"/>
  <c r="V130" i="1"/>
  <c r="U130" i="1"/>
  <c r="R130" i="1"/>
  <c r="V129" i="1"/>
  <c r="U129" i="1"/>
  <c r="R129" i="1"/>
  <c r="V128" i="1"/>
  <c r="U128" i="1"/>
  <c r="R128" i="1"/>
  <c r="V127" i="1"/>
  <c r="U127" i="1"/>
  <c r="R127" i="1"/>
  <c r="V126" i="1"/>
  <c r="U126" i="1"/>
  <c r="R126" i="1"/>
  <c r="V125" i="1"/>
  <c r="U125" i="1"/>
  <c r="R125" i="1"/>
  <c r="V124" i="1"/>
  <c r="U124" i="1"/>
  <c r="R124" i="1"/>
  <c r="V123" i="1"/>
  <c r="U123" i="1"/>
  <c r="R123" i="1"/>
  <c r="V122" i="1"/>
  <c r="U122" i="1"/>
  <c r="R122" i="1"/>
  <c r="V121" i="1"/>
  <c r="U121" i="1"/>
  <c r="R121" i="1"/>
  <c r="V120" i="1"/>
  <c r="U120" i="1"/>
  <c r="R120" i="1"/>
  <c r="V119" i="1"/>
  <c r="U119" i="1"/>
  <c r="R119" i="1"/>
  <c r="V118" i="1"/>
  <c r="U118" i="1"/>
  <c r="R118" i="1"/>
  <c r="V117" i="1"/>
  <c r="U117" i="1"/>
  <c r="R117" i="1"/>
  <c r="V116" i="1"/>
  <c r="U116" i="1"/>
  <c r="R116" i="1"/>
  <c r="V115" i="1"/>
  <c r="U115" i="1"/>
  <c r="R115" i="1"/>
  <c r="V114" i="1"/>
  <c r="U114" i="1"/>
  <c r="R114" i="1"/>
  <c r="V113" i="1"/>
  <c r="U113" i="1"/>
  <c r="R113" i="1"/>
  <c r="V112" i="1"/>
  <c r="U112" i="1"/>
  <c r="R112" i="1"/>
  <c r="V111" i="1"/>
  <c r="U111" i="1"/>
  <c r="R111" i="1"/>
  <c r="V110" i="1"/>
  <c r="U110" i="1"/>
  <c r="R110" i="1"/>
  <c r="T109" i="1"/>
  <c r="V109" i="1" s="1"/>
  <c r="R109" i="1"/>
  <c r="V108" i="1"/>
  <c r="U108" i="1"/>
  <c r="R108" i="1"/>
  <c r="T107" i="1"/>
  <c r="U107" i="1" s="1"/>
  <c r="R107" i="1"/>
  <c r="T106" i="1"/>
  <c r="V106" i="1" s="1"/>
  <c r="R106" i="1"/>
  <c r="V105" i="1"/>
  <c r="U105" i="1"/>
  <c r="R105" i="1"/>
  <c r="T104" i="1"/>
  <c r="V104" i="1" s="1"/>
  <c r="R104" i="1"/>
  <c r="T103" i="1"/>
  <c r="R103" i="1"/>
  <c r="T102" i="1"/>
  <c r="V102" i="1" s="1"/>
  <c r="R102" i="1"/>
  <c r="T101" i="1"/>
  <c r="U101" i="1" s="1"/>
  <c r="R101" i="1"/>
  <c r="T100" i="1"/>
  <c r="R100" i="1"/>
  <c r="T99" i="1"/>
  <c r="V99" i="1" s="1"/>
  <c r="R99" i="1"/>
  <c r="T98" i="1"/>
  <c r="V98" i="1" s="1"/>
  <c r="R98" i="1"/>
  <c r="T97" i="1"/>
  <c r="V97" i="1" s="1"/>
  <c r="R97" i="1"/>
  <c r="V96" i="1"/>
  <c r="U96" i="1"/>
  <c r="R96" i="1"/>
  <c r="V95" i="1"/>
  <c r="U95" i="1"/>
  <c r="R95" i="1"/>
  <c r="T94" i="1"/>
  <c r="U94" i="1" s="1"/>
  <c r="R94" i="1"/>
  <c r="T93" i="1"/>
  <c r="V93" i="1" s="1"/>
  <c r="R93" i="1"/>
  <c r="T92" i="1"/>
  <c r="R92" i="1"/>
  <c r="V91" i="1"/>
  <c r="U91" i="1"/>
  <c r="R91" i="1"/>
  <c r="T90" i="1"/>
  <c r="V90" i="1" s="1"/>
  <c r="R90" i="1"/>
  <c r="T89" i="1"/>
  <c r="R89" i="1"/>
  <c r="T88" i="1"/>
  <c r="V88" i="1" s="1"/>
  <c r="R88" i="1"/>
  <c r="T87" i="1"/>
  <c r="U87" i="1" s="1"/>
  <c r="R87" i="1"/>
  <c r="T86" i="1"/>
  <c r="V86" i="1" s="1"/>
  <c r="R86" i="1"/>
  <c r="T85" i="1"/>
  <c r="V85" i="1" s="1"/>
  <c r="R85" i="1"/>
  <c r="T84" i="1"/>
  <c r="R84" i="1"/>
  <c r="V83" i="1"/>
  <c r="U83" i="1"/>
  <c r="R83" i="1"/>
  <c r="T82" i="1"/>
  <c r="V82" i="1" s="1"/>
  <c r="R82" i="1"/>
  <c r="T81" i="1"/>
  <c r="V81" i="1" s="1"/>
  <c r="P81" i="1"/>
  <c r="R81" i="1" s="1"/>
  <c r="T80" i="1"/>
  <c r="V80" i="1" s="1"/>
  <c r="R80" i="1"/>
  <c r="T79" i="1"/>
  <c r="U79" i="1" s="1"/>
  <c r="P79" i="1"/>
  <c r="T78" i="1"/>
  <c r="P78" i="1"/>
  <c r="T77" i="1"/>
  <c r="U77" i="1" s="1"/>
  <c r="P77" i="1"/>
  <c r="R77" i="1" s="1"/>
  <c r="T76" i="1"/>
  <c r="P76" i="1"/>
  <c r="T75" i="1"/>
  <c r="V75" i="1" s="1"/>
  <c r="P75" i="1"/>
  <c r="V74" i="1"/>
  <c r="U74" i="1"/>
  <c r="R74" i="1"/>
  <c r="T73" i="1"/>
  <c r="U73" i="1" s="1"/>
  <c r="R73" i="1"/>
  <c r="V72" i="1"/>
  <c r="U72" i="1"/>
  <c r="R72" i="1"/>
  <c r="V71" i="1"/>
  <c r="U71" i="1"/>
  <c r="R71" i="1"/>
  <c r="V70" i="1"/>
  <c r="U70" i="1"/>
  <c r="R70" i="1"/>
  <c r="V69" i="1"/>
  <c r="U69" i="1"/>
  <c r="R69" i="1"/>
  <c r="V68" i="1"/>
  <c r="U68" i="1"/>
  <c r="R68" i="1"/>
  <c r="V67" i="1"/>
  <c r="U67" i="1"/>
  <c r="R67" i="1"/>
  <c r="V66" i="1"/>
  <c r="U66" i="1"/>
  <c r="R66" i="1"/>
  <c r="V65" i="1"/>
  <c r="U65" i="1"/>
  <c r="R65" i="1"/>
  <c r="V64" i="1"/>
  <c r="U64" i="1"/>
  <c r="R64" i="1"/>
  <c r="V63" i="1"/>
  <c r="U63" i="1"/>
  <c r="R63" i="1"/>
  <c r="V62" i="1"/>
  <c r="U62" i="1"/>
  <c r="R62" i="1"/>
  <c r="V61" i="1"/>
  <c r="U61" i="1"/>
  <c r="R61" i="1"/>
  <c r="V60" i="1"/>
  <c r="U60" i="1"/>
  <c r="R60" i="1"/>
  <c r="V59" i="1"/>
  <c r="U59" i="1"/>
  <c r="R59" i="1"/>
  <c r="V58" i="1"/>
  <c r="U58" i="1"/>
  <c r="R58" i="1"/>
  <c r="V57" i="1"/>
  <c r="U57" i="1"/>
  <c r="R57" i="1"/>
  <c r="V56" i="1"/>
  <c r="U56" i="1"/>
  <c r="R56" i="1"/>
  <c r="V55" i="1"/>
  <c r="U55" i="1"/>
  <c r="R55" i="1"/>
  <c r="V54" i="1"/>
  <c r="U54" i="1"/>
  <c r="R54" i="1"/>
  <c r="V53" i="1"/>
  <c r="U53" i="1"/>
  <c r="R53" i="1"/>
  <c r="V52" i="1"/>
  <c r="U52" i="1"/>
  <c r="R52" i="1"/>
  <c r="V51" i="1"/>
  <c r="U51" i="1"/>
  <c r="P51" i="1"/>
  <c r="V50" i="1"/>
  <c r="U50" i="1"/>
  <c r="P50" i="1"/>
  <c r="R50" i="1" s="1"/>
  <c r="V49" i="1"/>
  <c r="U49" i="1"/>
  <c r="R49" i="1"/>
  <c r="V48" i="1"/>
  <c r="U48" i="1"/>
  <c r="P48" i="1"/>
  <c r="R48" i="1" s="1"/>
  <c r="V47" i="1"/>
  <c r="U47" i="1"/>
  <c r="R47" i="1"/>
  <c r="V46" i="1"/>
  <c r="U46" i="1"/>
  <c r="R46" i="1"/>
  <c r="V45" i="1"/>
  <c r="U45" i="1"/>
  <c r="R45" i="1"/>
  <c r="V44" i="1"/>
  <c r="U44" i="1"/>
  <c r="P44" i="1"/>
  <c r="V43" i="1"/>
  <c r="U43" i="1"/>
  <c r="R43" i="1"/>
  <c r="V42" i="1"/>
  <c r="U42" i="1"/>
  <c r="R42" i="1"/>
  <c r="V41" i="1"/>
  <c r="U41" i="1"/>
  <c r="R41" i="1"/>
  <c r="V40" i="1"/>
  <c r="U40" i="1"/>
  <c r="R40" i="1"/>
  <c r="V39" i="1"/>
  <c r="U39" i="1"/>
  <c r="R39" i="1"/>
  <c r="V38" i="1"/>
  <c r="U38" i="1"/>
  <c r="R38" i="1"/>
  <c r="V37" i="1"/>
  <c r="U37" i="1"/>
  <c r="R37" i="1"/>
  <c r="V36" i="1"/>
  <c r="U36" i="1"/>
  <c r="R36" i="1"/>
  <c r="V35" i="1"/>
  <c r="U35" i="1"/>
  <c r="R35" i="1"/>
  <c r="V34" i="1"/>
  <c r="U34" i="1"/>
  <c r="R34" i="1"/>
  <c r="V33" i="1"/>
  <c r="U33" i="1"/>
  <c r="R33" i="1"/>
  <c r="V32" i="1"/>
  <c r="U32" i="1"/>
  <c r="R32" i="1"/>
  <c r="V31" i="1"/>
  <c r="U31" i="1"/>
  <c r="R31" i="1"/>
  <c r="V30" i="1"/>
  <c r="U30" i="1"/>
  <c r="R30" i="1"/>
  <c r="V29" i="1"/>
  <c r="U29" i="1"/>
  <c r="R29" i="1"/>
  <c r="V28" i="1"/>
  <c r="U28" i="1"/>
  <c r="R28" i="1"/>
  <c r="V27" i="1"/>
  <c r="U27" i="1"/>
  <c r="R27" i="1"/>
  <c r="V26" i="1"/>
  <c r="U26" i="1"/>
  <c r="R26" i="1"/>
  <c r="V25" i="1"/>
  <c r="U25" i="1"/>
  <c r="R25" i="1"/>
  <c r="V24" i="1"/>
  <c r="U24" i="1"/>
  <c r="R24" i="1"/>
  <c r="V23" i="1"/>
  <c r="U23" i="1"/>
  <c r="R23" i="1"/>
  <c r="V22" i="1"/>
  <c r="U22" i="1"/>
  <c r="R22" i="1"/>
  <c r="V21" i="1"/>
  <c r="U21" i="1"/>
  <c r="R21" i="1"/>
  <c r="V20" i="1"/>
  <c r="U20" i="1"/>
  <c r="R20" i="1"/>
  <c r="V19" i="1"/>
  <c r="U19" i="1"/>
  <c r="R19" i="1"/>
  <c r="V18" i="1"/>
  <c r="U18" i="1"/>
  <c r="R18" i="1"/>
  <c r="V17" i="1"/>
  <c r="U17" i="1"/>
  <c r="R17" i="1"/>
  <c r="V16" i="1"/>
  <c r="U16" i="1"/>
  <c r="R16" i="1"/>
  <c r="V15" i="1"/>
  <c r="U15" i="1"/>
  <c r="R15" i="1"/>
  <c r="V14" i="1"/>
  <c r="U14" i="1"/>
  <c r="R14" i="1"/>
  <c r="V13" i="1"/>
  <c r="U13" i="1"/>
  <c r="R13" i="1"/>
  <c r="V12" i="1"/>
  <c r="U12" i="1"/>
  <c r="R12" i="1"/>
  <c r="V11" i="1"/>
  <c r="U11" i="1"/>
  <c r="R11" i="1"/>
  <c r="V10" i="1"/>
  <c r="U10" i="1"/>
  <c r="R10" i="1"/>
  <c r="V9" i="1"/>
  <c r="U9" i="1"/>
  <c r="R9" i="1"/>
  <c r="V8" i="1"/>
  <c r="U8" i="1"/>
  <c r="R8" i="1"/>
  <c r="V7" i="1"/>
  <c r="U7" i="1"/>
  <c r="R7" i="1"/>
  <c r="V6" i="1"/>
  <c r="U6" i="1"/>
  <c r="R6" i="1"/>
  <c r="V5" i="1"/>
  <c r="U5" i="1"/>
  <c r="R5" i="1"/>
  <c r="V4" i="1"/>
  <c r="U4" i="1"/>
  <c r="R4" i="1"/>
  <c r="V3" i="1"/>
  <c r="U3" i="1"/>
  <c r="R3" i="1"/>
  <c r="V2" i="1"/>
  <c r="U2" i="1"/>
  <c r="R2" i="1"/>
  <c r="U421" i="1" l="1"/>
  <c r="U380" i="1"/>
  <c r="V101" i="1"/>
  <c r="V337" i="1"/>
  <c r="V368" i="1"/>
  <c r="U388" i="1"/>
  <c r="V73" i="1"/>
  <c r="U82" i="1"/>
  <c r="U85" i="1"/>
  <c r="V340" i="1"/>
  <c r="U484" i="1"/>
  <c r="U438" i="1"/>
  <c r="R197" i="1"/>
  <c r="U324" i="1"/>
  <c r="V311" i="1"/>
  <c r="U387" i="1"/>
  <c r="U426" i="1"/>
  <c r="U81" i="1"/>
  <c r="U86" i="1"/>
  <c r="V389" i="1"/>
  <c r="U389" i="1"/>
  <c r="U348" i="1"/>
  <c r="V348" i="1"/>
  <c r="U367" i="1"/>
  <c r="V367" i="1"/>
  <c r="U97" i="1"/>
  <c r="U98" i="1"/>
  <c r="U313" i="1"/>
  <c r="V313" i="1"/>
  <c r="U332" i="1"/>
  <c r="V356" i="1"/>
  <c r="U356" i="1"/>
  <c r="U433" i="1"/>
  <c r="V320" i="1"/>
  <c r="U320" i="1"/>
  <c r="U424" i="1"/>
  <c r="V424" i="1"/>
  <c r="V92" i="1"/>
  <c r="U92" i="1"/>
  <c r="V363" i="1"/>
  <c r="U363" i="1"/>
  <c r="R44" i="1"/>
  <c r="U308" i="1"/>
  <c r="V308" i="1"/>
  <c r="R76" i="1"/>
  <c r="V100" i="1"/>
  <c r="U100" i="1"/>
  <c r="V103" i="1"/>
  <c r="U103" i="1"/>
  <c r="U84" i="1"/>
  <c r="V84" i="1"/>
  <c r="R194" i="1"/>
  <c r="R51" i="1"/>
  <c r="U99" i="1"/>
  <c r="U102" i="1"/>
  <c r="U309" i="1"/>
  <c r="V309" i="1"/>
  <c r="U423" i="1"/>
  <c r="R423" i="1"/>
  <c r="U357" i="1"/>
  <c r="V335" i="1"/>
  <c r="U335" i="1"/>
  <c r="V360" i="1"/>
  <c r="U360" i="1"/>
  <c r="U425" i="1"/>
  <c r="U429" i="1"/>
  <c r="U104" i="1"/>
  <c r="V384" i="1"/>
  <c r="U384" i="1"/>
  <c r="V465" i="1"/>
  <c r="U465" i="1"/>
  <c r="V349" i="1"/>
  <c r="V357" i="1"/>
  <c r="R75" i="1"/>
  <c r="U396" i="1"/>
  <c r="U400" i="1"/>
  <c r="V329" i="1"/>
  <c r="U329" i="1"/>
  <c r="U352" i="1"/>
  <c r="U390" i="1"/>
  <c r="V392" i="1"/>
  <c r="R421" i="1"/>
  <c r="U435" i="1"/>
  <c r="U437" i="1"/>
  <c r="R78" i="1"/>
  <c r="R79" i="1"/>
  <c r="V341" i="1"/>
  <c r="U364" i="1"/>
  <c r="U365" i="1"/>
  <c r="V365" i="1"/>
  <c r="U391" i="1"/>
  <c r="V395" i="1"/>
  <c r="R424" i="1"/>
  <c r="R425" i="1"/>
  <c r="U436" i="1"/>
  <c r="V426" i="1"/>
  <c r="V344" i="1"/>
  <c r="U344" i="1"/>
  <c r="V339" i="1"/>
  <c r="U80" i="1"/>
  <c r="U339" i="1"/>
  <c r="U90" i="1"/>
  <c r="U93" i="1"/>
  <c r="V107" i="1"/>
  <c r="V146" i="1"/>
  <c r="U146" i="1"/>
  <c r="V321" i="1"/>
  <c r="U321" i="1"/>
  <c r="U78" i="1"/>
  <c r="V78" i="1"/>
  <c r="V79" i="1"/>
  <c r="U106" i="1"/>
  <c r="U314" i="1"/>
  <c r="V314" i="1"/>
  <c r="U315" i="1"/>
  <c r="V315" i="1"/>
  <c r="V87" i="1"/>
  <c r="U75" i="1"/>
  <c r="U76" i="1"/>
  <c r="V77" i="1"/>
  <c r="U89" i="1"/>
  <c r="U109" i="1"/>
  <c r="V76" i="1"/>
  <c r="V89" i="1"/>
  <c r="R195" i="1"/>
  <c r="V346" i="1"/>
  <c r="U346" i="1"/>
  <c r="V347" i="1"/>
  <c r="U88" i="1"/>
  <c r="V94" i="1"/>
  <c r="U347" i="1"/>
  <c r="U306" i="1"/>
  <c r="V306" i="1"/>
  <c r="V359" i="1"/>
  <c r="U359" i="1"/>
  <c r="V362" i="1"/>
  <c r="U362" i="1"/>
  <c r="U307" i="1"/>
  <c r="V307" i="1"/>
  <c r="U323" i="1"/>
  <c r="V422" i="1"/>
  <c r="U422" i="1"/>
  <c r="V323" i="1"/>
  <c r="U394" i="1"/>
  <c r="V394" i="1"/>
  <c r="R430" i="1"/>
  <c r="R198" i="1"/>
  <c r="V325" i="1"/>
  <c r="U325" i="1"/>
  <c r="V333" i="1"/>
  <c r="V355" i="1"/>
  <c r="V319" i="1"/>
  <c r="U319" i="1"/>
  <c r="U333" i="1"/>
  <c r="V334" i="1"/>
  <c r="U334" i="1"/>
  <c r="V343" i="1"/>
  <c r="U343" i="1"/>
  <c r="U355" i="1"/>
  <c r="R428" i="1"/>
  <c r="U310" i="1"/>
  <c r="V310" i="1"/>
  <c r="U318" i="1"/>
  <c r="U379" i="1"/>
  <c r="U485" i="1"/>
  <c r="U312" i="1"/>
  <c r="V312" i="1"/>
  <c r="V318" i="1"/>
  <c r="V336" i="1"/>
  <c r="U361" i="1"/>
  <c r="V361" i="1"/>
  <c r="V379" i="1"/>
  <c r="V385" i="1"/>
  <c r="V485" i="1"/>
  <c r="U322" i="1"/>
  <c r="U345" i="1"/>
  <c r="V386" i="1"/>
  <c r="U386" i="1"/>
  <c r="V399" i="1"/>
  <c r="V427" i="1"/>
  <c r="U427" i="1"/>
  <c r="V322" i="1"/>
  <c r="V345" i="1"/>
  <c r="U353" i="1"/>
  <c r="V353" i="1"/>
  <c r="U399" i="1"/>
  <c r="R431" i="1"/>
  <c r="U431" i="1"/>
  <c r="V350" i="1"/>
  <c r="U350" i="1"/>
  <c r="V331" i="1"/>
  <c r="V342" i="1"/>
  <c r="U342" i="1"/>
  <c r="V351" i="1"/>
  <c r="U351" i="1"/>
  <c r="V354" i="1"/>
  <c r="V382" i="1"/>
  <c r="U397" i="1"/>
  <c r="U358" i="1"/>
  <c r="U366" i="1"/>
  <c r="U381" i="1"/>
  <c r="U383" i="1"/>
  <c r="U398" i="1"/>
  <c r="R422" i="1"/>
  <c r="U378" i="1"/>
  <c r="U393" i="1"/>
  <c r="V398" i="1"/>
  <c r="R427" i="1"/>
  <c r="U430" i="1"/>
  <c r="V486" i="1"/>
  <c r="U486" i="1"/>
  <c r="U428" i="1"/>
</calcChain>
</file>

<file path=xl/sharedStrings.xml><?xml version="1.0" encoding="utf-8"?>
<sst xmlns="http://schemas.openxmlformats.org/spreadsheetml/2006/main" count="3328" uniqueCount="1348">
  <si>
    <t>Начало</t>
  </si>
  <si>
    <t>Конец (вкл-но)</t>
  </si>
  <si>
    <t>Название Акции</t>
  </si>
  <si>
    <t>Тип промо в SAP</t>
  </si>
  <si>
    <t>Тип Акции</t>
  </si>
  <si>
    <t>Тип компенсации</t>
  </si>
  <si>
    <t>КМ</t>
  </si>
  <si>
    <t>Сап Код New</t>
  </si>
  <si>
    <t>Бар Код</t>
  </si>
  <si>
    <t>Наименование</t>
  </si>
  <si>
    <t>Вес</t>
  </si>
  <si>
    <t>Бренд</t>
  </si>
  <si>
    <t>Код</t>
  </si>
  <si>
    <t>Поставщик</t>
  </si>
  <si>
    <t>название офера</t>
  </si>
  <si>
    <t>база продаж цена с НДС</t>
  </si>
  <si>
    <t>промо продаж цена с НДС</t>
  </si>
  <si>
    <t>скидка в промо %</t>
  </si>
  <si>
    <t>Ср.рег продажи шт/кг/л</t>
  </si>
  <si>
    <t>прогноз продаж шт</t>
  </si>
  <si>
    <t>прогноз продаж СУММ</t>
  </si>
  <si>
    <t>прогноз uplift шт</t>
  </si>
  <si>
    <t>Товар за кассой</t>
  </si>
  <si>
    <t>АА 37</t>
  </si>
  <si>
    <t>Z015</t>
  </si>
  <si>
    <t>102030002-00008</t>
  </si>
  <si>
    <t>WASABI_Ким Паб_200г</t>
  </si>
  <si>
    <t>WASABI</t>
  </si>
  <si>
    <t>ИП "LI IRINA ALEKSANDROVNA"</t>
  </si>
  <si>
    <t>102030003-00015</t>
  </si>
  <si>
    <t>Sababa_ Хумус рецепт из Эйлата_150г</t>
  </si>
  <si>
    <t>Spring</t>
  </si>
  <si>
    <t>ИП OOO GREEN WORLD-GROUP</t>
  </si>
  <si>
    <t>150040201-00015</t>
  </si>
  <si>
    <t>МУКА РИСОВАЯ МАКФА 0,5КГ</t>
  </si>
  <si>
    <t>шт</t>
  </si>
  <si>
    <t>MAKFA</t>
  </si>
  <si>
    <t>ДП Бэлтон Трейдинг (Азия)</t>
  </si>
  <si>
    <t>150040201-00017</t>
  </si>
  <si>
    <t>МУКА КУКУРУЗНАЯ МАКФА 0,5КГ</t>
  </si>
  <si>
    <t>150040201-00016</t>
  </si>
  <si>
    <t>МУКА ГРЕЧНЕВАЯ МАКФА 0,5КГ</t>
  </si>
  <si>
    <t>150020401-00020</t>
  </si>
  <si>
    <t>Крупа перловая Passim в/упак 400гр</t>
  </si>
  <si>
    <t>PASSIM</t>
  </si>
  <si>
    <t>OOO Mercury Trading</t>
  </si>
  <si>
    <t>150020302-00017</t>
  </si>
  <si>
    <t>Крупа пшеничная Passim  600гр</t>
  </si>
  <si>
    <t>150020402-00004</t>
  </si>
  <si>
    <t>Чечевица красная "Агро-Альянс Экстра" 450г</t>
  </si>
  <si>
    <t>АГРО-АЛЬЯНС</t>
  </si>
  <si>
    <t>OOO Tandem Inc</t>
  </si>
  <si>
    <t>150020202-00009</t>
  </si>
  <si>
    <t>Крупа гречневая "Агро-Альянс" 800г</t>
  </si>
  <si>
    <t>150030102-00037</t>
  </si>
  <si>
    <t>МАКАРОНЫ BARILLA BAVETTE N.13 (R) 450Г (Long)</t>
  </si>
  <si>
    <t>BARILLA</t>
  </si>
  <si>
    <t>ЧП Protection Cosmetics</t>
  </si>
  <si>
    <t>150010101-00060</t>
  </si>
  <si>
    <t>Лапша Биг-Ланч остр.говядина стакан 90г</t>
  </si>
  <si>
    <t>БИГ ЛАНЧ</t>
  </si>
  <si>
    <t>OOO RADO MAX-TRADE</t>
  </si>
  <si>
    <t>128060302-00246</t>
  </si>
  <si>
    <t>МАГГИ ПРИПРАВА Сух 10Овощей 18х75г</t>
  </si>
  <si>
    <t>Maggi</t>
  </si>
  <si>
    <t>ИП ООО Nestle Food</t>
  </si>
  <si>
    <t>128060304-00149</t>
  </si>
  <si>
    <t>МАГГИ ПриправаУниверсальнаяОвощи 10х200г</t>
  </si>
  <si>
    <t>128060304-00148</t>
  </si>
  <si>
    <t>MAGGI BUKET PRIPRAV Seas Sac 18x75g RU</t>
  </si>
  <si>
    <t>128060302-00295</t>
  </si>
  <si>
    <t>МАГГИ ПриправаВосточныеСпеции 10x170г KZ</t>
  </si>
  <si>
    <t>115020603-00006</t>
  </si>
  <si>
    <t>Delmark_С/К_Чоризо 300±20гр</t>
  </si>
  <si>
    <t>DELMARK</t>
  </si>
  <si>
    <t>OOO Aroma-Kolor</t>
  </si>
  <si>
    <t>115010401-00025</t>
  </si>
  <si>
    <t>Delmark_Индейка ветчинная, 330±20гр</t>
  </si>
  <si>
    <t>115020603-00016</t>
  </si>
  <si>
    <t>DELMARK_С/К_Пикантная нарез.100гр±10гр</t>
  </si>
  <si>
    <t>115020102-00129</t>
  </si>
  <si>
    <t>Колбаса В/К Sherin Arqon, 800гр±10гр</t>
  </si>
  <si>
    <t>SHERIN</t>
  </si>
  <si>
    <t>ЧП Salar Meat Product</t>
  </si>
  <si>
    <t>СВП 37</t>
  </si>
  <si>
    <t>Z012</t>
  </si>
  <si>
    <t>115050101-00010</t>
  </si>
  <si>
    <t>TIM_Сосиски говяжьи (Радуга) 700гр ± 20г</t>
  </si>
  <si>
    <t>TIM_Сосиски говяжьи (Радуга) 700гр ± 20г -25%</t>
  </si>
  <si>
    <t>115020304-00079</t>
  </si>
  <si>
    <t>SHERIN_П/К_Салями особ. 730гр±20гр</t>
  </si>
  <si>
    <t>115020304-00126</t>
  </si>
  <si>
    <t>Колбаса П/КAsl Baraka Сервелат800гр±20гр</t>
  </si>
  <si>
    <t>ASL BARAKA</t>
  </si>
  <si>
    <t>OOO Premium Meat Product</t>
  </si>
  <si>
    <t>115020304-00042</t>
  </si>
  <si>
    <t>Asl Baraka_П/К_Асл Танлов 500гр±20гр</t>
  </si>
  <si>
    <t>115050101-00063</t>
  </si>
  <si>
    <t>Сосиски Asl Baraka Докт. в/у 500гр±20гр</t>
  </si>
  <si>
    <t>115050101-00062</t>
  </si>
  <si>
    <t>Сосиски Тo'xtaniyoz Sharq 700±20г</t>
  </si>
  <si>
    <t>TO'HTANIYOZ</t>
  </si>
  <si>
    <t>Ф/х "TOHTANIYOZ-OTA"</t>
  </si>
  <si>
    <t>115020102-00002</t>
  </si>
  <si>
    <t>Тo'htaniyoz_в/к Докторская особая,вес</t>
  </si>
  <si>
    <t>115020304-00088</t>
  </si>
  <si>
    <t>ROZMETOV_П/К_Альпийская 800гр±20гр</t>
  </si>
  <si>
    <t>ROZMETOV</t>
  </si>
  <si>
    <t>ООО "РОЗМЕТОВ З.М."</t>
  </si>
  <si>
    <t>ROZMETOV_П/К_Альпийская 800гр±20гр -27%</t>
  </si>
  <si>
    <t>115020102-00042</t>
  </si>
  <si>
    <t>ROZMETOV_В/К_Телячья 700гр±20гр</t>
  </si>
  <si>
    <t>105050001-00018</t>
  </si>
  <si>
    <t>Тесто Muxlisa слоёное домашнее_1000г</t>
  </si>
  <si>
    <t>Muxlisa</t>
  </si>
  <si>
    <t>СП MUXLISA-MUSLIMA BIZNES</t>
  </si>
  <si>
    <t>105050001-00023</t>
  </si>
  <si>
    <t>Yufka_Тесто слоеная лепёшка_500±3гр</t>
  </si>
  <si>
    <t>Yufka</t>
  </si>
  <si>
    <t>ЧП YUFKA</t>
  </si>
  <si>
    <t>105040003-00008</t>
  </si>
  <si>
    <t>^Mali_заморож манты из говядины_540±15г</t>
  </si>
  <si>
    <t>Mali</t>
  </si>
  <si>
    <t>OOO EAT GOOD</t>
  </si>
  <si>
    <t>104010002-00003</t>
  </si>
  <si>
    <t>SHERIN_Barbeque Баварские 340гр±10гр</t>
  </si>
  <si>
    <t>Sherin</t>
  </si>
  <si>
    <t>ЧП SALAR MEAT PRODUCT</t>
  </si>
  <si>
    <t>105030002-00059</t>
  </si>
  <si>
    <t>Пельмени "Детские" Фаворит из гов_500гр</t>
  </si>
  <si>
    <t>Фаворит</t>
  </si>
  <si>
    <t>OOO FAVORITE FOOD GROUP</t>
  </si>
  <si>
    <t>105030002-00044</t>
  </si>
  <si>
    <t>Adnan_пельмени с говяд. и курицей_200г</t>
  </si>
  <si>
    <t>Musa</t>
  </si>
  <si>
    <t>OOO FROZEN FOODS</t>
  </si>
  <si>
    <t>104050001-00002</t>
  </si>
  <si>
    <t>GOSHT_Стейк ТИБОН из говядины_470±20г</t>
  </si>
  <si>
    <t>Go`sht</t>
  </si>
  <si>
    <t>OOO Tasty Point</t>
  </si>
  <si>
    <t>104020002-00007</t>
  </si>
  <si>
    <t>SAFI_Котлеты для бургера мини_480±10гр</t>
  </si>
  <si>
    <t>SAFI</t>
  </si>
  <si>
    <t>OOO Sifatli Tovuq</t>
  </si>
  <si>
    <t>108030002-00043</t>
  </si>
  <si>
    <t>Мороженое Mega с бананом 1000 гр.</t>
  </si>
  <si>
    <t>Mega</t>
  </si>
  <si>
    <t>ЧП "GELATO ICE CREAM MAST</t>
  </si>
  <si>
    <t>108070002-00060</t>
  </si>
  <si>
    <t>Bahroma_Маффин вишня-шоколад_75г</t>
  </si>
  <si>
    <t>Bahroma</t>
  </si>
  <si>
    <t>OOO PREMIUM ICE CREAM</t>
  </si>
  <si>
    <t>108070002-00027</t>
  </si>
  <si>
    <t>Морож. OREO_с печеньем_76г</t>
  </si>
  <si>
    <t>Froneri</t>
  </si>
  <si>
    <t>ДП БЭЛТОН ТРЕЙДИНГ (АЗИЯ)</t>
  </si>
  <si>
    <t>108020002-00035</t>
  </si>
  <si>
    <t>Морож. Oreo рожок_72гр</t>
  </si>
  <si>
    <t>Морож. Oreo рожок_72гр -38%</t>
  </si>
  <si>
    <t>142030103-00038</t>
  </si>
  <si>
    <t>mt02 MIR MEAT nejn telyatina dlya vzr koshek 750g DP [5]</t>
  </si>
  <si>
    <t>Мираторг</t>
  </si>
  <si>
    <t>ИП ООО "Balton Trading Asia"</t>
  </si>
  <si>
    <t>142030102-00065</t>
  </si>
  <si>
    <t>FELIX Аппетитные кусоч Говядина 26х75г</t>
  </si>
  <si>
    <t>Felix</t>
  </si>
  <si>
    <t>142030102-00016</t>
  </si>
  <si>
    <t>FELIX Аппетитные Кусоч КурицаТом 26x75г</t>
  </si>
  <si>
    <t>142030102-00062</t>
  </si>
  <si>
    <t>FELIX Аппетитные кусоч Лосось 26х75г</t>
  </si>
  <si>
    <t>142030102-00064</t>
  </si>
  <si>
    <t>FELIX Аппетитные кусоч Индейка 26х75г</t>
  </si>
  <si>
    <t>142030102-00063</t>
  </si>
  <si>
    <t>FELIX Аппетитные кусоч Курица 26х75г</t>
  </si>
  <si>
    <t>142030102-00021</t>
  </si>
  <si>
    <t>FELIX Sensations Желе Лос Треска 26х75г</t>
  </si>
  <si>
    <t>142030102-00061</t>
  </si>
  <si>
    <t>FELIX Sensations Желе Кур Морк 26x75г</t>
  </si>
  <si>
    <t>142030102-00022</t>
  </si>
  <si>
    <t>FELIX Sensations Соус Гов Томат 26x75г</t>
  </si>
  <si>
    <t>142030102-00020</t>
  </si>
  <si>
    <t>FELIX Аппетитные кусоч Котят Кур 26х75г</t>
  </si>
  <si>
    <t>142030102-00042</t>
  </si>
  <si>
    <t>GOURMET ПЕРЛ Соус Говяд 26x75г</t>
  </si>
  <si>
    <t>Perle</t>
  </si>
  <si>
    <t>142030102-00044</t>
  </si>
  <si>
    <t>GOURMET ПЕРЛ Соус Курица 26x75г</t>
  </si>
  <si>
    <t>142030102-00043</t>
  </si>
  <si>
    <t>GOURMET ПЕРЛ Соус Индейка 26x75г</t>
  </si>
  <si>
    <t>128070102-00120</t>
  </si>
  <si>
    <t>GOODMIX Cereal 8x230g RU</t>
  </si>
  <si>
    <t>GoodMix</t>
  </si>
  <si>
    <t>128070102-00121</t>
  </si>
  <si>
    <t>GOODMIX Crispy Sticks Bag 6x210g RU</t>
  </si>
  <si>
    <t>128070102-00088</t>
  </si>
  <si>
    <t>KHRUTKA Cer Straw&amp;Vanil Bag 6x210g N1 RU</t>
  </si>
  <si>
    <t>Khrutka</t>
  </si>
  <si>
    <t>128070101-00074</t>
  </si>
  <si>
    <t>KHRUTKA Cereal moons Bag 6x210g</t>
  </si>
  <si>
    <t>128070102-00084</t>
  </si>
  <si>
    <t>KHRUTKA Cereal ChocoBalls Bag 4x460g RU</t>
  </si>
  <si>
    <t>128070102-00085</t>
  </si>
  <si>
    <t>KHRUTKA DUO Cereal Balls Bag 4x460g RU</t>
  </si>
  <si>
    <t>150010101-00068</t>
  </si>
  <si>
    <t>Лапша Бизнес Ланч гов.бульон пакет 45г</t>
  </si>
  <si>
    <t>БИЗНЕС ЛАНЧ</t>
  </si>
  <si>
    <t>150010101-00069</t>
  </si>
  <si>
    <t>Лапша Бизнес Ланч кур.бульон пакет 45г</t>
  </si>
  <si>
    <t>150010201-00007</t>
  </si>
  <si>
    <t>Пюре карт.Биг Ланч  гов.соус стакан 50г</t>
  </si>
  <si>
    <t>150010201-00008</t>
  </si>
  <si>
    <t xml:space="preserve">Пюре карт. Биг Ланч кур.соус стакан 50г </t>
  </si>
  <si>
    <t>150010101-00072</t>
  </si>
  <si>
    <t>Лапша Бизнес Меню кур.филе.овощ.лот.110г</t>
  </si>
  <si>
    <t>БИЗНЕС МЕНЮ</t>
  </si>
  <si>
    <t>150010101-00073</t>
  </si>
  <si>
    <t>Лапша Бизнес Меню туш.гов.овощи лот.110г</t>
  </si>
  <si>
    <t>150010101-00078</t>
  </si>
  <si>
    <t>Лапша Indomie со вкус.курицы пакет 70г</t>
  </si>
  <si>
    <t>Indomie</t>
  </si>
  <si>
    <t>ООО «SAHARA DISTRIBUTION»</t>
  </si>
  <si>
    <t>150010101-00079</t>
  </si>
  <si>
    <t>Лапша Indomie со вкус.карри пакет 75г</t>
  </si>
  <si>
    <t>150010101-00080</t>
  </si>
  <si>
    <t>Лапша Indomie со вкус.говядины пакет 75г</t>
  </si>
  <si>
    <t>150010101-00081</t>
  </si>
  <si>
    <t>Лапша Indomie со вкус.овощ. пакет 75г</t>
  </si>
  <si>
    <t>129030101-00061</t>
  </si>
  <si>
    <t>NiveaSoft_крем увлажняющий Универ.100мл</t>
  </si>
  <si>
    <t>NIVEA</t>
  </si>
  <si>
    <t>ИП ООО "FIRSTGROUP"</t>
  </si>
  <si>
    <t>129030101-00059</t>
  </si>
  <si>
    <t>NiveaSoft_крем увлажняющий  Универ.200мл</t>
  </si>
  <si>
    <t>129030101-00065</t>
  </si>
  <si>
    <t>Nivea Молочко для сух.кожи с вит.Е 250мл</t>
  </si>
  <si>
    <t>129050102-00028</t>
  </si>
  <si>
    <t>Молочко для тела "Нежная кожа"250мл</t>
  </si>
  <si>
    <t>152080104-00007</t>
  </si>
  <si>
    <t>Nivea Дезод. спрей Жемчуж. красота150мл</t>
  </si>
  <si>
    <t>Nivea deo spray -28%</t>
  </si>
  <si>
    <t>152080104-00006</t>
  </si>
  <si>
    <t>Nivea Дезод. спрей Освеж. энергия 150мл</t>
  </si>
  <si>
    <t>152080104-00014</t>
  </si>
  <si>
    <t>Nivea Дезод. спрей Clear Невидим.защита</t>
  </si>
  <si>
    <t>152080104-00012</t>
  </si>
  <si>
    <t>Nivea дезод. спрей Pure невид.защи150мл</t>
  </si>
  <si>
    <t>152080104-00020</t>
  </si>
  <si>
    <t>Дез. Спрей NIVEA  Эффект пудры 150 мл</t>
  </si>
  <si>
    <t>152080104-00039</t>
  </si>
  <si>
    <t>Дез. Спрей NIVEA W  Невид гладкий шёлк</t>
  </si>
  <si>
    <t>152080104-00053</t>
  </si>
  <si>
    <t>Дез.спрей Nivea чер&amp;бел нев.Extra W150мл</t>
  </si>
  <si>
    <t>152080104-00267</t>
  </si>
  <si>
    <t>Дез.спрей Nivea Max Protect. Ч&amp;Б M 50мл</t>
  </si>
  <si>
    <t>152080104-00131</t>
  </si>
  <si>
    <t>Nivea дезод.ролик Power Невид.Защит 50мл</t>
  </si>
  <si>
    <t>152080104-00137</t>
  </si>
  <si>
    <t>Дезодорант Nivea Ultra 50мл</t>
  </si>
  <si>
    <t>152080104-00268</t>
  </si>
  <si>
    <t>Дез.стик Nivea Невид. Clear Ч&amp;Б W 50мл</t>
  </si>
  <si>
    <t>152080104-00269</t>
  </si>
  <si>
    <t>Дез.стик Nivea Эффект пудры W 50мл</t>
  </si>
  <si>
    <t>152080104-00270</t>
  </si>
  <si>
    <t>Дез.стик Nivea Невид.Original Ч&amp;Б M 50мл</t>
  </si>
  <si>
    <t>152080104-00272</t>
  </si>
  <si>
    <t>Дез.стик Nivea Экстрем. свежесть M 50мл</t>
  </si>
  <si>
    <t>152080104-00271</t>
  </si>
  <si>
    <t>Дез.стик Nivea Ultra M 50мл</t>
  </si>
  <si>
    <t>129040404-00073</t>
  </si>
  <si>
    <t>Средство для удаления макияжа для глаз.</t>
  </si>
  <si>
    <t>152080201-00011</t>
  </si>
  <si>
    <t>Гель для душа Nivea men сила угля 250ml</t>
  </si>
  <si>
    <t>152080201-00026</t>
  </si>
  <si>
    <t>Гель д/д Nivea для мужчин Ultra 250мл</t>
  </si>
  <si>
    <t>152080201-00032</t>
  </si>
  <si>
    <t>Гель д/душа Nivea men arctic ocean 250ml</t>
  </si>
  <si>
    <t>152080201-00159</t>
  </si>
  <si>
    <t>Гель для душа "Сила угля" 500 мл</t>
  </si>
  <si>
    <t>152080201-00004</t>
  </si>
  <si>
    <t>NIVEA гель д/ душа Лимонграсс&amp;Масл 250m</t>
  </si>
  <si>
    <t>152080201-00010</t>
  </si>
  <si>
    <t>Гель д/душа Балийский цветок и масло250</t>
  </si>
  <si>
    <t>129020201-00038</t>
  </si>
  <si>
    <t>Гель для бритья Nivea д/чувствительной</t>
  </si>
  <si>
    <t>129020201-00034</t>
  </si>
  <si>
    <t>Гель для бритья Nivea Silver 200ml</t>
  </si>
  <si>
    <t>129020201-00043</t>
  </si>
  <si>
    <t>Гель д/бритья Nivea Охлаждающий 200ml</t>
  </si>
  <si>
    <t>129020201-00044</t>
  </si>
  <si>
    <t>Гель для бритья Nivea 3-дневная щетина</t>
  </si>
  <si>
    <t>129020201-00048</t>
  </si>
  <si>
    <t>Nivea_гель д/бритья Чистая кожа 200мл</t>
  </si>
  <si>
    <t>129020201-00047</t>
  </si>
  <si>
    <t>Гель для бритья  "Ултра"</t>
  </si>
  <si>
    <t>129020102-00025</t>
  </si>
  <si>
    <t>Nivea Бальзам пос.брит.для Чувств. 100мл</t>
  </si>
  <si>
    <t>129020201-00055</t>
  </si>
  <si>
    <t>Крем д/лица NIVEA MEN 75 ml</t>
  </si>
  <si>
    <t>129030101-00012</t>
  </si>
  <si>
    <t>Крем д/рук Nivea облепиха 75мл</t>
  </si>
  <si>
    <t>129040402-00066</t>
  </si>
  <si>
    <t>Бальзам для губ "Базовый Уход"</t>
  </si>
  <si>
    <t>129040402-00067</t>
  </si>
  <si>
    <t>Бальзам для губ "Интенсивная и защита"</t>
  </si>
  <si>
    <t>129050102-00001</t>
  </si>
  <si>
    <t>Nivea_Спрей солнцезаш.SPF30 Защ/увл200мл</t>
  </si>
  <si>
    <t>129050102-00026</t>
  </si>
  <si>
    <t>Nivea с.защитный сухой спрей SPF50 200мл</t>
  </si>
  <si>
    <t>135030001-00024</t>
  </si>
  <si>
    <t>4600605030844</t>
  </si>
  <si>
    <t>Йог.Твор. Даниссимо пломбир 110гр</t>
  </si>
  <si>
    <t>ДАНИССИМО</t>
  </si>
  <si>
    <t>ООО Adler Group Distribution</t>
  </si>
  <si>
    <t>135030001-00045</t>
  </si>
  <si>
    <t>4600605030646</t>
  </si>
  <si>
    <t>Йог.Твор. Даниссимо клубника-киви 110гр</t>
  </si>
  <si>
    <t>135030001-00008</t>
  </si>
  <si>
    <t>8600605014509</t>
  </si>
  <si>
    <t>Йог.Творог Даниссимо хрустящ. шарик130г</t>
  </si>
  <si>
    <t>135030001-00010</t>
  </si>
  <si>
    <t>4600605017333</t>
  </si>
  <si>
    <t>Йог.Творог Даниссимо браво шоколад 130г</t>
  </si>
  <si>
    <t>135020002-00277</t>
  </si>
  <si>
    <t>Йогурт пит.Danone гранат 270гр</t>
  </si>
  <si>
    <t>DANONE</t>
  </si>
  <si>
    <t>Йогурт пит.Danone 270гр в ассорт. -25%</t>
  </si>
  <si>
    <t>135020002-00278</t>
  </si>
  <si>
    <t>Йогурт пит.Danone клубника 270гр</t>
  </si>
  <si>
    <t>135020002-00279</t>
  </si>
  <si>
    <t>Йогурт пит.Danone малина шиповник 270гр</t>
  </si>
  <si>
    <t>135020002-00144</t>
  </si>
  <si>
    <t>4605627008345</t>
  </si>
  <si>
    <t>Campina_Персик 285г 0,1%</t>
  </si>
  <si>
    <t>CAMPINA</t>
  </si>
  <si>
    <t>OOO Lianeks Trade</t>
  </si>
  <si>
    <t>135020002-00143</t>
  </si>
  <si>
    <t>4605627008321</t>
  </si>
  <si>
    <t>Campina_Клубника 285г 0,1%</t>
  </si>
  <si>
    <t>135010001-00125</t>
  </si>
  <si>
    <t>4780047221748</t>
  </si>
  <si>
    <t>Йогурт густой Musaffo Персик 1,5% 110г</t>
  </si>
  <si>
    <t>MUSAFFO</t>
  </si>
  <si>
    <t>СП OOO Milkhouse</t>
  </si>
  <si>
    <t>Йогурт густой Musaffo 1,5% 110г -20%</t>
  </si>
  <si>
    <t>135010001-00126</t>
  </si>
  <si>
    <t>4780047221670</t>
  </si>
  <si>
    <t>Йогурт густой Musaffo Банан 1,5% 110г</t>
  </si>
  <si>
    <t>135010001-00127</t>
  </si>
  <si>
    <t>4780047221731</t>
  </si>
  <si>
    <t>Йогурт густой Musaffo Ананас 1,5% 110г</t>
  </si>
  <si>
    <t>135010001-00128</t>
  </si>
  <si>
    <t>4780047221656</t>
  </si>
  <si>
    <t>Йогурт густой Musaffo Ваниль 1,5% 110г</t>
  </si>
  <si>
    <t>135010001-00143</t>
  </si>
  <si>
    <t>4780047221663</t>
  </si>
  <si>
    <t>Йогурт густой Musaffo Клуб. 1,5% 110г</t>
  </si>
  <si>
    <t>135010001-00144</t>
  </si>
  <si>
    <t>4780047221687</t>
  </si>
  <si>
    <t>Йогурт густой Musaffo Лес.ягод 1,5% 110г</t>
  </si>
  <si>
    <t>135020002-00011</t>
  </si>
  <si>
    <t>Йогурт малина  Pure milky 2.5% 330 гр</t>
  </si>
  <si>
    <t>PURE MILKY</t>
  </si>
  <si>
    <t>OOO Puremilky Works</t>
  </si>
  <si>
    <t>135020002-00012</t>
  </si>
  <si>
    <t>Йогурт персик  Pure milky 2.5% 330 гр</t>
  </si>
  <si>
    <t>135020002-00013</t>
  </si>
  <si>
    <t>Йогурт клубника Pure milky 2.5% 330 гр</t>
  </si>
  <si>
    <t>135020002-00015</t>
  </si>
  <si>
    <t>Йогурт PureMilky Банан 2,5% 330 гр</t>
  </si>
  <si>
    <t>136060102-00005</t>
  </si>
  <si>
    <t>4780030100418</t>
  </si>
  <si>
    <t>Сметана Доброе дерев.утро 15% 400гр</t>
  </si>
  <si>
    <t>ДОБРОЕ ДЕРЕВ. УТРО</t>
  </si>
  <si>
    <t>"DIL-BAH DAIRY GROUP"</t>
  </si>
  <si>
    <t>160030101-00080</t>
  </si>
  <si>
    <t>KIRI_Сыр плав. Labne 300г</t>
  </si>
  <si>
    <t>Kiri</t>
  </si>
  <si>
    <t>BEL SA</t>
  </si>
  <si>
    <t>160030101-00079</t>
  </si>
  <si>
    <t>KIRI_Сыр плав. Labne 150г</t>
  </si>
  <si>
    <t>160020201-00029</t>
  </si>
  <si>
    <t>Сыр Granarolo Gorgonzola Piccante 200гр</t>
  </si>
  <si>
    <t>Granarolo</t>
  </si>
  <si>
    <t>GRANAROLO BALTICS OÜ</t>
  </si>
  <si>
    <t>160070201-00068</t>
  </si>
  <si>
    <t>Сыр Granarolo твердый Grana Padano 150г</t>
  </si>
  <si>
    <t>160070201-00070</t>
  </si>
  <si>
    <t>Сыр Granarolo твер.Pecorino Romano 150г</t>
  </si>
  <si>
    <t>160040101-00190</t>
  </si>
  <si>
    <t>Сыр Беловежские полут.Ланселот 45% вес</t>
  </si>
  <si>
    <t>Беловежские сыры</t>
  </si>
  <si>
    <t>CОАО БЕЛОВЕЖСКИЕ СЫРЫ</t>
  </si>
  <si>
    <t>Сыр Беловежские полут в ассортименте -22%</t>
  </si>
  <si>
    <t>160040101-00189</t>
  </si>
  <si>
    <t>Сыр Беловежские полут.Мраморный 45% вес</t>
  </si>
  <si>
    <t>160040101-00185</t>
  </si>
  <si>
    <t>Сыр Беловежские полут.Трюфель 45% вес</t>
  </si>
  <si>
    <t>160030101-00009</t>
  </si>
  <si>
    <t>Hochland_Творожный сливочный 220г</t>
  </si>
  <si>
    <t>Hochland</t>
  </si>
  <si>
    <t>ООО ALFA MAKS</t>
  </si>
  <si>
    <t>Hochland_Творожный сливочный 220г -25%</t>
  </si>
  <si>
    <t>160050101-00021</t>
  </si>
  <si>
    <t>4780052530064</t>
  </si>
  <si>
    <t>Terra_Сыр моцарелла 125г</t>
  </si>
  <si>
    <t>Terra</t>
  </si>
  <si>
    <t>ООО Quality Assurance and Control Service</t>
  </si>
  <si>
    <t>160030102-00055</t>
  </si>
  <si>
    <t>Сыр плавленый Kaser сливочный 200гр</t>
  </si>
  <si>
    <t>Kaser</t>
  </si>
  <si>
    <t>ООО Prof-Milk</t>
  </si>
  <si>
    <t>139040203-00210</t>
  </si>
  <si>
    <t>Impra Royal Elixir 2*25пак. (син)</t>
  </si>
  <si>
    <t>IMPRA</t>
  </si>
  <si>
    <t>ДП Бэлтон Трейдинг Азия</t>
  </si>
  <si>
    <t>139040203-00211</t>
  </si>
  <si>
    <t>Impra Royal Elixir 2*25пак. (чер)</t>
  </si>
  <si>
    <t>138020001-00241</t>
  </si>
  <si>
    <t>LAVAZZA kofe QUALITA ORO mol 250g DP</t>
  </si>
  <si>
    <t>LAVAZZA</t>
  </si>
  <si>
    <t>138030003-00063</t>
  </si>
  <si>
    <t>Кофе Nescafe Gold мяг.упак. 500г</t>
  </si>
  <si>
    <t>NESCAFE</t>
  </si>
  <si>
    <t>Кофе Nescafe Gold мяг.упак. 500г -36%</t>
  </si>
  <si>
    <t>138030003-00081</t>
  </si>
  <si>
    <t>Nescafe 3 в 1 крепкий</t>
  </si>
  <si>
    <t>138030003-00079</t>
  </si>
  <si>
    <t>Nescafe 3 в 1 классик</t>
  </si>
  <si>
    <t>138030003-00080</t>
  </si>
  <si>
    <t>Nescafe 3 в 1 сливочный</t>
  </si>
  <si>
    <t>138030003-00099</t>
  </si>
  <si>
    <t>Nescafe 3 в 1 Caramel 14,5гр</t>
  </si>
  <si>
    <t>139010103-00107</t>
  </si>
  <si>
    <t>Чай Bayce Finest Taste зел.25*1,5г</t>
  </si>
  <si>
    <t>BAYCE</t>
  </si>
  <si>
    <t>OOO Bayce Trade</t>
  </si>
  <si>
    <t>139040203-00306</t>
  </si>
  <si>
    <t>чер.ч.Akbar S&amp;T STRAWBERRY 20х2гр</t>
  </si>
  <si>
    <t>AKBAR</t>
  </si>
  <si>
    <t>ЧП Flecha Tea</t>
  </si>
  <si>
    <t>139040203-00307</t>
  </si>
  <si>
    <t>чер.ч.Akbar S&amp;T RASPBERRY 20х2гр</t>
  </si>
  <si>
    <t>139040203-00308</t>
  </si>
  <si>
    <t>чер.ч.Akbar S&amp;T LEMON 20х2гр</t>
  </si>
  <si>
    <t>139040203-00309</t>
  </si>
  <si>
    <t>чер.ч.Akbar S&amp;T BLACKCURRENT 20х2гр</t>
  </si>
  <si>
    <t>139040203-00312</t>
  </si>
  <si>
    <t>чер.ч.Akbar S&amp;T PEACH 20х2гр</t>
  </si>
  <si>
    <t>139040203-00313</t>
  </si>
  <si>
    <t>чер.ч.Akbar S&amp;T WILD BERRIES 20х2гр</t>
  </si>
  <si>
    <t>139010103-00137</t>
  </si>
  <si>
    <t>Зел. чай Flecha 8810 200гр.</t>
  </si>
  <si>
    <t>FLECHA</t>
  </si>
  <si>
    <t>139010103-00141</t>
  </si>
  <si>
    <t>чай зел. PIALA1,5Гх 25п</t>
  </si>
  <si>
    <t>PIALA</t>
  </si>
  <si>
    <t>ООО "SIMBA"</t>
  </si>
  <si>
    <t>139040203-00293</t>
  </si>
  <si>
    <t>чай черн. PIALA GOLD ВЕЧЕРНИЙ 1,5Гх25п</t>
  </si>
  <si>
    <t>139040203-00206</t>
  </si>
  <si>
    <t>Greenfield_Чай Flying Dragon 25*2гр</t>
  </si>
  <si>
    <t>GREENFIELD</t>
  </si>
  <si>
    <t>ИП ООО FIRSTGROUP (ORIMI)</t>
  </si>
  <si>
    <t>139040203-00205</t>
  </si>
  <si>
    <t>Greenfield_Чай Earl Grey Fantasy 25*2гр</t>
  </si>
  <si>
    <t>139040203-00198</t>
  </si>
  <si>
    <t>Greenfield_Чай Golden Ceylon 25*2гр</t>
  </si>
  <si>
    <t>139010103-00039</t>
  </si>
  <si>
    <t>Tess чай Style зеленый 100гр</t>
  </si>
  <si>
    <t>TESS</t>
  </si>
  <si>
    <t>139010103-00040</t>
  </si>
  <si>
    <t>Tess чай Lime зеленый 100гр</t>
  </si>
  <si>
    <t>139010103-00041</t>
  </si>
  <si>
    <t>Tess чай Flirt зеленый 100гр</t>
  </si>
  <si>
    <t>139040203-00050</t>
  </si>
  <si>
    <t>Tess чай Sunrise чёрный 100гр</t>
  </si>
  <si>
    <t>139040203-00043</t>
  </si>
  <si>
    <t>Tess чай Pleasure черный 100гр</t>
  </si>
  <si>
    <t>139040203-00042</t>
  </si>
  <si>
    <t>Tess чай Earl Grey черный 100гр</t>
  </si>
  <si>
    <t>139040203-00079</t>
  </si>
  <si>
    <t>Tess чай Thyme чёрн. с Лимоном 100гр</t>
  </si>
  <si>
    <t>139030108-00052</t>
  </si>
  <si>
    <t>Tess чай Orange черный 100гр</t>
  </si>
  <si>
    <t>139040203-00064</t>
  </si>
  <si>
    <t>Tess чай Breakfast 100гр</t>
  </si>
  <si>
    <t>139040203-00132</t>
  </si>
  <si>
    <t>Tess чай Ceylon черный 100гр</t>
  </si>
  <si>
    <t>138020001-00136</t>
  </si>
  <si>
    <t>Кофе Jokey классик мол. 250гр</t>
  </si>
  <si>
    <t>JOKEY</t>
  </si>
  <si>
    <t>138020001-00125</t>
  </si>
  <si>
    <t>Кофе Жокей по Восточному 250 гр вакуум</t>
  </si>
  <si>
    <t>138020001-00123</t>
  </si>
  <si>
    <t>Кофе Жокей Cafe Italiano 250 гр вакуум</t>
  </si>
  <si>
    <t>138030003-00128</t>
  </si>
  <si>
    <t>Кофе Jokey Triumph с/б 95гр</t>
  </si>
  <si>
    <t>138030003-00129</t>
  </si>
  <si>
    <t>Кофе Jokey Imperial с/б 95гр</t>
  </si>
  <si>
    <t>138030003-00162</t>
  </si>
  <si>
    <t>КофеСубл Жокей Голд 95гр(стек)</t>
  </si>
  <si>
    <t>138030003-00057</t>
  </si>
  <si>
    <t>Jacobs Monarch 130гр м/у</t>
  </si>
  <si>
    <t>Jacobs</t>
  </si>
  <si>
    <t>ИП ООО FIRSTGROUP (Jacobs)</t>
  </si>
  <si>
    <t>Jacobs Monarch 130гр м/у -29%</t>
  </si>
  <si>
    <t>138010002-00019</t>
  </si>
  <si>
    <t>Какао Nesquik  110гр</t>
  </si>
  <si>
    <t>NESQUIK</t>
  </si>
  <si>
    <t>139040203-00002</t>
  </si>
  <si>
    <t>Ahmad Earl Grey100гр</t>
  </si>
  <si>
    <t>AHMAD</t>
  </si>
  <si>
    <t>OOO Uzbegim Omad Savdo</t>
  </si>
  <si>
    <t>139010103-00004</t>
  </si>
  <si>
    <t>Чай Ahmad Зеленый 100гр</t>
  </si>
  <si>
    <t>139010103-00006</t>
  </si>
  <si>
    <t>Чай Ahmad Зеленый жасмин 100гр</t>
  </si>
  <si>
    <t>146050002-00035</t>
  </si>
  <si>
    <t>Форель Радужная_GF (от 3кг до 4кг) вес</t>
  </si>
  <si>
    <t>кг</t>
  </si>
  <si>
    <t>Golden Fish</t>
  </si>
  <si>
    <t>OOO GOLDEN FISH GROUP</t>
  </si>
  <si>
    <t>145000003-00039</t>
  </si>
  <si>
    <t>Креветки Ladoris очищ.в/м 16/20 500гр</t>
  </si>
  <si>
    <t>Ladoris</t>
  </si>
  <si>
    <t>OOO LADORIS</t>
  </si>
  <si>
    <t>147020001-00051</t>
  </si>
  <si>
    <t>4607010733612</t>
  </si>
  <si>
    <t>Форель Балт Берег кусочки c/c 200г</t>
  </si>
  <si>
    <t>Балтийский Берег</t>
  </si>
  <si>
    <t>ООО ЛАСТОЧКА</t>
  </si>
  <si>
    <t>144010002-00064</t>
  </si>
  <si>
    <t>GF_Лосось ломтики (филе б/кож.) Х/К 120гр</t>
  </si>
  <si>
    <t>147020001-00049</t>
  </si>
  <si>
    <t>Сельд филе-кусоч.Меридиан в масле 480г</t>
  </si>
  <si>
    <t>Меридиан</t>
  </si>
  <si>
    <t>ООО "МЕРИДИАН СТАНДАРТ КУ</t>
  </si>
  <si>
    <t>123010002-00090</t>
  </si>
  <si>
    <t>NESTLE Шагайка Мултизл.Ябл.Ман.Гран.190г</t>
  </si>
  <si>
    <t>Nestle</t>
  </si>
  <si>
    <t>Nestle каша 190-200гр -17%</t>
  </si>
  <si>
    <t>123010002-00091</t>
  </si>
  <si>
    <t>NESTLE Шагайка Мултз.Бан.Ман.Чр.Смор190г</t>
  </si>
  <si>
    <t>123010002-00037</t>
  </si>
  <si>
    <t>^Каша Nestle 5злак Ябл.Банан Груша12+200</t>
  </si>
  <si>
    <t>123010002-00036</t>
  </si>
  <si>
    <t>^Каша Nestle 5 злак Ябл.Зем.Пер. 12+200г</t>
  </si>
  <si>
    <t>123010002-00139</t>
  </si>
  <si>
    <t>Каша Gerber безмол.овс.ябл.бан.с 6м 180г</t>
  </si>
  <si>
    <t>Gerber</t>
  </si>
  <si>
    <t>123010002-00143</t>
  </si>
  <si>
    <t>Каша Gerber безмол.злак.ябл-чер.6м.180г</t>
  </si>
  <si>
    <t>123040001-00132</t>
  </si>
  <si>
    <t>Смесь NESTOGEN 3 300г</t>
  </si>
  <si>
    <t>Nestogen</t>
  </si>
  <si>
    <t>Смесь NESTOGEN 3 300г -17%</t>
  </si>
  <si>
    <t>123040001-00241</t>
  </si>
  <si>
    <t>Смесь NESTOGEN 4 900г (3x300г)</t>
  </si>
  <si>
    <t>123040001-00141</t>
  </si>
  <si>
    <t>Смесь NAN 3 Optipro 1050г</t>
  </si>
  <si>
    <t>Nan</t>
  </si>
  <si>
    <t>123040001-00102</t>
  </si>
  <si>
    <t>Смесь NAN 4 Optipro 800г</t>
  </si>
  <si>
    <t>123040001-00142</t>
  </si>
  <si>
    <t>Смесь NAN 4 Optipro 1050г</t>
  </si>
  <si>
    <t>123040001-00178</t>
  </si>
  <si>
    <t>^Смесь_NAN 3 Гипоаллергенный с 12м_400гр</t>
  </si>
  <si>
    <t>123050005-00214</t>
  </si>
  <si>
    <t>Пюре Nestle ябл-черника 90г</t>
  </si>
  <si>
    <t>123050005-00004</t>
  </si>
  <si>
    <t>Пюре Gerber яблоко 4м 80гр</t>
  </si>
  <si>
    <t>123030001-00002</t>
  </si>
  <si>
    <t>Батончик Gerber виноград и яблоко 25г.</t>
  </si>
  <si>
    <t>123030001-00003</t>
  </si>
  <si>
    <t>Батончик Gerber черн. и черн.смород. 25г</t>
  </si>
  <si>
    <t>123030001-00001</t>
  </si>
  <si>
    <t>Батончик Gerber банан и вишня 25г.</t>
  </si>
  <si>
    <t>123030001-00004</t>
  </si>
  <si>
    <t>Батончик Gerber банан и яблоко 25г.</t>
  </si>
  <si>
    <t>123040001-00233</t>
  </si>
  <si>
    <t>Смесь KABRITA 1 GOLD 400г</t>
  </si>
  <si>
    <t>Kabritа</t>
  </si>
  <si>
    <t>PN USEVEN</t>
  </si>
  <si>
    <t>123040001-00234</t>
  </si>
  <si>
    <t>Смесь KABRITA 2 GOLD 400г</t>
  </si>
  <si>
    <t>123040001-00237</t>
  </si>
  <si>
    <t>Смесь KABRITA 3 GOLD 800г</t>
  </si>
  <si>
    <t>123040001-00238</t>
  </si>
  <si>
    <t>Смесь KABRITA 4 GOLD 800г</t>
  </si>
  <si>
    <t>123010002-00057</t>
  </si>
  <si>
    <t>Каша Kabrita рисовая к-м 180 г</t>
  </si>
  <si>
    <t>123010002-00058</t>
  </si>
  <si>
    <t>Каша Kabrita гречневая к-м 180 г</t>
  </si>
  <si>
    <t>123010002-00059</t>
  </si>
  <si>
    <t>Каша Kabrita греч. яблоко/абр. к-м 180 г</t>
  </si>
  <si>
    <t>123010002-00060</t>
  </si>
  <si>
    <t>Каша Kabrita 7 злаков банан к-м 180 г</t>
  </si>
  <si>
    <t>123010002-00084</t>
  </si>
  <si>
    <t>Каша Kabrita овсяная к-м с 5 мес.180г</t>
  </si>
  <si>
    <t>123010002-00085</t>
  </si>
  <si>
    <t>Каша Kabrita овс.к-м с бан-чер.с 6м 180г</t>
  </si>
  <si>
    <t>123010002-00086</t>
  </si>
  <si>
    <t>Каша Kabrita м.злак.к-м с тыкв.с 6м 180г</t>
  </si>
  <si>
    <t>123050005-00193</t>
  </si>
  <si>
    <t>Пюре дет.Ложка в лад.манго д/п 90г</t>
  </si>
  <si>
    <t>Lojka v ladoshke</t>
  </si>
  <si>
    <t>ДП Бэлтон Трейдинг /Азия/</t>
  </si>
  <si>
    <t>127040406-00002</t>
  </si>
  <si>
    <t>Трусики LIBERO Up&amp;Go 6 (13-20кг) 8x18шт</t>
  </si>
  <si>
    <t>Libero</t>
  </si>
  <si>
    <t>127040406-00003</t>
  </si>
  <si>
    <t>Трусики LIBERO Up&amp;Go 7 (16-26кг) 8x16шт</t>
  </si>
  <si>
    <t>127040406-00077</t>
  </si>
  <si>
    <t xml:space="preserve">Трусики Chikako 2*48  </t>
  </si>
  <si>
    <t>Chikako</t>
  </si>
  <si>
    <t>OOO BETON PLITA</t>
  </si>
  <si>
    <t>127040406-00078</t>
  </si>
  <si>
    <t xml:space="preserve">Трусики Chikako 3*44  </t>
  </si>
  <si>
    <t>127040406-00079</t>
  </si>
  <si>
    <t xml:space="preserve">Трусики Chikako 4*38  </t>
  </si>
  <si>
    <t>127040406-00080</t>
  </si>
  <si>
    <t xml:space="preserve">Трусики Chikako 5*34  </t>
  </si>
  <si>
    <t>127040406-00081</t>
  </si>
  <si>
    <t>Трусики Chikako 6*30</t>
  </si>
  <si>
    <t>127030404-00327</t>
  </si>
  <si>
    <t>Perla "NATURAL" Newborn (1) 68шт</t>
  </si>
  <si>
    <t>Perla</t>
  </si>
  <si>
    <t>СП ООО ATCO HYGIENICS</t>
  </si>
  <si>
    <t>Perla "NATUREL" -14%</t>
  </si>
  <si>
    <t>127030404-00328</t>
  </si>
  <si>
    <t>Perla "NATUREL" Mini (2) 60шт</t>
  </si>
  <si>
    <t>127030404-00329</t>
  </si>
  <si>
    <t>Perla "NATUREL" Midi (3) 50шт</t>
  </si>
  <si>
    <t>127030404-00330</t>
  </si>
  <si>
    <t>Perla "NATUREL" Maxi (4) 46шт</t>
  </si>
  <si>
    <t>127030404-00331</t>
  </si>
  <si>
    <t>Perla "NATUREL" Junior (5) 38шт</t>
  </si>
  <si>
    <t>127030404-00332</t>
  </si>
  <si>
    <t>Perla "NATUREL" Extra Large(6) 32шт</t>
  </si>
  <si>
    <t>127010602-00003</t>
  </si>
  <si>
    <t xml:space="preserve">Зуб.щетка Colgate </t>
  </si>
  <si>
    <t>Colgate</t>
  </si>
  <si>
    <t>125000002-00025</t>
  </si>
  <si>
    <t>Поильник непроливайка с руч.PINE 125мл</t>
  </si>
  <si>
    <t>PINE</t>
  </si>
  <si>
    <t>SEHA KAGITCILIK DIS TIC.</t>
  </si>
  <si>
    <t>127010801-00052</t>
  </si>
  <si>
    <t xml:space="preserve">Набор из 2x ложек PINE </t>
  </si>
  <si>
    <t>127010801-00053</t>
  </si>
  <si>
    <t>Молокоотсос ручной PINE шт</t>
  </si>
  <si>
    <t>127010801-00054</t>
  </si>
  <si>
    <t>Аспиратор назальный PINE шт</t>
  </si>
  <si>
    <t>125000007-00007</t>
  </si>
  <si>
    <t>Прорезыватель PINE шт</t>
  </si>
  <si>
    <t>125000002-00026</t>
  </si>
  <si>
    <t>Поильник непроливайка с руч.PINE 250мл</t>
  </si>
  <si>
    <t>101020702-00007</t>
  </si>
  <si>
    <t>^Энергетик Adrenaline rush 449мл [24]</t>
  </si>
  <si>
    <t>ADRENALINE RUSH</t>
  </si>
  <si>
    <t>СП ООО International Beverages Tash</t>
  </si>
  <si>
    <t>Энергетик ADRENALINE RUSH 0,49л -13%</t>
  </si>
  <si>
    <t>101020602-00030</t>
  </si>
  <si>
    <t>^Чай Lipton Ice tea зел лимон 1л</t>
  </si>
  <si>
    <t>Lipton</t>
  </si>
  <si>
    <t>Холодный чай Lipton 1л в асс. - 15%</t>
  </si>
  <si>
    <t>101020602-00033</t>
  </si>
  <si>
    <t>^Чай Lipton Ice tea зел персик 1л</t>
  </si>
  <si>
    <t>101020602-00004</t>
  </si>
  <si>
    <t>^Чай Lipton Ice tea чёр персик 1л</t>
  </si>
  <si>
    <t>101020602-00006</t>
  </si>
  <si>
    <t>^Чай Lipton Ice tea чёр малина 1л</t>
  </si>
  <si>
    <t>101030305-00088</t>
  </si>
  <si>
    <t xml:space="preserve">Сокосодер.DaDa Апельсин-Лемонграсс 1л </t>
  </si>
  <si>
    <t>DaDa</t>
  </si>
  <si>
    <t>OOO SIMBA</t>
  </si>
  <si>
    <t>101030305-00091</t>
  </si>
  <si>
    <t xml:space="preserve">Сокосодер.DaDa Ягоды-Каркаде 1л </t>
  </si>
  <si>
    <t>128090801-00008</t>
  </si>
  <si>
    <t>^Чипсы Lays Сметана и Зелень 225г</t>
  </si>
  <si>
    <t xml:space="preserve"> Lays</t>
  </si>
  <si>
    <t>OOO SNACK PREMIUM</t>
  </si>
  <si>
    <t>Чипсы  Lays 225гр. В асс.  -18%</t>
  </si>
  <si>
    <t>128090801-00010</t>
  </si>
  <si>
    <t>Чипсы Lays Сметана и Лук 225г</t>
  </si>
  <si>
    <t>128090801-00064</t>
  </si>
  <si>
    <t>Чипсы CHEERS Сметана и лук 210г</t>
  </si>
  <si>
    <t xml:space="preserve"> CHEERS</t>
  </si>
  <si>
    <t>Чипсы CHEERS 210гр. в асс. -25%</t>
  </si>
  <si>
    <t>128090801-00061</t>
  </si>
  <si>
    <t>Чипсы CHEERS сыр 210г</t>
  </si>
  <si>
    <t>128090801-00063</t>
  </si>
  <si>
    <t>Чипсы CHEERS сметана и зелень 210г</t>
  </si>
  <si>
    <t>128090801-00065</t>
  </si>
  <si>
    <t>Чипсы CHEERS Зеленый лук 210г</t>
  </si>
  <si>
    <t>128090801-00062</t>
  </si>
  <si>
    <t>Чипсы CHEERS шашлык 210г</t>
  </si>
  <si>
    <t>121020303-00269</t>
  </si>
  <si>
    <t>4600680025490</t>
  </si>
  <si>
    <t xml:space="preserve">Шок.плит Nestle с молоч начинкой 90г    </t>
  </si>
  <si>
    <t xml:space="preserve">NESTLE            </t>
  </si>
  <si>
    <t>121020303-00004</t>
  </si>
  <si>
    <t>4600680016740</t>
  </si>
  <si>
    <t xml:space="preserve">Шок.плитка NESTLE минд. изюм 82г        </t>
  </si>
  <si>
    <t>121020303-00013</t>
  </si>
  <si>
    <t>4600680016726</t>
  </si>
  <si>
    <t xml:space="preserve">Шок.плитка NESTLE минд. вафли 82г       </t>
  </si>
  <si>
    <t>121020303-00195</t>
  </si>
  <si>
    <t>4600680016788</t>
  </si>
  <si>
    <t xml:space="preserve">ШОК.ПЛИТКА NESTLE ПОРИСТЫЙ 75Г          </t>
  </si>
  <si>
    <t>121010201-00098</t>
  </si>
  <si>
    <t>40052403</t>
  </si>
  <si>
    <t xml:space="preserve">Шок.батончик KitKat Chunky 41,5г        </t>
  </si>
  <si>
    <t xml:space="preserve">KITKAT            </t>
  </si>
  <si>
    <t>153020002-00073</t>
  </si>
  <si>
    <t>8681451500404</t>
  </si>
  <si>
    <t xml:space="preserve">Жев рез Toybox с игрушкой 5г            </t>
  </si>
  <si>
    <t xml:space="preserve">TOYBOX            </t>
  </si>
  <si>
    <t>OOO Biznes-Aziya</t>
  </si>
  <si>
    <t>120040001-00130</t>
  </si>
  <si>
    <t>8681451502002</t>
  </si>
  <si>
    <t xml:space="preserve">Ваф рожок Toybox шок кремом 25г         </t>
  </si>
  <si>
    <t>154010001-00035</t>
  </si>
  <si>
    <t>4607176440645</t>
  </si>
  <si>
    <t xml:space="preserve">Бисквит Lotte Choco pie какао 336гр     </t>
  </si>
  <si>
    <t xml:space="preserve">CHOCO-PIE         </t>
  </si>
  <si>
    <t>120040001-00117</t>
  </si>
  <si>
    <t>7622210364647</t>
  </si>
  <si>
    <t xml:space="preserve">Драже Milka Bonibon 24,3 г              </t>
  </si>
  <si>
    <t xml:space="preserve">BONIBON           </t>
  </si>
  <si>
    <t>OOO Gatter Group</t>
  </si>
  <si>
    <t>154060004-00372</t>
  </si>
  <si>
    <t>4823077633324</t>
  </si>
  <si>
    <t xml:space="preserve">Печенье LOVITA choco 150г               </t>
  </si>
  <si>
    <t xml:space="preserve">ROSHEN            </t>
  </si>
  <si>
    <t>OOO Green Line Trading</t>
  </si>
  <si>
    <t>154060004-00380</t>
  </si>
  <si>
    <t>4823077633317</t>
  </si>
  <si>
    <t xml:space="preserve">Печенье LOVITA dark choco 150г          </t>
  </si>
  <si>
    <t>154060004-00042</t>
  </si>
  <si>
    <t>7622210694737</t>
  </si>
  <si>
    <t xml:space="preserve">Печенье OREO клубника 95г               </t>
  </si>
  <si>
    <t xml:space="preserve">OREO              </t>
  </si>
  <si>
    <t>OOO Support Samarqand</t>
  </si>
  <si>
    <t>154060004-00162</t>
  </si>
  <si>
    <t>7622210768124</t>
  </si>
  <si>
    <t xml:space="preserve">Печенье OREO  шоколадный вкус 95г       </t>
  </si>
  <si>
    <t>121020303-00176</t>
  </si>
  <si>
    <t>7622201769291</t>
  </si>
  <si>
    <t xml:space="preserve">Шок.плитка milka мол.шок 85g            </t>
  </si>
  <si>
    <t xml:space="preserve">MILKA             </t>
  </si>
  <si>
    <t>121020303-00022</t>
  </si>
  <si>
    <t>7622201771027</t>
  </si>
  <si>
    <t xml:space="preserve">Шок.плитка milka лес.орех 85g           </t>
  </si>
  <si>
    <t>121020303-00211</t>
  </si>
  <si>
    <t>7622201771119</t>
  </si>
  <si>
    <t xml:space="preserve">Шок плит Milka мол клуб со сливками 85г </t>
  </si>
  <si>
    <t>120010002-00350</t>
  </si>
  <si>
    <t>7622201677879</t>
  </si>
  <si>
    <t xml:space="preserve">Шоколад Milka Nussini 270г              </t>
  </si>
  <si>
    <t>120010002-00277</t>
  </si>
  <si>
    <t>7622210924568</t>
  </si>
  <si>
    <t>Шок плит MILKA мол с цельным орехом 300г</t>
  </si>
  <si>
    <t>121010201-00146</t>
  </si>
  <si>
    <t>7622201711825</t>
  </si>
  <si>
    <t xml:space="preserve">Шоколадный батончик Picnic 48г          </t>
  </si>
  <si>
    <t xml:space="preserve">PICNIC            </t>
  </si>
  <si>
    <t>120040001-00142</t>
  </si>
  <si>
    <t>7622210514554</t>
  </si>
  <si>
    <t xml:space="preserve">Освеж. леденцы Halls мёд и лимон 25г    </t>
  </si>
  <si>
    <t xml:space="preserve">HALLS             </t>
  </si>
  <si>
    <t>120040001-00137</t>
  </si>
  <si>
    <t>7622210514974</t>
  </si>
  <si>
    <t xml:space="preserve">Освеж леденцы Halls ментол экстра 24,5г </t>
  </si>
  <si>
    <t>120040001-00148</t>
  </si>
  <si>
    <t>46164209</t>
  </si>
  <si>
    <t xml:space="preserve">Освеж. леденцы Halls оригинальный 33г   </t>
  </si>
  <si>
    <t>129120203-00007</t>
  </si>
  <si>
    <t>Зубная паста Colgate OpticWhite75ml[48]</t>
  </si>
  <si>
    <t>75 мл</t>
  </si>
  <si>
    <t>129120203-00008</t>
  </si>
  <si>
    <t>Зуб.паста Colgate SenPro-Relief75ml[48]</t>
  </si>
  <si>
    <t>129120203-00078</t>
  </si>
  <si>
    <t>Зуб.Паста Colgate T.Pro Чай, кофе,т 75мл</t>
  </si>
  <si>
    <t>129120203-00003</t>
  </si>
  <si>
    <t>Зуб.паста Colgate MaxWhite 100ml [48]</t>
  </si>
  <si>
    <t>100 мл</t>
  </si>
  <si>
    <t>129120203-00037</t>
  </si>
  <si>
    <t>Colgate_Naturals свеж.маслом лимона 75мл</t>
  </si>
  <si>
    <t>129120203-00020</t>
  </si>
  <si>
    <t>З.паста Colgate Total Clean Mint 125ml</t>
  </si>
  <si>
    <t>125 мл</t>
  </si>
  <si>
    <t>129120203-00077</t>
  </si>
  <si>
    <t>Зуб.Паста Colgate T.Pro Whitening 125мл</t>
  </si>
  <si>
    <t>129120304-00096</t>
  </si>
  <si>
    <t>Зубная щетка Colgate Cushion Clean Soft</t>
  </si>
  <si>
    <t>129120304-00066</t>
  </si>
  <si>
    <t>Зубная щётка_Colgate Easy Comfort 72</t>
  </si>
  <si>
    <t>129120304-00019</t>
  </si>
  <si>
    <t>ЗУБ.ЩЁТКА COLGATE ШЁЛК.НИТИ С ДРЕВ.УГЛЁМ</t>
  </si>
  <si>
    <t>129120304-00092</t>
  </si>
  <si>
    <t>Зубная щетка Colgate Extra Density Hard</t>
  </si>
  <si>
    <t>129120304-00093</t>
  </si>
  <si>
    <t>Зуб. щетка Colgate Extra Density Medium</t>
  </si>
  <si>
    <t>129120304-00004</t>
  </si>
  <si>
    <t>Зуб.щетка Colgate Twister Fresh [72]</t>
  </si>
  <si>
    <t>129120304-00021</t>
  </si>
  <si>
    <t>Зубная щётка Colgate древесный уголь 2+1</t>
  </si>
  <si>
    <t>129120304-00016</t>
  </si>
  <si>
    <t>Зуб. Щетка Colgate ZigZag charcoal mediu</t>
  </si>
  <si>
    <t>129120304-00080</t>
  </si>
  <si>
    <t>Зуб.Щётка Colgate ZigZag Soft</t>
  </si>
  <si>
    <t>129120402-00003</t>
  </si>
  <si>
    <t>Ополаск. Colgate PlaxMint 250ml [12]</t>
  </si>
  <si>
    <t>250 мл</t>
  </si>
  <si>
    <t>152040103-00146</t>
  </si>
  <si>
    <t>Мыло Palmolive MEN Северный океан 90 гр</t>
  </si>
  <si>
    <t>90 г</t>
  </si>
  <si>
    <t>Palmolive</t>
  </si>
  <si>
    <t>152040103-00023</t>
  </si>
  <si>
    <t>Мыло Palmolive Цитрус и крем 90гр</t>
  </si>
  <si>
    <t>152040103-00012</t>
  </si>
  <si>
    <t>Мыло Palmolive Черная орхидея 90гр</t>
  </si>
  <si>
    <t>152040103-00018</t>
  </si>
  <si>
    <t>Мыло Palmolive Ромашка и витамин E 90гр</t>
  </si>
  <si>
    <t>152040103-00017</t>
  </si>
  <si>
    <t>Мыло Palmolive Зел чай и огурец  90гр</t>
  </si>
  <si>
    <t>152040103-00022</t>
  </si>
  <si>
    <t>Мыло Palmolive Aloe&amp;Olive 90гр</t>
  </si>
  <si>
    <t>152040103-00020</t>
  </si>
  <si>
    <t>Мыло Palmolive Зел чай и огур 70гр (4+1)</t>
  </si>
  <si>
    <t>70 г</t>
  </si>
  <si>
    <t>152040103-00021</t>
  </si>
  <si>
    <t>Мыло Palmolive Роза 70гр (4+1)</t>
  </si>
  <si>
    <t>152040103-00019</t>
  </si>
  <si>
    <t>Мыло Palmolive Инт. увл. олив 70гр (4+1)</t>
  </si>
  <si>
    <t>152040103-00176</t>
  </si>
  <si>
    <t>Мыло Protex Алое 150гр</t>
  </si>
  <si>
    <t>150 г</t>
  </si>
  <si>
    <t>Protex</t>
  </si>
  <si>
    <t>152040103-00082</t>
  </si>
  <si>
    <t>Мыло Protex Creme 150г</t>
  </si>
  <si>
    <t>152040103-00081</t>
  </si>
  <si>
    <t>Мыло Protex Fresh 150г</t>
  </si>
  <si>
    <t>152040101-00010</t>
  </si>
  <si>
    <t>Жид.мыло Palmolive Black Orchid 300мл</t>
  </si>
  <si>
    <t>300 мл</t>
  </si>
  <si>
    <t>152040101-00031</t>
  </si>
  <si>
    <t>Жид. мыло Palmolive SF ягоды асаи 300 мл</t>
  </si>
  <si>
    <t>152040101-00025</t>
  </si>
  <si>
    <t>Жид.мыло Palmolive вит.B+Гранат 300мл</t>
  </si>
  <si>
    <t>152080201-00005</t>
  </si>
  <si>
    <t>Гель для душа Palmolive Olive 250 ml</t>
  </si>
  <si>
    <t>152080201-00007</t>
  </si>
  <si>
    <t>Гель д/душа Palmolive BlackOrchid250ml</t>
  </si>
  <si>
    <t>152080201-00020</t>
  </si>
  <si>
    <t>Гель для душа Palmolive персик 250мл</t>
  </si>
  <si>
    <t>152080201-00021</t>
  </si>
  <si>
    <t>ГЕЛЬ ДЛЯ ДУША PALMOLIVE ЕЖЕВИКА 250МЛ</t>
  </si>
  <si>
    <t>152080201-00038</t>
  </si>
  <si>
    <t>Гель д/д Palmolive Витам.С и апель.250мл</t>
  </si>
  <si>
    <t>152080201-00039</t>
  </si>
  <si>
    <t>Гель д/д Palmolive Витам.B и гранат250мл</t>
  </si>
  <si>
    <t>152080201-00162</t>
  </si>
  <si>
    <t>Гель д/душа Palmolive MenSport 500мл[12]</t>
  </si>
  <si>
    <t>500 мл</t>
  </si>
  <si>
    <t>129120203-00035</t>
  </si>
  <si>
    <t>Зуб.паста Aquafresh Бодрящий Г-фрут 75мл</t>
  </si>
  <si>
    <t>AQUAFRESH</t>
  </si>
  <si>
    <t>129120304-00005</t>
  </si>
  <si>
    <t>Зуб.щетка Aquafresh Family Medium</t>
  </si>
  <si>
    <t>129120304-00020</t>
  </si>
  <si>
    <t>Зуб.щетка Sensodyne Комплексная защита S</t>
  </si>
  <si>
    <t>SENSODYNE</t>
  </si>
  <si>
    <t>129120203-00085</t>
  </si>
  <si>
    <t>Зуб.паста Parodontax Отбеливающая 75 мл</t>
  </si>
  <si>
    <t>PARODONTAX</t>
  </si>
  <si>
    <t>129120402-00015</t>
  </si>
  <si>
    <t>Опол.п.рта Parodontax Свежая мята 500мл</t>
  </si>
  <si>
    <t>152010302-00038</t>
  </si>
  <si>
    <t>Т. бумага Papia Bali Flower 3х сл. 4 шт</t>
  </si>
  <si>
    <t>PAPIA</t>
  </si>
  <si>
    <t>ООО INVESTMENT'S GROUP</t>
  </si>
  <si>
    <t>152010302-00041</t>
  </si>
  <si>
    <t>Т. бумага Papia Bali Flower 3х сл. 8 шт</t>
  </si>
  <si>
    <t>PAPIA т/б 3 сл 8 рул -21%</t>
  </si>
  <si>
    <t>152010302-00042</t>
  </si>
  <si>
    <t>Т. бумага Papia Secret Garden 3х сл. 8шт</t>
  </si>
  <si>
    <t>152010302-00043</t>
  </si>
  <si>
    <t>Т. бумага Papia Клубника 3х слой 8 шт</t>
  </si>
  <si>
    <t>129120203-00125</t>
  </si>
  <si>
    <t>Зуб.Паста Rocs Активный кальций 94гр</t>
  </si>
  <si>
    <t>ROCS</t>
  </si>
  <si>
    <t>ООО BM BRAND</t>
  </si>
  <si>
    <t>129120304-00079</t>
  </si>
  <si>
    <t>Зуб.щётка Rocs Black Edition Medium</t>
  </si>
  <si>
    <t>129120203-00150</t>
  </si>
  <si>
    <t>Зубная паста R.O.C.S. Extreme fresh 74гр</t>
  </si>
  <si>
    <t>129120203-00151</t>
  </si>
  <si>
    <t>Зубная паста R.O.C.S.Актив.кальций 94гр</t>
  </si>
  <si>
    <t>129120203-00082</t>
  </si>
  <si>
    <t>SPLAT PF Зуб. Паста БИОКАЛЬЦИЙ 100 гр</t>
  </si>
  <si>
    <t>SPLAT</t>
  </si>
  <si>
    <t>OOO GATTER GROUP</t>
  </si>
  <si>
    <t>129120203-00046</t>
  </si>
  <si>
    <t>SPLAT PF Зуб. Паста УЛЬТРАКОМПЛЕКС 100 гр</t>
  </si>
  <si>
    <t>129120203-00106</t>
  </si>
  <si>
    <t>SPLAT PF Зуб. Паста СЕНСИТИВ 100 мл</t>
  </si>
  <si>
    <t>129120203-00072</t>
  </si>
  <si>
    <t>SPLAT PF Зуб. Паста EXTRA FRESH 100 мл</t>
  </si>
  <si>
    <t>129120304-00056</t>
  </si>
  <si>
    <t>Biomed Зуб. Щетка Щетина с Древесным Углем 2024 MEDIUM</t>
  </si>
  <si>
    <t>129120304-00102</t>
  </si>
  <si>
    <t>biomed Зуб. Щетка Щетина с Древесным Углем  2024 MEDIUM 1+1 Black</t>
  </si>
  <si>
    <t>BIOMED</t>
  </si>
  <si>
    <t>129120304-00099</t>
  </si>
  <si>
    <t xml:space="preserve">SPLAT DAILY Зуб. Щетка CLEAN CARE MEDIUM </t>
  </si>
  <si>
    <t>129120304-00098</t>
  </si>
  <si>
    <t>SPLAT DAILY Зуб. Щетка EXTRA CLEAN CARE HARD</t>
  </si>
  <si>
    <t>152040103-00257</t>
  </si>
  <si>
    <t>BioMio Экологичное Мыло ИНЖИР И БАТТЕР КОКОС 90 гр</t>
  </si>
  <si>
    <t>BioMio</t>
  </si>
  <si>
    <t>152040103-00256</t>
  </si>
  <si>
    <t xml:space="preserve">BioMio Натуральное Мыло ГРАНАТ И БАЗИЛИК 90 гр </t>
  </si>
  <si>
    <t>152040103-00259</t>
  </si>
  <si>
    <t xml:space="preserve">BioMio Экологичное Мыло ПЕРСИК И БАТТЕР ШИ 90 гр </t>
  </si>
  <si>
    <t>152040103-00258</t>
  </si>
  <si>
    <t>BioMio Экологичное Мыло БАТТЕР МАНГО 90 гр</t>
  </si>
  <si>
    <t>129120304-00072</t>
  </si>
  <si>
    <t>SPLAT PF Зуб. Щетка ULTRA complete MEDIUM</t>
  </si>
  <si>
    <t>129040404-00010</t>
  </si>
  <si>
    <t>Мицелляр.вода Garnier д/очищ.кожи 400мл</t>
  </si>
  <si>
    <t>GARNIER</t>
  </si>
  <si>
    <t xml:space="preserve"> ЗАО Л'Ореаль</t>
  </si>
  <si>
    <t>129040102-00034</t>
  </si>
  <si>
    <t>Маска Garnier Гиалуроновая Алоэ 32гр</t>
  </si>
  <si>
    <t>129040102-00006</t>
  </si>
  <si>
    <t>Garnier Маска Увлажнение+Комфорт 32г</t>
  </si>
  <si>
    <t>129040404-00006</t>
  </si>
  <si>
    <t>МИЦЕ-Я ВОДА GARNIER ЧУВ.КОЖ.125МЛ</t>
  </si>
  <si>
    <t>129040102-00005</t>
  </si>
  <si>
    <t>Garnier Маска Увлажнение+АкваБомба 32г</t>
  </si>
  <si>
    <t>129040404-00018</t>
  </si>
  <si>
    <t>Garnier_мицел.Розо. Вода Очищ+Сиян 400мл</t>
  </si>
  <si>
    <t>129040102-00007</t>
  </si>
  <si>
    <t>Garnier Маска Увлажнение+Свежесть 32г</t>
  </si>
  <si>
    <t>129040102-00050</t>
  </si>
  <si>
    <t>Ткан.маска Garnier увлажнение+витС 28гр</t>
  </si>
  <si>
    <t>129040404-00023</t>
  </si>
  <si>
    <t>Мице-я вода Garnier гиал.алоэ 400мл</t>
  </si>
  <si>
    <t>129040404-00079</t>
  </si>
  <si>
    <t>Garnier_пенка Очищ гилурон алоэ 150мл</t>
  </si>
  <si>
    <t>129040404-00027</t>
  </si>
  <si>
    <t>Гель-крем Чистая Кожа 3в1 150мл</t>
  </si>
  <si>
    <t>129040404-00008</t>
  </si>
  <si>
    <t>Garnier_Чистая Кожа 3в1 с Углем 150мл</t>
  </si>
  <si>
    <t>129040404-00063</t>
  </si>
  <si>
    <t>Тоник д/лица Garnier д/сух.кожи200мл</t>
  </si>
  <si>
    <t>129040404-00082</t>
  </si>
  <si>
    <t>Миц.вода Garnier витамин C 400мл</t>
  </si>
  <si>
    <t>129040404-00015</t>
  </si>
  <si>
    <t>Мицеллярная вода_Garnier очищ+удал 400мл</t>
  </si>
  <si>
    <t>129040404-00071</t>
  </si>
  <si>
    <t>Тоник Garnier гиалуроновая Алоэ 200мл</t>
  </si>
  <si>
    <t>129040102-00049</t>
  </si>
  <si>
    <t>Ткан.маска Garnier против несовер. 23гр</t>
  </si>
  <si>
    <t>129040301-00091</t>
  </si>
  <si>
    <t>Гель-крем Garnier с роз водой 50мл</t>
  </si>
  <si>
    <t>129040404-00050</t>
  </si>
  <si>
    <t>Гель д/умыв. Garnier 200мл</t>
  </si>
  <si>
    <t>129050102-00017</t>
  </si>
  <si>
    <t>Garnier_Лайт днев.Отбел.и защит. SPF30</t>
  </si>
  <si>
    <t>129040301-00108</t>
  </si>
  <si>
    <t>Гель-сияние Garnier витамин С 50мл</t>
  </si>
  <si>
    <t>129040404-00044</t>
  </si>
  <si>
    <t>Гель д/умыв. Garnier д/норм.кожи 200мл</t>
  </si>
  <si>
    <t>129040404-00062</t>
  </si>
  <si>
    <t>Тоник д/ лица Garnier д/норм.кож 200мл</t>
  </si>
  <si>
    <t>129040301-00053</t>
  </si>
  <si>
    <t>Garnier_Гиалуроновый Алое-Гель 50мл</t>
  </si>
  <si>
    <t>129040404-00025</t>
  </si>
  <si>
    <t>Сыворотка Garnier Витамин C 30мл</t>
  </si>
  <si>
    <t>129040404-00024</t>
  </si>
  <si>
    <t>Сыворотка Garnier гиал.алоэ 30мл</t>
  </si>
  <si>
    <t>129040301-00113</t>
  </si>
  <si>
    <t>Крем Garnier ночной алоэ-Гель 50мл</t>
  </si>
  <si>
    <t>129040102-00056</t>
  </si>
  <si>
    <t>Тканевая маска Garnier угольная 28г</t>
  </si>
  <si>
    <t>129040301-00114</t>
  </si>
  <si>
    <t>Сыворотка Garnier д.лица Чистая кожа30мл</t>
  </si>
  <si>
    <t>129040301-00116</t>
  </si>
  <si>
    <t>Крем - гель Garnier матирующий 188г</t>
  </si>
  <si>
    <t>127010701-00045</t>
  </si>
  <si>
    <t>Fa Kids гель д/душа д/мал 250мл</t>
  </si>
  <si>
    <t>FA</t>
  </si>
  <si>
    <t>LLP Henkel Central Asia and Caucasu</t>
  </si>
  <si>
    <t>127010701-00044</t>
  </si>
  <si>
    <t>Fa Kids гель д/душа д/дев 250мл</t>
  </si>
  <si>
    <t>152080201-00092</t>
  </si>
  <si>
    <t>ГЕЛЬ Д. ДУША FA КОКОС И КАКАО 250МЛ</t>
  </si>
  <si>
    <t>152080201-00093</t>
  </si>
  <si>
    <t>Гель д/душа FA Жасмин Розовый 250ml</t>
  </si>
  <si>
    <t>152080201-00147</t>
  </si>
  <si>
    <t>Гель д/д Fa Бали Deligh 250мл</t>
  </si>
  <si>
    <t>152080201-00149</t>
  </si>
  <si>
    <t>Гель д/д Fa Фиджи Dream 250мл</t>
  </si>
  <si>
    <t>152080201-00155</t>
  </si>
  <si>
    <t>Гель д/д Fa MEN Охлажд Экстрим 250мл</t>
  </si>
  <si>
    <t>152080201-00168</t>
  </si>
  <si>
    <t>Гель для душа Fa Men Kick Off 250 мл</t>
  </si>
  <si>
    <t>152080201-00164</t>
  </si>
  <si>
    <t>Гель для душа Fa Men RedCedarwood 250мл</t>
  </si>
  <si>
    <t>129090101-00040</t>
  </si>
  <si>
    <t>Краска для волос Palette ICC A10 Ultra A</t>
  </si>
  <si>
    <t>PALETTE</t>
  </si>
  <si>
    <t>Pallete -20%</t>
  </si>
  <si>
    <t>129090101-00100</t>
  </si>
  <si>
    <t>Palette_краска д/волос  ICC A6 Холод.рус</t>
  </si>
  <si>
    <t>129090101-00098</t>
  </si>
  <si>
    <t>Краска для волос Palette ICC BW10 Пудров</t>
  </si>
  <si>
    <t>129090101-00025</t>
  </si>
  <si>
    <t>Краска для волос Palette ICC C1 Blue Bla</t>
  </si>
  <si>
    <t>129090101-00186</t>
  </si>
  <si>
    <t>Краска д.в. Palette С10(10-1) СеребБлонд</t>
  </si>
  <si>
    <t>129090101-00023</t>
  </si>
  <si>
    <t>КРАС.Д/В PALETTE_C6 ХОЛОД.СРЕД.-РУС 100М</t>
  </si>
  <si>
    <t>129090101-00046</t>
  </si>
  <si>
    <t>Краска для волос Palette ICC E20 Super L</t>
  </si>
  <si>
    <t>129090101-00026</t>
  </si>
  <si>
    <t>Крас.д/в Palette_G3 золот.трюфель 100мл</t>
  </si>
  <si>
    <t>129090101-00096</t>
  </si>
  <si>
    <t>Palette ICC GK4 Elegant Brouge</t>
  </si>
  <si>
    <t>129090101-00191</t>
  </si>
  <si>
    <t>Краска д.волос Palette (7-77) РоскМедный</t>
  </si>
  <si>
    <t>129090101-00051</t>
  </si>
  <si>
    <t>Краска для волос Palette ICC N1 Black -</t>
  </si>
  <si>
    <t>129090101-00049</t>
  </si>
  <si>
    <t>Краска для волос Palette ICC N2 Dark Bro</t>
  </si>
  <si>
    <t>129090101-00043</t>
  </si>
  <si>
    <t>Краска для волос Palette ICC N3 Middle B</t>
  </si>
  <si>
    <t>129090101-00050</t>
  </si>
  <si>
    <t>Краска для волос Palette ICC N5 Dark Blo</t>
  </si>
  <si>
    <t>129090101-00048</t>
  </si>
  <si>
    <t>Краска для волос Palette ICC N6 Middle B</t>
  </si>
  <si>
    <t>129090101-00047</t>
  </si>
  <si>
    <t>Краска для волос Palette ICC N7 Light Bl</t>
  </si>
  <si>
    <t>129090101-00044</t>
  </si>
  <si>
    <t>Крас.д/в Palette_R2 крас.дерево 100мл</t>
  </si>
  <si>
    <t>129090101-00042</t>
  </si>
  <si>
    <t>Крас.д/в Palette_R4 каштан 100мл</t>
  </si>
  <si>
    <t>129090101-00045</t>
  </si>
  <si>
    <t>Крас.д/в Palette_RF3 крас.гранат 100мл</t>
  </si>
  <si>
    <t>129090101-00039</t>
  </si>
  <si>
    <t>Краска для волос Palette ICC RFE3 - Бакл</t>
  </si>
  <si>
    <t>129090101-00097</t>
  </si>
  <si>
    <t>Palette ICC RN5 Marsala Brown</t>
  </si>
  <si>
    <t>129090101-00024</t>
  </si>
  <si>
    <t>Краска для волос Palette ICC W2 Dark Cho</t>
  </si>
  <si>
    <t>129090101-00041</t>
  </si>
  <si>
    <t>Краска для волос Palette ICC WN3 - Золот</t>
  </si>
  <si>
    <t>140060401-00084</t>
  </si>
  <si>
    <t>ARIEL_авт.порошок "color" 9кг</t>
  </si>
  <si>
    <t>ARIEL</t>
  </si>
  <si>
    <t>OOO Wings Distribution Company</t>
  </si>
  <si>
    <t>140060401-00068</t>
  </si>
  <si>
    <t>ABC Авт. порошок горная свежость 9кг</t>
  </si>
  <si>
    <t>ABC</t>
  </si>
  <si>
    <t>ООО SV-Cluster</t>
  </si>
  <si>
    <t>140060401-00067</t>
  </si>
  <si>
    <t>ABC Авт. порошок Color 9кг</t>
  </si>
  <si>
    <t>140060401-00069</t>
  </si>
  <si>
    <t>ABC Авт. порошок лаванда 9кг</t>
  </si>
  <si>
    <t>140020204-00196</t>
  </si>
  <si>
    <t>8690637069840</t>
  </si>
  <si>
    <t>КРЕМ ЧИСТЯЩИЕ CIF LEMON 750МЛ</t>
  </si>
  <si>
    <t>Cif</t>
  </si>
  <si>
    <t>140020204-00205</t>
  </si>
  <si>
    <t>8690637727863</t>
  </si>
  <si>
    <t>Универ.ч.сред.CIF Крем Фрез.Ландыш 750мл</t>
  </si>
  <si>
    <t>140020203-00065</t>
  </si>
  <si>
    <t>8690757001058</t>
  </si>
  <si>
    <t>SANFOR_ д/ванн альпийс.свежесть 750г[15]</t>
  </si>
  <si>
    <t>Sanfor</t>
  </si>
  <si>
    <t>140020204-00016</t>
  </si>
  <si>
    <t>8690757202509</t>
  </si>
  <si>
    <t>SANFOR_универсал зеленое яблоко 750г[15]</t>
  </si>
  <si>
    <t>140020203-00011</t>
  </si>
  <si>
    <t>8690757232063</t>
  </si>
  <si>
    <t>Гель д/унитаза SANFOR WC black 750г [15]</t>
  </si>
  <si>
    <t>140030101-00067</t>
  </si>
  <si>
    <t>Освежитель LaRosee Океан 300мл [20]</t>
  </si>
  <si>
    <t>Larosee</t>
  </si>
  <si>
    <t>СП OOO JNS Labs</t>
  </si>
  <si>
    <t>140030101-00068</t>
  </si>
  <si>
    <t>Освежитель LaRosee Цвет.букет 300мл [20]</t>
  </si>
  <si>
    <t>140030101-00069</t>
  </si>
  <si>
    <t>Освежитель LaRosee Роса 300мл [20]</t>
  </si>
  <si>
    <t>140030101-00070</t>
  </si>
  <si>
    <t>21296772</t>
  </si>
  <si>
    <t>Освежитель LaRosee альпийских гор 300мл</t>
  </si>
  <si>
    <t>140030101-00073</t>
  </si>
  <si>
    <t>Освежитель LaRosee Лайм и Кедр 300мл</t>
  </si>
  <si>
    <t>140050101-00002</t>
  </si>
  <si>
    <t>Инсект. ср-во "Дихлофос-нео" 200 см3</t>
  </si>
  <si>
    <t>Нео</t>
  </si>
  <si>
    <t>ЧП United Distribution</t>
  </si>
  <si>
    <t>140060401-00041</t>
  </si>
  <si>
    <t>Ушастый нянь_авт. порошок 400г</t>
  </si>
  <si>
    <t>Ушастый Нянь</t>
  </si>
  <si>
    <t>140060401-00049</t>
  </si>
  <si>
    <t>УШАСТЫЙ НЯНЬ_стир.порошок 800г</t>
  </si>
  <si>
    <t>140060301-00043</t>
  </si>
  <si>
    <t>VANISH Oxi Advance Отбел.для бел.тк.400г</t>
  </si>
  <si>
    <t>Vanish</t>
  </si>
  <si>
    <t>OOO Insignia Trade</t>
  </si>
  <si>
    <t>140020203-00019</t>
  </si>
  <si>
    <t>Блочки д/унитаза Bref лаванда 2*50г</t>
  </si>
  <si>
    <t>Bref</t>
  </si>
  <si>
    <t>140070002-00016</t>
  </si>
  <si>
    <t>2919961207374</t>
  </si>
  <si>
    <t>Мыло Хоз.Solar Ultra Comfort 125гр х21</t>
  </si>
  <si>
    <t>Solar</t>
  </si>
  <si>
    <t>Worldwide Distribution Center FZCO</t>
  </si>
  <si>
    <t>смарт-акция</t>
  </si>
  <si>
    <t>после промо</t>
  </si>
  <si>
    <t>152070302-00308</t>
  </si>
  <si>
    <t>Шампунь Gliss Ultimate Repair 400мл</t>
  </si>
  <si>
    <t>GLISS</t>
  </si>
  <si>
    <t>Купи Шампунь Gliss 400мл получи бальзам 200 мл в подарок (2 товара за 44990)</t>
  </si>
  <si>
    <t>152070302-00309</t>
  </si>
  <si>
    <t>Шампунь Gliss Oil Nutritive 400мл</t>
  </si>
  <si>
    <t>152070302-00311</t>
  </si>
  <si>
    <t>Шампунь Gliss Liquid Silk 400мл</t>
  </si>
  <si>
    <t>152070302-00312</t>
  </si>
  <si>
    <t>Шампунь Gliss Color Perfector 400мл</t>
  </si>
  <si>
    <t>152070302-00313</t>
  </si>
  <si>
    <t>Шампунь Gliss Aqua Revive 400мл</t>
  </si>
  <si>
    <t>152070302-00315</t>
  </si>
  <si>
    <t>Кондиционер Gliss Oil Nutritive CON 200м</t>
  </si>
  <si>
    <t>152070302-00317</t>
  </si>
  <si>
    <t>Кондиционер Gliss Color Perfector CON 20</t>
  </si>
  <si>
    <t>152070302-00318</t>
  </si>
  <si>
    <t>Кондиционер Gliss Aqua Revive CON 200мл</t>
  </si>
  <si>
    <t>152070302-00314</t>
  </si>
  <si>
    <t>Кондиционер Gliss Ultimate Repair CON 20</t>
  </si>
  <si>
    <t>152070302-00319</t>
  </si>
  <si>
    <t>Кондиционер Gliss Ult. Repair ERC 200мл</t>
  </si>
  <si>
    <t>152070302-00320</t>
  </si>
  <si>
    <t>Кондиционер Gliss Oil Nutritive ERC 200м</t>
  </si>
  <si>
    <t>158020201-00055</t>
  </si>
  <si>
    <t>Масло Lurpak сливочное 400г</t>
  </si>
  <si>
    <t>Lurpak</t>
  </si>
  <si>
    <t>Масло Lurpak сливочное 400г -21%</t>
  </si>
  <si>
    <t>101030203-00007</t>
  </si>
  <si>
    <t>Сок Rich Яблоко с/б 200мл</t>
  </si>
  <si>
    <t>RICH</t>
  </si>
  <si>
    <t>OOO SMART GLOBAL DISTRIBUTION</t>
  </si>
  <si>
    <t>101030203-00078</t>
  </si>
  <si>
    <t>Сок Rich Вишня С/Б 200мл [12]</t>
  </si>
  <si>
    <t>101030203-00137</t>
  </si>
  <si>
    <t>Сок Rich Апельсин С/Б 200мл [12]</t>
  </si>
  <si>
    <t>128050401-00148</t>
  </si>
  <si>
    <t>Кетчуп Пиканта острый дойпак 280г</t>
  </si>
  <si>
    <t>Pikanta</t>
  </si>
  <si>
    <t>128050201-00261</t>
  </si>
  <si>
    <t>Соус Пиканта Сладкий чили дойпак 280г</t>
  </si>
  <si>
    <t>128050201-00262</t>
  </si>
  <si>
    <t>Соус Пиканта Терияки дойпак 280г</t>
  </si>
  <si>
    <t>160030102-00027</t>
  </si>
  <si>
    <t>Карат_плав.сыр Шоколадный 230гр</t>
  </si>
  <si>
    <t>Карат</t>
  </si>
  <si>
    <t>Карат_плав.сыр Шоколадный 230гр до -0,151561079114883</t>
  </si>
  <si>
    <t>160030102-00048</t>
  </si>
  <si>
    <t>Карат_плав.сыр карамельный 230гр</t>
  </si>
  <si>
    <t>Карат_плав.сыр карамельный 230гр до -0,151561079114883</t>
  </si>
  <si>
    <t>154010001-00018</t>
  </si>
  <si>
    <t>Бисквит АЛЁНКА вар. сгущ. 200г</t>
  </si>
  <si>
    <t>Аленка</t>
  </si>
  <si>
    <t>ООО Объединенные кондитеры</t>
  </si>
  <si>
    <t>154010001-00019</t>
  </si>
  <si>
    <t>Бисквит АЛЁНКА мол. шок. 175г</t>
  </si>
  <si>
    <t>154010002-00004</t>
  </si>
  <si>
    <t>^Рулет АЛЁНКА мол. шок. 200г</t>
  </si>
  <si>
    <t>154020004-00075</t>
  </si>
  <si>
    <t>^Ваф торт АЛЁНКА сливочный 250г</t>
  </si>
  <si>
    <t>154020004-00010</t>
  </si>
  <si>
    <t>Р&amp;Ф Коровка вафли 300гр</t>
  </si>
  <si>
    <t>Рот фронт</t>
  </si>
  <si>
    <t>154020004-00001</t>
  </si>
  <si>
    <t>^Вафли КОРОВКА с шок. начинкой 150г</t>
  </si>
  <si>
    <t>Коровка</t>
  </si>
  <si>
    <t>154060004-00002</t>
  </si>
  <si>
    <t>^Печенье КОРОВКА топ. мол. 375г</t>
  </si>
  <si>
    <t>154060004-00007</t>
  </si>
  <si>
    <t>^Печенье АЛЁНКА мол. шоколад 190гр</t>
  </si>
  <si>
    <t>154060004-00001</t>
  </si>
  <si>
    <t>^Печенье КОРОВКА с глазурью 115г</t>
  </si>
  <si>
    <t>154070002-00010</t>
  </si>
  <si>
    <t>Пряники Коровка вар. сгущ. 300г</t>
  </si>
  <si>
    <t>154070002-00002</t>
  </si>
  <si>
    <t>^Пряник ТУЛЬСКИЙ с фруктовый начин. 140г</t>
  </si>
  <si>
    <t>Тульский пряник</t>
  </si>
  <si>
    <t>154070002-00013</t>
  </si>
  <si>
    <t>Пряник ТУЛЬСКИЙ Лакомка с фрукт. нач.140г</t>
  </si>
  <si>
    <t>120030003-00018</t>
  </si>
  <si>
    <t>Конфеты Желейные барбарисовый вкус, вес</t>
  </si>
  <si>
    <t>Желейные барбарисовый вкус</t>
  </si>
  <si>
    <t>120020003-00010</t>
  </si>
  <si>
    <t>Ирис Золотой ключик 250г</t>
  </si>
  <si>
    <t>Золотой ключик</t>
  </si>
  <si>
    <t>120020003-00001</t>
  </si>
  <si>
    <t>Ирис Золотой ключик, вес</t>
  </si>
  <si>
    <t>120020004-00044</t>
  </si>
  <si>
    <t>Карамель Фрукты-Ягодки микс 250г</t>
  </si>
  <si>
    <t>Карамель</t>
  </si>
  <si>
    <t>120020004-00046</t>
  </si>
  <si>
    <t>Карамель Фея 250г</t>
  </si>
  <si>
    <t>120020004-00051</t>
  </si>
  <si>
    <t>Карамель Лимонная 250г</t>
  </si>
  <si>
    <t>120020004-00021</t>
  </si>
  <si>
    <t>Карамель Аленка с мол.начинкой, вес</t>
  </si>
  <si>
    <t>120020004-00016</t>
  </si>
  <si>
    <t>Карамель Мечта, вес</t>
  </si>
  <si>
    <t>120020008-00244</t>
  </si>
  <si>
    <t>К&amp;ОАленка к/б купол250(пак)</t>
  </si>
  <si>
    <t>120020008-00260</t>
  </si>
  <si>
    <t>Шок.конф. Мишка косолапый 200г</t>
  </si>
  <si>
    <t>Мишка</t>
  </si>
  <si>
    <t>120020008-00250</t>
  </si>
  <si>
    <t>Конфеты Птичье молоко слив ваниль 225г</t>
  </si>
  <si>
    <t>Конфеты Птичье молоко</t>
  </si>
  <si>
    <t>120020008-00265</t>
  </si>
  <si>
    <t>Конфеты Красный Октябрь желей барбар250г</t>
  </si>
  <si>
    <t>Конфеты Красный Октябрь</t>
  </si>
  <si>
    <t>120020008-00051</t>
  </si>
  <si>
    <t>Шок.конф. Бабаевский фундук и какао, вес</t>
  </si>
  <si>
    <t>Шок.конф. Бабаевский</t>
  </si>
  <si>
    <t>120020008-00208</t>
  </si>
  <si>
    <t>Конфеты Птичье молоко слив ваниль вес</t>
  </si>
  <si>
    <t>120020008-00259</t>
  </si>
  <si>
    <t>Шок.конф. Алёнка 250г</t>
  </si>
  <si>
    <t>121020303-00049</t>
  </si>
  <si>
    <t>Шок.плитка Алёнка мол с фундуком 90г</t>
  </si>
  <si>
    <t>121020303-00165</t>
  </si>
  <si>
    <t>Шок.плитка Алёнка мол в стиках 100г</t>
  </si>
  <si>
    <t>121020303-00181</t>
  </si>
  <si>
    <t>Шок плит. Алёнка молочный 200г</t>
  </si>
  <si>
    <t>121020303-00131</t>
  </si>
  <si>
    <t>Шок плит Алёнка мол с веселинками 87г</t>
  </si>
  <si>
    <t>121020303-00136</t>
  </si>
  <si>
    <t>Шок.плитка Алёнка мол тройн десерт 85г</t>
  </si>
  <si>
    <t>121020303-00109</t>
  </si>
  <si>
    <t>Шок.плитка Алёнка мол с фундуком 200г</t>
  </si>
  <si>
    <t>121020303-00257</t>
  </si>
  <si>
    <t>Плит RITTER SPORT тем. мятной начин. 100</t>
  </si>
  <si>
    <t>RITTER SPORT</t>
  </si>
  <si>
    <t>OOO Ritter Sport Shokolad</t>
  </si>
  <si>
    <t>121020303-00007</t>
  </si>
  <si>
    <t>Плит RITTER SPORT мол цель. миндаль 100</t>
  </si>
  <si>
    <t>121020303-00167</t>
  </si>
  <si>
    <t>Плит RITTER SPORT мол. альп молоко 100г</t>
  </si>
  <si>
    <t>121020303-00245</t>
  </si>
  <si>
    <t>Плит RITTER SPORT тем. цельный орех 100г</t>
  </si>
  <si>
    <t>120010002-00107</t>
  </si>
  <si>
    <t>Под.конф. PERGALE dark classic 114г</t>
  </si>
  <si>
    <t>PERGALE</t>
  </si>
  <si>
    <t>AO Vilniaus Pergale</t>
  </si>
  <si>
    <t>120010002-00111</t>
  </si>
  <si>
    <t>Под.конф. PERGALE milk classic 343г</t>
  </si>
  <si>
    <t>120010002-00328</t>
  </si>
  <si>
    <t>Под.конф Pergale мол манго 114г</t>
  </si>
  <si>
    <t>123010002-00151</t>
  </si>
  <si>
    <t>Каша Nutrilak рис. с бан. молоч. 12х200г</t>
  </si>
  <si>
    <t>Nutrilak</t>
  </si>
  <si>
    <t>ООО ADLER GROUP DISTRIBUT</t>
  </si>
  <si>
    <t>123010002-00152</t>
  </si>
  <si>
    <t>Каша Nutrilak овсян с перс молоч.12х200г</t>
  </si>
  <si>
    <t>123010002-00153</t>
  </si>
  <si>
    <t>Каша Nutrilak пшенич с ябл молоч.12х200г</t>
  </si>
  <si>
    <t>123040001-00041</t>
  </si>
  <si>
    <t>Смесь Nutrilak Premium 1 600г</t>
  </si>
  <si>
    <t>123040001-00042</t>
  </si>
  <si>
    <t>Смесь Nutrilak Premium 2 600г</t>
  </si>
  <si>
    <t>123040001-00043</t>
  </si>
  <si>
    <t>Смесь Nutrilak Premium 3 600г</t>
  </si>
  <si>
    <t>123040001-00088</t>
  </si>
  <si>
    <t>Смесь Nutrilak Premium 4 600г</t>
  </si>
  <si>
    <t>101030203-00192</t>
  </si>
  <si>
    <t>Сок Bliss Яблоко 125мл</t>
  </si>
  <si>
    <t>Bliss</t>
  </si>
  <si>
    <t>OOO GREENUP TRADING</t>
  </si>
  <si>
    <t>101030203-00193</t>
  </si>
  <si>
    <t>Сок Bliss Вишня 125мл</t>
  </si>
  <si>
    <t>101030203-00194</t>
  </si>
  <si>
    <t>Сок Bliss Банан-яблоко 125мл</t>
  </si>
  <si>
    <t>101030203-00195</t>
  </si>
  <si>
    <t>Сок Bliss Персик 125мл</t>
  </si>
  <si>
    <t>101030203-00196</t>
  </si>
  <si>
    <t>Сок Bliss Мультифрукт 125мл</t>
  </si>
  <si>
    <t>101030203-00197</t>
  </si>
  <si>
    <t>Сок Bliss Абрикос 125мл</t>
  </si>
  <si>
    <t>149000005-00027</t>
  </si>
  <si>
    <t>Виноград Хусайни местный Узб.вес</t>
  </si>
  <si>
    <t>149000016-00065</t>
  </si>
  <si>
    <t>Яблоки Гала местный Узб. вес</t>
  </si>
  <si>
    <t>122000018-00011</t>
  </si>
  <si>
    <t>Помидоры Юсуповские, вес</t>
  </si>
  <si>
    <t>101010303-00054</t>
  </si>
  <si>
    <t>Borjomi_Мин. вода П/Б 1,25л [6]*</t>
  </si>
  <si>
    <t>BORJOMI</t>
  </si>
  <si>
    <t>OOO IDS Borjomi</t>
  </si>
  <si>
    <r>
      <t xml:space="preserve">PAPIA т/б 3 сл 8 рул -21%
</t>
    </r>
    <r>
      <rPr>
        <b/>
        <sz val="11"/>
        <rFont val="Calibri"/>
        <family val="2"/>
        <charset val="204"/>
        <scheme val="minor"/>
      </rPr>
      <t>46 990
36 990</t>
    </r>
  </si>
  <si>
    <r>
      <t xml:space="preserve">Nivea deo spray -25%
</t>
    </r>
    <r>
      <rPr>
        <b/>
        <sz val="11"/>
        <color theme="1"/>
        <rFont val="Calibri"/>
        <family val="2"/>
        <charset val="204"/>
      </rPr>
      <t>34 490
25 990</t>
    </r>
  </si>
  <si>
    <r>
      <t xml:space="preserve">Освежитель LaRosee альпийских гор 300мл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</rPr>
      <t xml:space="preserve">  18990                         15990</t>
    </r>
  </si>
  <si>
    <r>
      <t xml:space="preserve">Лапша Биг-Ланч остр.говядина стакан 90г                               </t>
    </r>
    <r>
      <rPr>
        <b/>
        <sz val="11"/>
        <rFont val="Calibri"/>
        <family val="2"/>
        <charset val="204"/>
      </rPr>
      <t>10990                               8490</t>
    </r>
  </si>
  <si>
    <r>
      <t xml:space="preserve">Сыр плавленый Kaser сливочный 200гр        </t>
    </r>
    <r>
      <rPr>
        <b/>
        <sz val="11"/>
        <color theme="1"/>
        <rFont val="Calibri"/>
        <family val="2"/>
        <charset val="204"/>
        <scheme val="minor"/>
      </rPr>
      <t>21990                          16990</t>
    </r>
  </si>
  <si>
    <r>
      <t xml:space="preserve">Сыр Беловежские полут в ассортименте -22%
</t>
    </r>
    <r>
      <rPr>
        <b/>
        <sz val="11"/>
        <color theme="1"/>
        <rFont val="Calibri"/>
        <family val="2"/>
        <charset val="204"/>
        <scheme val="minor"/>
      </rPr>
      <t>114 990
89 990</t>
    </r>
  </si>
  <si>
    <r>
      <t xml:space="preserve">Pallete -20%
</t>
    </r>
    <r>
      <rPr>
        <b/>
        <sz val="11"/>
        <rFont val="Calibri"/>
        <family val="2"/>
        <charset val="204"/>
        <scheme val="minor"/>
      </rPr>
      <t>29 990
23 990</t>
    </r>
  </si>
  <si>
    <r>
      <t xml:space="preserve">Масло Lurpak сливочное 400г -21%
</t>
    </r>
    <r>
      <rPr>
        <b/>
        <sz val="11"/>
        <rFont val="Calibri"/>
        <family val="2"/>
        <charset val="204"/>
        <scheme val="minor"/>
      </rPr>
      <t>75 990
59 990</t>
    </r>
  </si>
  <si>
    <r>
      <t xml:space="preserve">Jacobs Monarch 130гр м/у -31%
</t>
    </r>
    <r>
      <rPr>
        <b/>
        <sz val="11"/>
        <color theme="1"/>
        <rFont val="Calibri"/>
        <family val="2"/>
        <charset val="204"/>
        <scheme val="minor"/>
      </rPr>
      <t xml:space="preserve">64 990
44 990
</t>
    </r>
  </si>
  <si>
    <r>
      <t xml:space="preserve">УШАСТЫЙ НЯНЬ_стир.порошок 800г                         </t>
    </r>
    <r>
      <rPr>
        <b/>
        <sz val="11"/>
        <rFont val="Calibri"/>
        <family val="2"/>
        <charset val="204"/>
      </rPr>
      <t xml:space="preserve">  43990                        29990</t>
    </r>
  </si>
  <si>
    <r>
      <t xml:space="preserve">Nestle каша 190-200гр -17%
</t>
    </r>
    <r>
      <rPr>
        <b/>
        <sz val="11"/>
        <color theme="1"/>
        <rFont val="Calibri"/>
        <family val="2"/>
        <charset val="204"/>
        <scheme val="minor"/>
      </rPr>
      <t>29 990
24 990</t>
    </r>
  </si>
  <si>
    <r>
      <t xml:space="preserve">Смесь NESTOGEN 3 300г -17%
</t>
    </r>
    <r>
      <rPr>
        <b/>
        <sz val="11"/>
        <color theme="1"/>
        <rFont val="Calibri"/>
        <family val="2"/>
        <charset val="204"/>
        <scheme val="minor"/>
      </rPr>
      <t>59 990
49 990</t>
    </r>
  </si>
  <si>
    <r>
      <t xml:space="preserve">ROZMETOV_П/К_Альпийская 800гр±20гр -27%
</t>
    </r>
    <r>
      <rPr>
        <b/>
        <sz val="11"/>
        <color theme="1"/>
        <rFont val="Calibri"/>
        <family val="2"/>
        <charset val="204"/>
        <scheme val="minor"/>
      </rPr>
      <t>99 990
72 990</t>
    </r>
  </si>
  <si>
    <r>
      <t xml:space="preserve">TIM_Сосиски говяжьи (Радуга) 700гр ± 20г -25%
</t>
    </r>
    <r>
      <rPr>
        <b/>
        <sz val="11"/>
        <color theme="1"/>
        <rFont val="Calibri"/>
        <family val="2"/>
        <charset val="204"/>
        <scheme val="minor"/>
      </rPr>
      <t>39 990
29 990</t>
    </r>
  </si>
  <si>
    <r>
      <t xml:space="preserve">Йогурт густой Musaffo 1,5% 110г -20%
</t>
    </r>
    <r>
      <rPr>
        <b/>
        <sz val="11"/>
        <color theme="1"/>
        <rFont val="Calibri"/>
        <family val="2"/>
        <charset val="204"/>
        <scheme val="minor"/>
      </rPr>
      <t>4 990
3 990</t>
    </r>
  </si>
  <si>
    <r>
      <t xml:space="preserve">Perla "NATUREL" -14%
</t>
    </r>
    <r>
      <rPr>
        <b/>
        <sz val="11"/>
        <color theme="1"/>
        <rFont val="Calibri"/>
        <family val="2"/>
        <charset val="204"/>
        <scheme val="minor"/>
      </rPr>
      <t>104 990
89 990</t>
    </r>
  </si>
  <si>
    <r>
      <t xml:space="preserve">Йогурт пит.Danone 270гр в ассорт. -25%
</t>
    </r>
    <r>
      <rPr>
        <b/>
        <sz val="11"/>
        <color theme="1"/>
        <rFont val="Calibri"/>
        <family val="2"/>
        <charset val="204"/>
        <scheme val="minor"/>
      </rPr>
      <t>11 990
8 990</t>
    </r>
  </si>
  <si>
    <r>
      <t xml:space="preserve">Шок.батончик KitKat Chunky 41,5г  -50%
</t>
    </r>
    <r>
      <rPr>
        <b/>
        <sz val="11"/>
        <color theme="1"/>
        <rFont val="Calibri"/>
        <family val="2"/>
        <charset val="204"/>
        <scheme val="minor"/>
      </rPr>
      <t>7 990
3 990</t>
    </r>
  </si>
  <si>
    <r>
      <t xml:space="preserve">Чипсы CHEERS 210гр. в асс. -25%
</t>
    </r>
    <r>
      <rPr>
        <b/>
        <sz val="11"/>
        <color theme="1"/>
        <rFont val="Calibri"/>
        <family val="2"/>
        <charset val="204"/>
      </rPr>
      <t>19 990
14 990</t>
    </r>
  </si>
  <si>
    <r>
      <t xml:space="preserve">Холодный чай Lipton 1л в асс. - 15%
</t>
    </r>
    <r>
      <rPr>
        <b/>
        <sz val="11"/>
        <color theme="1"/>
        <rFont val="Calibri"/>
        <family val="2"/>
        <charset val="204"/>
      </rPr>
      <t>9 990
8 490</t>
    </r>
  </si>
  <si>
    <t>Яблоки Гала местный Узб. Вес</t>
  </si>
  <si>
    <r>
      <t xml:space="preserve">Йогурт PureMilky Банан 2,5% 330 гр                       </t>
    </r>
    <r>
      <rPr>
        <b/>
        <sz val="11"/>
        <color theme="1"/>
        <rFont val="Calibri"/>
        <family val="2"/>
        <charset val="204"/>
        <scheme val="minor"/>
      </rPr>
      <t>8990                             7490</t>
    </r>
  </si>
  <si>
    <r>
      <t xml:space="preserve">Borjomi_Мин. вода П/Б 1,25л [6]*
20%
</t>
    </r>
    <r>
      <rPr>
        <b/>
        <sz val="11"/>
        <color theme="1"/>
        <rFont val="Calibri"/>
        <family val="2"/>
        <charset val="204"/>
        <scheme val="minor"/>
      </rPr>
      <t>19 490
15 590</t>
    </r>
  </si>
  <si>
    <r>
      <t xml:space="preserve">Bahroma_Маффин вишня-шоколад_75г                       </t>
    </r>
    <r>
      <rPr>
        <b/>
        <sz val="11"/>
        <rFont val="Calibri"/>
        <family val="2"/>
        <charset val="204"/>
        <scheme val="minor"/>
      </rPr>
      <t>13990                              9990</t>
    </r>
  </si>
  <si>
    <r>
      <t xml:space="preserve">Шок.плитка milka мол.шок 85g 
-34%
</t>
    </r>
    <r>
      <rPr>
        <b/>
        <sz val="11"/>
        <color theme="1"/>
        <rFont val="Calibri"/>
        <family val="2"/>
        <charset val="204"/>
        <scheme val="minor"/>
      </rPr>
      <t>21 990
14 490</t>
    </r>
  </si>
  <si>
    <t>СВП 37 (05.09-11.09) - Махалля</t>
  </si>
  <si>
    <t>СВП 37 (05.09-11.09)</t>
  </si>
  <si>
    <t>shelflife</t>
  </si>
  <si>
    <t>ml_uplift</t>
  </si>
  <si>
    <t>cc1</t>
  </si>
  <si>
    <t>s1</t>
  </si>
  <si>
    <t>s2</t>
  </si>
  <si>
    <t>cc2</t>
  </si>
  <si>
    <t>e3</t>
  </si>
  <si>
    <t>e1</t>
  </si>
  <si>
    <t>e2</t>
  </si>
  <si>
    <t>cc3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</si>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</sst>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\ _₽_-;\-* #,##0\ _₽_-;_-* &quot;-&quot;??\ _₽_-;_-@_-"/>
    <numFmt numFmtId="166" formatCode="_-* #,##0_-;\-* #,##0_-;_-* &quot;-&quot;??_-;_-@_-"/>
    <numFmt numFmtId="167" formatCode="_-* #,##0.00\ _₽_-;\-* #,##0.00\ _₽_-;_-* &quot;-&quot;??\ _₽_-;_-@_-"/>
    <numFmt numFmtId="168" formatCode="#,##0.0"/>
    <numFmt numFmtId="169" formatCode="###,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entury Gothic"/>
      <family val="2"/>
      <charset val="204"/>
    </font>
    <font>
      <b/>
      <sz val="8"/>
      <color rgb="FF000000"/>
      <name val="Verdana"/>
      <family val="2"/>
      <charset val="204"/>
    </font>
    <font>
      <sz val="8"/>
      <color rgb="FF000000"/>
      <name val="Century Gothic"/>
      <family val="2"/>
      <charset val="204"/>
    </font>
    <font>
      <b/>
      <sz val="11"/>
      <color theme="1"/>
      <name val="Calibri"/>
      <family val="2"/>
      <scheme val="minor"/>
    </font>
    <font>
      <sz val="8"/>
      <color theme="0"/>
      <name val="Century Gothic"/>
      <family val="2"/>
      <charset val="204"/>
    </font>
    <font>
      <b/>
      <sz val="10"/>
      <color indexed="8"/>
      <name val="Arial"/>
      <family val="2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scheme val="minor"/>
    </font>
    <font>
      <sz val="8"/>
      <color rgb="FF000000"/>
      <name val="Verdana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name val="Calibri"/>
      <family val="2"/>
      <charset val="204"/>
    </font>
  </fonts>
  <fills count="11">
    <fill>
      <patternFill patternType="none"/>
    </fill>
    <fill>
      <patternFill patternType="gray125"/>
    </fill>
    <fill>
      <gradientFill degree="90">
        <stop position="0">
          <color rgb="FFDDE2E7"/>
        </stop>
        <stop position="1">
          <color rgb="FFCED3D8"/>
        </stop>
      </gradient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4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2" borderId="2" applyNumberFormat="0" applyAlignment="0" applyProtection="0">
      <alignment horizontal="left" vertical="center" indent="1"/>
    </xf>
    <xf numFmtId="4" fontId="8" fillId="6" borderId="0" applyNumberFormat="0" applyProtection="0">
      <alignment horizontal="left" vertical="center" indent="1"/>
    </xf>
    <xf numFmtId="167" fontId="1" fillId="0" borderId="0" applyFont="0" applyFill="0" applyBorder="0" applyAlignment="0" applyProtection="0"/>
    <xf numFmtId="0" fontId="12" fillId="0" borderId="0"/>
    <xf numFmtId="169" fontId="13" fillId="2" borderId="3" applyNumberFormat="0" applyAlignment="0" applyProtection="0">
      <alignment horizontal="left" vertical="center" indent="1"/>
    </xf>
    <xf numFmtId="0" fontId="1" fillId="0" borderId="0"/>
  </cellStyleXfs>
  <cellXfs count="69">
    <xf numFmtId="0" fontId="0" fillId="0" borderId="0" xfId="0"/>
    <xf numFmtId="14" fontId="3" fillId="0" borderId="1" xfId="0" applyNumberFormat="1" applyFont="1" applyBorder="1" applyAlignment="1">
      <alignment horizontal="left" vertical="center" wrapText="1"/>
    </xf>
    <xf numFmtId="17" fontId="5" fillId="2" borderId="1" xfId="3" quotePrefix="1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7" fontId="5" fillId="3" borderId="1" xfId="3" quotePrefix="1" applyNumberFormat="1" applyFont="1" applyFill="1" applyBorder="1" applyAlignment="1">
      <alignment horizontal="left" vertical="center" wrapText="1"/>
    </xf>
    <xf numFmtId="166" fontId="7" fillId="4" borderId="1" xfId="1" applyNumberFormat="1" applyFont="1" applyFill="1" applyBorder="1" applyAlignment="1">
      <alignment horizontal="left" vertical="center" wrapText="1"/>
    </xf>
    <xf numFmtId="17" fontId="7" fillId="5" borderId="1" xfId="3" quotePrefix="1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4" fontId="9" fillId="8" borderId="1" xfId="0" applyNumberFormat="1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left" vertical="center"/>
    </xf>
    <xf numFmtId="165" fontId="0" fillId="0" borderId="1" xfId="5" applyNumberFormat="1" applyFont="1" applyBorder="1" applyAlignment="1">
      <alignment horizontal="left" vertical="center"/>
    </xf>
    <xf numFmtId="165" fontId="10" fillId="8" borderId="1" xfId="5" applyNumberFormat="1" applyFont="1" applyFill="1" applyBorder="1" applyAlignment="1">
      <alignment horizontal="left" vertical="center"/>
    </xf>
    <xf numFmtId="9" fontId="0" fillId="9" borderId="1" xfId="2" applyFont="1" applyFill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168" fontId="0" fillId="0" borderId="1" xfId="0" applyNumberFormat="1" applyBorder="1" applyAlignment="1">
      <alignment horizontal="left" vertical="center"/>
    </xf>
    <xf numFmtId="0" fontId="10" fillId="8" borderId="1" xfId="0" applyFont="1" applyFill="1" applyBorder="1" applyAlignment="1">
      <alignment horizontal="left" vertical="center"/>
    </xf>
    <xf numFmtId="1" fontId="10" fillId="8" borderId="1" xfId="0" applyNumberFormat="1" applyFont="1" applyFill="1" applyBorder="1" applyAlignment="1">
      <alignment horizontal="left" vertical="center"/>
    </xf>
    <xf numFmtId="9" fontId="10" fillId="8" borderId="1" xfId="2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165" fontId="9" fillId="8" borderId="1" xfId="5" applyNumberFormat="1" applyFont="1" applyFill="1" applyBorder="1" applyAlignment="1">
      <alignment horizontal="left" vertical="center"/>
    </xf>
    <xf numFmtId="167" fontId="9" fillId="8" borderId="1" xfId="5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center"/>
    </xf>
    <xf numFmtId="165" fontId="11" fillId="8" borderId="1" xfId="5" applyNumberFormat="1" applyFont="1" applyFill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1" fontId="9" fillId="8" borderId="1" xfId="6" applyNumberFormat="1" applyFont="1" applyFill="1" applyBorder="1" applyAlignment="1">
      <alignment horizontal="left" vertical="center"/>
    </xf>
    <xf numFmtId="1" fontId="0" fillId="8" borderId="1" xfId="0" applyNumberFormat="1" applyFill="1" applyBorder="1" applyAlignment="1">
      <alignment horizontal="left" vertical="center"/>
    </xf>
    <xf numFmtId="1" fontId="11" fillId="8" borderId="1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0" fontId="14" fillId="8" borderId="1" xfId="7" quotePrefix="1" applyNumberFormat="1" applyFont="1" applyFill="1" applyBorder="1" applyAlignment="1">
      <alignment horizontal="left" vertical="center"/>
    </xf>
    <xf numFmtId="1" fontId="11" fillId="0" borderId="1" xfId="0" applyNumberFormat="1" applyFont="1" applyBorder="1" applyAlignment="1">
      <alignment horizontal="left" vertical="center"/>
    </xf>
    <xf numFmtId="165" fontId="11" fillId="0" borderId="1" xfId="0" applyNumberFormat="1" applyFont="1" applyBorder="1" applyAlignment="1">
      <alignment horizontal="left" vertical="center"/>
    </xf>
    <xf numFmtId="165" fontId="9" fillId="0" borderId="1" xfId="5" applyNumberFormat="1" applyFont="1" applyFill="1" applyBorder="1" applyAlignment="1">
      <alignment horizontal="left" vertical="center"/>
    </xf>
    <xf numFmtId="0" fontId="0" fillId="0" borderId="1" xfId="8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" fontId="10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14" fontId="9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65" fontId="9" fillId="3" borderId="1" xfId="5" applyNumberFormat="1" applyFont="1" applyFill="1" applyBorder="1" applyAlignment="1">
      <alignment horizontal="left" vertical="center"/>
    </xf>
    <xf numFmtId="9" fontId="0" fillId="3" borderId="1" xfId="2" applyFont="1" applyFill="1" applyBorder="1" applyAlignment="1">
      <alignment horizontal="left" vertical="center"/>
    </xf>
    <xf numFmtId="3" fontId="0" fillId="3" borderId="1" xfId="0" applyNumberFormat="1" applyFill="1" applyBorder="1" applyAlignment="1">
      <alignment horizontal="left" vertical="center"/>
    </xf>
    <xf numFmtId="167" fontId="9" fillId="0" borderId="1" xfId="5" applyFont="1" applyFill="1" applyBorder="1" applyAlignment="1">
      <alignment horizontal="left" vertical="center"/>
    </xf>
    <xf numFmtId="165" fontId="10" fillId="0" borderId="1" xfId="0" applyNumberFormat="1" applyFont="1" applyBorder="1" applyAlignment="1">
      <alignment horizontal="left" vertical="center"/>
    </xf>
    <xf numFmtId="9" fontId="11" fillId="9" borderId="1" xfId="2" applyFont="1" applyFill="1" applyBorder="1" applyAlignment="1">
      <alignment horizontal="left" vertical="center"/>
    </xf>
    <xf numFmtId="164" fontId="11" fillId="0" borderId="1" xfId="1" applyFont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left" wrapText="1"/>
    </xf>
    <xf numFmtId="0" fontId="10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11" fillId="8" borderId="1" xfId="0" applyFont="1" applyFill="1" applyBorder="1" applyAlignment="1">
      <alignment horizontal="left" wrapText="1"/>
    </xf>
    <xf numFmtId="0" fontId="0" fillId="8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10" borderId="1" xfId="0" applyFill="1" applyBorder="1" applyAlignment="1">
      <alignment horizontal="left" wrapText="1"/>
    </xf>
    <xf numFmtId="0" fontId="0" fillId="1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11" fillId="7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wrapText="1"/>
    </xf>
    <xf numFmtId="0" fontId="11" fillId="0" borderId="1" xfId="0" applyFont="1" applyBorder="1" applyAlignment="1">
      <alignment horizontal="left" vertical="center" wrapText="1"/>
    </xf>
    <xf numFmtId="0" fontId="9" fillId="10" borderId="1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wrapText="1"/>
    </xf>
    <xf numFmtId="0" fontId="0" fillId="0" borderId="1" xfId="0" applyBorder="1" applyAlignment="1">
      <alignment horizontal="center"/>
    </xf>
    <xf numFmtId="166" fontId="7" fillId="4" borderId="5" xfId="1" applyNumberFormat="1" applyFont="1" applyFill="1" applyBorder="1" applyAlignment="1">
      <alignment horizontal="left" vertical="center" wrapText="1"/>
    </xf>
    <xf numFmtId="14" fontId="0" fillId="0" borderId="0" xfId="0" applyNumberFormat="1"/>
  </cellXfs>
  <cellStyles count="9">
    <cellStyle name="SAPBEXchaText" xfId="4" xr:uid="{89BE3ABF-84FB-409E-8B7B-431E86AADE40}"/>
    <cellStyle name="SAPDimensionCell" xfId="3" xr:uid="{CD06ED0E-66A0-484E-8689-471BC8AD4A86}"/>
    <cellStyle name="SAPMemberCell" xfId="7" xr:uid="{5017A2B3-D2FA-4312-86C9-C2EB8340939D}"/>
    <cellStyle name="Обычный" xfId="0" builtinId="0"/>
    <cellStyle name="Обычный 2" xfId="6" xr:uid="{05DA0164-E3D0-4198-9C1B-808DA05474FC}"/>
    <cellStyle name="Обычный 2 2" xfId="8" xr:uid="{CB3A6C95-04C2-47FE-AFFA-F3672FFDF51A}"/>
    <cellStyle name="Процентный" xfId="2" builtinId="5"/>
    <cellStyle name="Финансовый" xfId="1" builtinId="3"/>
    <cellStyle name="Финансовый 2" xfId="5" xr:uid="{E43D14D2-9280-4BEB-BDA2-301E89970B74}"/>
  </cellStyles>
  <dxfs count="2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7832-8580-44FC-84C0-BACC4F6E008D}">
  <dimension ref="A1:AG497"/>
  <sheetViews>
    <sheetView tabSelected="1" workbookViewId="0">
      <selection activeCell="H7" sqref="H7"/>
    </sheetView>
  </sheetViews>
  <sheetFormatPr defaultRowHeight="14.4" x14ac:dyDescent="0.3"/>
  <cols>
    <col min="1" max="1" width="10.6640625" bestFit="1" customWidth="1"/>
    <col min="2" max="2" width="12.5546875" bestFit="1" customWidth="1"/>
    <col min="3" max="3" width="8.88671875" bestFit="1" customWidth="1"/>
    <col min="4" max="4" width="8.5546875" bestFit="1" customWidth="1"/>
    <col min="5" max="5" width="9.44140625" customWidth="1"/>
    <col min="6" max="6" width="6.88671875" customWidth="1"/>
    <col min="7" max="7" width="3.5546875" bestFit="1" customWidth="1"/>
    <col min="8" max="8" width="18.109375" bestFit="1" customWidth="1"/>
    <col min="9" max="9" width="14.88671875" customWidth="1"/>
    <col min="10" max="10" width="71.44140625" customWidth="1"/>
    <col min="11" max="11" width="5" customWidth="1"/>
    <col min="12" max="12" width="17.6640625" customWidth="1"/>
    <col min="13" max="13" width="10.5546875" customWidth="1"/>
    <col min="14" max="14" width="40.109375" customWidth="1"/>
    <col min="15" max="15" width="42.88671875" customWidth="1"/>
    <col min="16" max="16" width="11.88671875" customWidth="1"/>
    <col min="17" max="17" width="10.44140625" customWidth="1"/>
    <col min="18" max="18" width="8.33203125" customWidth="1"/>
    <col min="19" max="19" width="8.44140625" customWidth="1"/>
    <col min="20" max="20" width="7.88671875" customWidth="1"/>
    <col min="21" max="21" width="16.44140625" bestFit="1" customWidth="1"/>
    <col min="22" max="22" width="8.33203125" customWidth="1"/>
    <col min="30" max="30" width="9.5546875" bestFit="1" customWidth="1"/>
    <col min="32" max="33" width="9.5546875" bestFit="1" customWidth="1"/>
  </cols>
  <sheetData>
    <row r="1" spans="1:33" ht="43.2" x14ac:dyDescent="0.3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4" t="s">
        <v>16</v>
      </c>
      <c r="R1" s="5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7" t="s">
        <v>1337</v>
      </c>
      <c r="X1" s="67" t="s">
        <v>1338</v>
      </c>
      <c r="Y1" s="67" t="s">
        <v>1339</v>
      </c>
      <c r="Z1" s="67" t="s">
        <v>1340</v>
      </c>
      <c r="AA1" s="67" t="s">
        <v>1344</v>
      </c>
      <c r="AB1" s="67" t="s">
        <v>1342</v>
      </c>
      <c r="AC1" s="67" t="s">
        <v>1341</v>
      </c>
      <c r="AD1" s="67" t="s">
        <v>1345</v>
      </c>
      <c r="AE1" s="67" t="s">
        <v>1346</v>
      </c>
      <c r="AF1" s="67" t="s">
        <v>1347</v>
      </c>
      <c r="AG1" s="67" t="s">
        <v>1343</v>
      </c>
    </row>
    <row r="2" spans="1:33" x14ac:dyDescent="0.3">
      <c r="A2" s="9">
        <v>45540</v>
      </c>
      <c r="B2" s="9">
        <v>45546</v>
      </c>
      <c r="C2" s="8" t="s">
        <v>23</v>
      </c>
      <c r="D2" s="8" t="s">
        <v>24</v>
      </c>
      <c r="E2" s="8"/>
      <c r="F2" s="8"/>
      <c r="G2" s="10">
        <v>28</v>
      </c>
      <c r="H2" s="10" t="s">
        <v>25</v>
      </c>
      <c r="I2" s="8"/>
      <c r="J2" s="10" t="s">
        <v>26</v>
      </c>
      <c r="K2" s="8"/>
      <c r="L2" s="10" t="s">
        <v>27</v>
      </c>
      <c r="M2" s="10">
        <v>100008597</v>
      </c>
      <c r="N2" s="10" t="s">
        <v>28</v>
      </c>
      <c r="O2" s="8"/>
      <c r="P2" s="12">
        <v>21990</v>
      </c>
      <c r="Q2" s="12">
        <v>18690</v>
      </c>
      <c r="R2" s="13">
        <f t="shared" ref="R2:R65" si="0">Q2/P2-1</f>
        <v>-0.15006821282401095</v>
      </c>
      <c r="S2" s="14">
        <v>850</v>
      </c>
      <c r="T2" s="14">
        <v>1900</v>
      </c>
      <c r="U2" s="14">
        <f t="shared" ref="U2:U65" si="1">T2*Q2</f>
        <v>35511000</v>
      </c>
      <c r="V2" s="15">
        <f t="shared" ref="V2:V65" si="2">IFERROR(T2/S2,"")</f>
        <v>2.2352941176470589</v>
      </c>
      <c r="W2">
        <v>2</v>
      </c>
    </row>
    <row r="3" spans="1:33" x14ac:dyDescent="0.3">
      <c r="A3" s="9">
        <v>45540</v>
      </c>
      <c r="B3" s="9">
        <v>45546</v>
      </c>
      <c r="C3" s="8" t="s">
        <v>23</v>
      </c>
      <c r="D3" s="8" t="s">
        <v>24</v>
      </c>
      <c r="E3" s="8"/>
      <c r="F3" s="8"/>
      <c r="G3" s="10">
        <v>28</v>
      </c>
      <c r="H3" s="10" t="s">
        <v>29</v>
      </c>
      <c r="I3" s="8"/>
      <c r="J3" s="10" t="s">
        <v>30</v>
      </c>
      <c r="K3" s="8"/>
      <c r="L3" s="10" t="s">
        <v>31</v>
      </c>
      <c r="M3" s="10">
        <v>100004628</v>
      </c>
      <c r="N3" s="10" t="s">
        <v>32</v>
      </c>
      <c r="O3" s="8"/>
      <c r="P3" s="12">
        <v>34990</v>
      </c>
      <c r="Q3" s="12">
        <v>29990</v>
      </c>
      <c r="R3" s="13">
        <f t="shared" si="0"/>
        <v>-0.14289797084881395</v>
      </c>
      <c r="S3" s="14">
        <v>155</v>
      </c>
      <c r="T3" s="14">
        <v>350</v>
      </c>
      <c r="U3" s="14">
        <f t="shared" si="1"/>
        <v>10496500</v>
      </c>
      <c r="V3" s="15">
        <f t="shared" si="2"/>
        <v>2.2580645161290325</v>
      </c>
      <c r="W3">
        <v>60</v>
      </c>
    </row>
    <row r="4" spans="1:33" x14ac:dyDescent="0.3">
      <c r="A4" s="9">
        <v>45540</v>
      </c>
      <c r="B4" s="9">
        <v>45546</v>
      </c>
      <c r="C4" s="8" t="s">
        <v>23</v>
      </c>
      <c r="D4" s="8" t="s">
        <v>24</v>
      </c>
      <c r="E4" s="8"/>
      <c r="F4" s="8"/>
      <c r="G4" s="16">
        <v>19</v>
      </c>
      <c r="H4" s="16" t="s">
        <v>33</v>
      </c>
      <c r="I4" s="17">
        <v>4601780018153</v>
      </c>
      <c r="J4" s="16" t="s">
        <v>34</v>
      </c>
      <c r="K4" s="16" t="s">
        <v>35</v>
      </c>
      <c r="L4" s="16" t="s">
        <v>36</v>
      </c>
      <c r="M4" s="16">
        <v>900000009</v>
      </c>
      <c r="N4" s="16" t="s">
        <v>37</v>
      </c>
      <c r="O4" s="18">
        <v>0.3384053560559952</v>
      </c>
      <c r="P4" s="12">
        <v>21990</v>
      </c>
      <c r="Q4" s="12">
        <v>9990</v>
      </c>
      <c r="R4" s="13">
        <f t="shared" si="0"/>
        <v>-0.54570259208731242</v>
      </c>
      <c r="S4" s="14">
        <v>80.5</v>
      </c>
      <c r="T4" s="14">
        <v>200</v>
      </c>
      <c r="U4" s="14">
        <f t="shared" si="1"/>
        <v>1998000</v>
      </c>
      <c r="V4" s="15">
        <f t="shared" si="2"/>
        <v>2.4844720496894408</v>
      </c>
      <c r="W4">
        <v>480</v>
      </c>
    </row>
    <row r="5" spans="1:33" x14ac:dyDescent="0.3">
      <c r="A5" s="9">
        <v>45540</v>
      </c>
      <c r="B5" s="9">
        <v>45546</v>
      </c>
      <c r="C5" s="8" t="s">
        <v>23</v>
      </c>
      <c r="D5" s="8" t="s">
        <v>24</v>
      </c>
      <c r="E5" s="8"/>
      <c r="F5" s="8"/>
      <c r="G5" s="16">
        <v>19</v>
      </c>
      <c r="H5" s="16" t="s">
        <v>38</v>
      </c>
      <c r="I5" s="17">
        <v>4601780018115</v>
      </c>
      <c r="J5" s="16" t="s">
        <v>39</v>
      </c>
      <c r="K5" s="16" t="s">
        <v>35</v>
      </c>
      <c r="L5" s="16" t="s">
        <v>36</v>
      </c>
      <c r="M5" s="16">
        <v>900000009</v>
      </c>
      <c r="N5" s="16" t="s">
        <v>37</v>
      </c>
      <c r="O5" s="18">
        <v>0.36025408348457355</v>
      </c>
      <c r="P5" s="12">
        <v>14990</v>
      </c>
      <c r="Q5" s="12">
        <v>6990</v>
      </c>
      <c r="R5" s="13">
        <f t="shared" si="0"/>
        <v>-0.53368912608405605</v>
      </c>
      <c r="S5" s="14">
        <v>35</v>
      </c>
      <c r="T5" s="14">
        <v>70</v>
      </c>
      <c r="U5" s="14">
        <f t="shared" si="1"/>
        <v>489300</v>
      </c>
      <c r="V5" s="15">
        <f t="shared" si="2"/>
        <v>2</v>
      </c>
      <c r="W5">
        <v>180</v>
      </c>
    </row>
    <row r="6" spans="1:33" x14ac:dyDescent="0.3">
      <c r="A6" s="9">
        <v>45540</v>
      </c>
      <c r="B6" s="9">
        <v>45546</v>
      </c>
      <c r="C6" s="8" t="s">
        <v>23</v>
      </c>
      <c r="D6" s="8" t="s">
        <v>24</v>
      </c>
      <c r="E6" s="8"/>
      <c r="F6" s="8"/>
      <c r="G6" s="16">
        <v>19</v>
      </c>
      <c r="H6" s="16" t="s">
        <v>40</v>
      </c>
      <c r="I6" s="17">
        <v>4601780018139</v>
      </c>
      <c r="J6" s="16" t="s">
        <v>41</v>
      </c>
      <c r="K6" s="16" t="s">
        <v>35</v>
      </c>
      <c r="L6" s="16" t="s">
        <v>36</v>
      </c>
      <c r="M6" s="16">
        <v>900000009</v>
      </c>
      <c r="N6" s="16" t="s">
        <v>37</v>
      </c>
      <c r="O6" s="18">
        <v>0.37351655215490309</v>
      </c>
      <c r="P6" s="12">
        <v>21990</v>
      </c>
      <c r="Q6" s="12">
        <v>9990</v>
      </c>
      <c r="R6" s="13">
        <f t="shared" si="0"/>
        <v>-0.54570259208731242</v>
      </c>
      <c r="S6" s="14">
        <v>24.5</v>
      </c>
      <c r="T6" s="14">
        <v>70</v>
      </c>
      <c r="U6" s="14">
        <f t="shared" si="1"/>
        <v>699300</v>
      </c>
      <c r="V6" s="15">
        <f t="shared" si="2"/>
        <v>2.8571428571428572</v>
      </c>
      <c r="W6">
        <v>545</v>
      </c>
    </row>
    <row r="7" spans="1:33" x14ac:dyDescent="0.3">
      <c r="A7" s="9">
        <v>45540</v>
      </c>
      <c r="B7" s="9">
        <v>45546</v>
      </c>
      <c r="C7" s="8" t="s">
        <v>23</v>
      </c>
      <c r="D7" s="8" t="s">
        <v>24</v>
      </c>
      <c r="E7" s="8"/>
      <c r="F7" s="8"/>
      <c r="G7" s="16">
        <v>19</v>
      </c>
      <c r="H7" s="16" t="s">
        <v>42</v>
      </c>
      <c r="I7" s="17">
        <v>4605093013041</v>
      </c>
      <c r="J7" s="16" t="s">
        <v>43</v>
      </c>
      <c r="K7" s="16" t="s">
        <v>35</v>
      </c>
      <c r="L7" s="16" t="s">
        <v>44</v>
      </c>
      <c r="M7" s="16">
        <v>100004417</v>
      </c>
      <c r="N7" s="16" t="s">
        <v>45</v>
      </c>
      <c r="O7" s="18">
        <v>0.33238095238095222</v>
      </c>
      <c r="P7" s="12">
        <v>13990</v>
      </c>
      <c r="Q7" s="12">
        <v>10990</v>
      </c>
      <c r="R7" s="13">
        <f t="shared" si="0"/>
        <v>-0.21443888491779839</v>
      </c>
      <c r="S7" s="14">
        <v>94.5</v>
      </c>
      <c r="T7" s="14">
        <v>280</v>
      </c>
      <c r="U7" s="14">
        <f t="shared" si="1"/>
        <v>3077200</v>
      </c>
      <c r="V7" s="15">
        <f t="shared" si="2"/>
        <v>2.9629629629629628</v>
      </c>
      <c r="W7">
        <v>300</v>
      </c>
    </row>
    <row r="8" spans="1:33" x14ac:dyDescent="0.3">
      <c r="A8" s="9">
        <v>45540</v>
      </c>
      <c r="B8" s="9">
        <v>45546</v>
      </c>
      <c r="C8" s="8" t="s">
        <v>23</v>
      </c>
      <c r="D8" s="8" t="s">
        <v>24</v>
      </c>
      <c r="E8" s="8"/>
      <c r="F8" s="8"/>
      <c r="G8" s="16">
        <v>19</v>
      </c>
      <c r="H8" s="16" t="s">
        <v>46</v>
      </c>
      <c r="I8" s="17">
        <v>4605093003196</v>
      </c>
      <c r="J8" s="16" t="s">
        <v>47</v>
      </c>
      <c r="K8" s="16" t="s">
        <v>35</v>
      </c>
      <c r="L8" s="16" t="s">
        <v>44</v>
      </c>
      <c r="M8" s="16">
        <v>100004417</v>
      </c>
      <c r="N8" s="16" t="s">
        <v>45</v>
      </c>
      <c r="O8" s="18">
        <v>0.30692339862729812</v>
      </c>
      <c r="P8" s="12">
        <v>17490</v>
      </c>
      <c r="Q8" s="12">
        <v>13990</v>
      </c>
      <c r="R8" s="13">
        <f t="shared" si="0"/>
        <v>-0.20011435105774733</v>
      </c>
      <c r="S8" s="14">
        <v>200</v>
      </c>
      <c r="T8" s="14">
        <v>350</v>
      </c>
      <c r="U8" s="14">
        <f t="shared" si="1"/>
        <v>4896500</v>
      </c>
      <c r="V8" s="15">
        <f t="shared" si="2"/>
        <v>1.75</v>
      </c>
      <c r="W8">
        <v>300</v>
      </c>
    </row>
    <row r="9" spans="1:33" x14ac:dyDescent="0.3">
      <c r="A9" s="9">
        <v>45540</v>
      </c>
      <c r="B9" s="9">
        <v>45546</v>
      </c>
      <c r="C9" s="8" t="s">
        <v>23</v>
      </c>
      <c r="D9" s="8" t="s">
        <v>24</v>
      </c>
      <c r="E9" s="8"/>
      <c r="F9" s="8"/>
      <c r="G9" s="16">
        <v>19</v>
      </c>
      <c r="H9" s="16" t="s">
        <v>48</v>
      </c>
      <c r="I9" s="17">
        <v>4607072711986</v>
      </c>
      <c r="J9" s="16" t="s">
        <v>49</v>
      </c>
      <c r="K9" s="16" t="s">
        <v>35</v>
      </c>
      <c r="L9" s="16" t="s">
        <v>50</v>
      </c>
      <c r="M9" s="16">
        <v>100004404</v>
      </c>
      <c r="N9" s="16" t="s">
        <v>51</v>
      </c>
      <c r="O9" s="18">
        <v>0.23371848739495804</v>
      </c>
      <c r="P9" s="12">
        <v>23490</v>
      </c>
      <c r="Q9" s="12">
        <v>19490</v>
      </c>
      <c r="R9" s="13">
        <f t="shared" si="0"/>
        <v>-0.17028522775649213</v>
      </c>
      <c r="S9" s="14">
        <v>280</v>
      </c>
      <c r="T9" s="14">
        <v>380</v>
      </c>
      <c r="U9" s="14">
        <f t="shared" si="1"/>
        <v>7406200</v>
      </c>
      <c r="V9" s="15">
        <f t="shared" si="2"/>
        <v>1.3571428571428572</v>
      </c>
      <c r="W9">
        <v>545</v>
      </c>
    </row>
    <row r="10" spans="1:33" x14ac:dyDescent="0.3">
      <c r="A10" s="9">
        <v>45540</v>
      </c>
      <c r="B10" s="9">
        <v>45546</v>
      </c>
      <c r="C10" s="8" t="s">
        <v>23</v>
      </c>
      <c r="D10" s="8" t="s">
        <v>24</v>
      </c>
      <c r="E10" s="8"/>
      <c r="F10" s="8"/>
      <c r="G10" s="16">
        <v>19</v>
      </c>
      <c r="H10" s="16" t="s">
        <v>52</v>
      </c>
      <c r="I10" s="17">
        <v>4607072717087</v>
      </c>
      <c r="J10" s="16" t="s">
        <v>53</v>
      </c>
      <c r="K10" s="16" t="s">
        <v>35</v>
      </c>
      <c r="L10" s="16" t="s">
        <v>50</v>
      </c>
      <c r="M10" s="16">
        <v>100004404</v>
      </c>
      <c r="N10" s="16" t="s">
        <v>51</v>
      </c>
      <c r="O10" s="18">
        <v>0.27187499999999987</v>
      </c>
      <c r="P10" s="12">
        <v>28490</v>
      </c>
      <c r="Q10" s="12">
        <v>23990</v>
      </c>
      <c r="R10" s="13">
        <f t="shared" si="0"/>
        <v>-0.15795015795015799</v>
      </c>
      <c r="S10" s="14">
        <v>322</v>
      </c>
      <c r="T10" s="14">
        <v>405</v>
      </c>
      <c r="U10" s="14">
        <f t="shared" si="1"/>
        <v>9715950</v>
      </c>
      <c r="V10" s="15">
        <f t="shared" si="2"/>
        <v>1.2577639751552796</v>
      </c>
      <c r="W10">
        <v>600</v>
      </c>
    </row>
    <row r="11" spans="1:33" x14ac:dyDescent="0.3">
      <c r="A11" s="9">
        <v>45540</v>
      </c>
      <c r="B11" s="9">
        <v>45546</v>
      </c>
      <c r="C11" s="8" t="s">
        <v>23</v>
      </c>
      <c r="D11" s="8" t="s">
        <v>24</v>
      </c>
      <c r="E11" s="8"/>
      <c r="F11" s="8"/>
      <c r="G11" s="16">
        <v>19</v>
      </c>
      <c r="H11" s="16" t="s">
        <v>54</v>
      </c>
      <c r="I11" s="17">
        <v>8076809575942</v>
      </c>
      <c r="J11" s="16" t="s">
        <v>55</v>
      </c>
      <c r="K11" s="16" t="s">
        <v>35</v>
      </c>
      <c r="L11" s="16" t="s">
        <v>56</v>
      </c>
      <c r="M11" s="16">
        <v>100004023</v>
      </c>
      <c r="N11" s="16" t="s">
        <v>57</v>
      </c>
      <c r="O11" s="18">
        <v>0.19869402985074602</v>
      </c>
      <c r="P11" s="12">
        <v>17990</v>
      </c>
      <c r="Q11" s="12">
        <v>15490</v>
      </c>
      <c r="R11" s="13">
        <f t="shared" si="0"/>
        <v>-0.13896609227348522</v>
      </c>
      <c r="S11" s="14">
        <v>423.5</v>
      </c>
      <c r="T11" s="14">
        <v>940</v>
      </c>
      <c r="U11" s="14">
        <f t="shared" si="1"/>
        <v>14560600</v>
      </c>
      <c r="V11" s="15">
        <f t="shared" si="2"/>
        <v>2.219598583234947</v>
      </c>
      <c r="W11">
        <v>930</v>
      </c>
    </row>
    <row r="12" spans="1:33" x14ac:dyDescent="0.3">
      <c r="A12" s="9">
        <v>45540</v>
      </c>
      <c r="B12" s="9">
        <v>45546</v>
      </c>
      <c r="C12" s="8" t="s">
        <v>23</v>
      </c>
      <c r="D12" s="8" t="s">
        <v>24</v>
      </c>
      <c r="E12" s="8"/>
      <c r="F12" s="8"/>
      <c r="G12" s="16">
        <v>19</v>
      </c>
      <c r="H12" s="16" t="s">
        <v>58</v>
      </c>
      <c r="I12" s="17">
        <v>4607160451039</v>
      </c>
      <c r="J12" s="16" t="s">
        <v>59</v>
      </c>
      <c r="K12" s="16" t="s">
        <v>35</v>
      </c>
      <c r="L12" s="16" t="s">
        <v>60</v>
      </c>
      <c r="M12" s="16">
        <v>100002916</v>
      </c>
      <c r="N12" s="16" t="s">
        <v>61</v>
      </c>
      <c r="O12" s="18">
        <v>0.37237762237762229</v>
      </c>
      <c r="P12" s="12">
        <v>10990</v>
      </c>
      <c r="Q12" s="12">
        <v>8490</v>
      </c>
      <c r="R12" s="13">
        <f t="shared" si="0"/>
        <v>-0.22747952684258421</v>
      </c>
      <c r="S12" s="14">
        <v>1568</v>
      </c>
      <c r="T12" s="14">
        <v>3000</v>
      </c>
      <c r="U12" s="14">
        <f t="shared" si="1"/>
        <v>25470000</v>
      </c>
      <c r="V12" s="15">
        <f t="shared" si="2"/>
        <v>1.9132653061224489</v>
      </c>
      <c r="W12">
        <v>365</v>
      </c>
    </row>
    <row r="13" spans="1:33" x14ac:dyDescent="0.3">
      <c r="A13" s="9">
        <v>45540</v>
      </c>
      <c r="B13" s="9">
        <v>45546</v>
      </c>
      <c r="C13" s="8" t="s">
        <v>23</v>
      </c>
      <c r="D13" s="8" t="s">
        <v>24</v>
      </c>
      <c r="E13" s="8"/>
      <c r="F13" s="8"/>
      <c r="G13" s="16">
        <v>10</v>
      </c>
      <c r="H13" s="16" t="s">
        <v>62</v>
      </c>
      <c r="I13" s="16"/>
      <c r="J13" s="16" t="s">
        <v>63</v>
      </c>
      <c r="K13" s="16"/>
      <c r="L13" s="16" t="s">
        <v>64</v>
      </c>
      <c r="M13" s="16">
        <v>100004662</v>
      </c>
      <c r="N13" s="16" t="s">
        <v>65</v>
      </c>
      <c r="O13" s="16"/>
      <c r="P13" s="12">
        <v>10490</v>
      </c>
      <c r="Q13" s="12">
        <v>6490.0000000000018</v>
      </c>
      <c r="R13" s="13">
        <f t="shared" si="0"/>
        <v>-0.38131553860819811</v>
      </c>
      <c r="S13" s="14">
        <v>465.5</v>
      </c>
      <c r="T13" s="14">
        <v>920</v>
      </c>
      <c r="U13" s="14">
        <f t="shared" si="1"/>
        <v>5970800.0000000019</v>
      </c>
      <c r="V13" s="15">
        <f t="shared" si="2"/>
        <v>1.9763694951664876</v>
      </c>
      <c r="W13">
        <v>365</v>
      </c>
    </row>
    <row r="14" spans="1:33" x14ac:dyDescent="0.3">
      <c r="A14" s="9">
        <v>45540</v>
      </c>
      <c r="B14" s="9">
        <v>45546</v>
      </c>
      <c r="C14" s="8" t="s">
        <v>23</v>
      </c>
      <c r="D14" s="8" t="s">
        <v>24</v>
      </c>
      <c r="E14" s="8"/>
      <c r="F14" s="8"/>
      <c r="G14" s="16">
        <v>10</v>
      </c>
      <c r="H14" s="16" t="s">
        <v>66</v>
      </c>
      <c r="I14" s="16"/>
      <c r="J14" s="16" t="s">
        <v>67</v>
      </c>
      <c r="K14" s="16"/>
      <c r="L14" s="16" t="s">
        <v>64</v>
      </c>
      <c r="M14" s="16">
        <v>100004662</v>
      </c>
      <c r="N14" s="16" t="s">
        <v>65</v>
      </c>
      <c r="O14" s="16"/>
      <c r="P14" s="12">
        <v>12990</v>
      </c>
      <c r="Q14" s="12">
        <v>7990.0000000000027</v>
      </c>
      <c r="R14" s="13">
        <f t="shared" si="0"/>
        <v>-0.38491147036181661</v>
      </c>
      <c r="S14" s="14">
        <v>672</v>
      </c>
      <c r="T14" s="14">
        <v>1064</v>
      </c>
      <c r="U14" s="14">
        <f t="shared" si="1"/>
        <v>8501360.0000000037</v>
      </c>
      <c r="V14" s="15">
        <f t="shared" si="2"/>
        <v>1.5833333333333333</v>
      </c>
      <c r="W14">
        <v>365</v>
      </c>
    </row>
    <row r="15" spans="1:33" x14ac:dyDescent="0.3">
      <c r="A15" s="9">
        <v>45540</v>
      </c>
      <c r="B15" s="9">
        <v>45546</v>
      </c>
      <c r="C15" s="8" t="s">
        <v>23</v>
      </c>
      <c r="D15" s="8" t="s">
        <v>24</v>
      </c>
      <c r="E15" s="8"/>
      <c r="F15" s="8"/>
      <c r="G15" s="16">
        <v>10</v>
      </c>
      <c r="H15" s="16" t="s">
        <v>68</v>
      </c>
      <c r="I15" s="16"/>
      <c r="J15" s="16" t="s">
        <v>69</v>
      </c>
      <c r="K15" s="16"/>
      <c r="L15" s="16" t="s">
        <v>64</v>
      </c>
      <c r="M15" s="16">
        <v>100004662</v>
      </c>
      <c r="N15" s="16" t="s">
        <v>65</v>
      </c>
      <c r="O15" s="16"/>
      <c r="P15" s="12">
        <v>8990</v>
      </c>
      <c r="Q15" s="12">
        <v>5490</v>
      </c>
      <c r="R15" s="13">
        <f t="shared" si="0"/>
        <v>-0.38932146829810899</v>
      </c>
      <c r="S15" s="14">
        <v>444.5</v>
      </c>
      <c r="T15" s="14">
        <v>900</v>
      </c>
      <c r="U15" s="14">
        <f t="shared" si="1"/>
        <v>4941000</v>
      </c>
      <c r="V15" s="15">
        <f t="shared" si="2"/>
        <v>2.0247469066366706</v>
      </c>
      <c r="W15">
        <v>365</v>
      </c>
    </row>
    <row r="16" spans="1:33" x14ac:dyDescent="0.3">
      <c r="A16" s="9">
        <v>45540</v>
      </c>
      <c r="B16" s="9">
        <v>45546</v>
      </c>
      <c r="C16" s="8" t="s">
        <v>23</v>
      </c>
      <c r="D16" s="8" t="s">
        <v>24</v>
      </c>
      <c r="E16" s="8"/>
      <c r="F16" s="8"/>
      <c r="G16" s="16">
        <v>10</v>
      </c>
      <c r="H16" s="16" t="s">
        <v>70</v>
      </c>
      <c r="I16" s="16"/>
      <c r="J16" s="16" t="s">
        <v>71</v>
      </c>
      <c r="K16" s="16"/>
      <c r="L16" s="16" t="s">
        <v>64</v>
      </c>
      <c r="M16" s="16">
        <v>100004662</v>
      </c>
      <c r="N16" s="16" t="s">
        <v>65</v>
      </c>
      <c r="O16" s="16"/>
      <c r="P16" s="12">
        <v>14490</v>
      </c>
      <c r="Q16" s="12">
        <v>8990</v>
      </c>
      <c r="R16" s="13">
        <f t="shared" si="0"/>
        <v>-0.37957211870255347</v>
      </c>
      <c r="S16" s="14">
        <v>510</v>
      </c>
      <c r="T16" s="14">
        <v>850</v>
      </c>
      <c r="U16" s="14">
        <f t="shared" si="1"/>
        <v>7641500</v>
      </c>
      <c r="V16" s="15">
        <f t="shared" si="2"/>
        <v>1.6666666666666667</v>
      </c>
      <c r="W16" t="e">
        <v>#N/A</v>
      </c>
    </row>
    <row r="17" spans="1:33" x14ac:dyDescent="0.3">
      <c r="A17" s="9">
        <v>45540</v>
      </c>
      <c r="B17" s="9">
        <v>45546</v>
      </c>
      <c r="C17" s="8" t="s">
        <v>23</v>
      </c>
      <c r="D17" s="8" t="s">
        <v>24</v>
      </c>
      <c r="E17" s="8"/>
      <c r="F17" s="8"/>
      <c r="G17" s="8">
        <v>5</v>
      </c>
      <c r="H17" s="8" t="s">
        <v>72</v>
      </c>
      <c r="I17" s="8"/>
      <c r="J17" s="8" t="s">
        <v>73</v>
      </c>
      <c r="K17" s="8"/>
      <c r="L17" s="19" t="s">
        <v>74</v>
      </c>
      <c r="M17" s="19">
        <v>100003496</v>
      </c>
      <c r="N17" s="19" t="s">
        <v>75</v>
      </c>
      <c r="O17" s="8"/>
      <c r="P17" s="12">
        <v>94990</v>
      </c>
      <c r="Q17" s="12">
        <v>69990</v>
      </c>
      <c r="R17" s="13">
        <f t="shared" si="0"/>
        <v>-0.26318559848405099</v>
      </c>
      <c r="S17" s="14">
        <v>112</v>
      </c>
      <c r="T17" s="14">
        <v>520</v>
      </c>
      <c r="U17" s="14">
        <f t="shared" si="1"/>
        <v>36394800</v>
      </c>
      <c r="V17" s="15">
        <f t="shared" si="2"/>
        <v>4.6428571428571432</v>
      </c>
      <c r="W17">
        <v>30</v>
      </c>
    </row>
    <row r="18" spans="1:33" x14ac:dyDescent="0.3">
      <c r="A18" s="9">
        <v>45540</v>
      </c>
      <c r="B18" s="9">
        <v>45546</v>
      </c>
      <c r="C18" s="8" t="s">
        <v>23</v>
      </c>
      <c r="D18" s="8" t="s">
        <v>24</v>
      </c>
      <c r="E18" s="8"/>
      <c r="F18" s="8"/>
      <c r="G18" s="8">
        <v>5</v>
      </c>
      <c r="H18" s="8" t="s">
        <v>76</v>
      </c>
      <c r="I18" s="8"/>
      <c r="J18" s="8" t="s">
        <v>77</v>
      </c>
      <c r="K18" s="8"/>
      <c r="L18" s="19" t="s">
        <v>74</v>
      </c>
      <c r="M18" s="19">
        <v>100003496</v>
      </c>
      <c r="N18" s="19" t="s">
        <v>75</v>
      </c>
      <c r="O18" s="8"/>
      <c r="P18" s="12">
        <v>52990</v>
      </c>
      <c r="Q18" s="12">
        <v>39990</v>
      </c>
      <c r="R18" s="13">
        <f t="shared" si="0"/>
        <v>-0.24532930741649372</v>
      </c>
      <c r="S18" s="14">
        <v>200</v>
      </c>
      <c r="T18" s="14">
        <v>820</v>
      </c>
      <c r="U18" s="14">
        <f t="shared" si="1"/>
        <v>32791800</v>
      </c>
      <c r="V18" s="15">
        <f t="shared" si="2"/>
        <v>4.0999999999999996</v>
      </c>
      <c r="W18">
        <v>15</v>
      </c>
    </row>
    <row r="19" spans="1:33" x14ac:dyDescent="0.3">
      <c r="A19" s="9">
        <v>45540</v>
      </c>
      <c r="B19" s="9">
        <v>45546</v>
      </c>
      <c r="C19" s="8" t="s">
        <v>23</v>
      </c>
      <c r="D19" s="8" t="s">
        <v>24</v>
      </c>
      <c r="E19" s="8"/>
      <c r="F19" s="8"/>
      <c r="G19" s="8">
        <v>5</v>
      </c>
      <c r="H19" s="8" t="s">
        <v>78</v>
      </c>
      <c r="I19" s="8"/>
      <c r="J19" s="8" t="s">
        <v>79</v>
      </c>
      <c r="K19" s="8"/>
      <c r="L19" s="19" t="s">
        <v>74</v>
      </c>
      <c r="M19" s="19">
        <v>100003496</v>
      </c>
      <c r="N19" s="19" t="s">
        <v>75</v>
      </c>
      <c r="O19" s="8"/>
      <c r="P19" s="12">
        <v>28990</v>
      </c>
      <c r="Q19" s="12">
        <v>21990</v>
      </c>
      <c r="R19" s="13">
        <f t="shared" si="0"/>
        <v>-0.24146257330113829</v>
      </c>
      <c r="S19" s="14">
        <v>400</v>
      </c>
      <c r="T19" s="14">
        <v>1150</v>
      </c>
      <c r="U19" s="14">
        <f t="shared" si="1"/>
        <v>25288500</v>
      </c>
      <c r="V19" s="15">
        <f t="shared" si="2"/>
        <v>2.875</v>
      </c>
      <c r="W19">
        <v>45</v>
      </c>
    </row>
    <row r="20" spans="1:33" x14ac:dyDescent="0.3">
      <c r="A20" s="9">
        <v>45540</v>
      </c>
      <c r="B20" s="9">
        <v>45546</v>
      </c>
      <c r="C20" s="8" t="s">
        <v>23</v>
      </c>
      <c r="D20" s="8" t="s">
        <v>24</v>
      </c>
      <c r="E20" s="8"/>
      <c r="F20" s="8"/>
      <c r="G20" s="8">
        <v>5</v>
      </c>
      <c r="H20" s="8" t="s">
        <v>80</v>
      </c>
      <c r="I20" s="8"/>
      <c r="J20" s="8" t="s">
        <v>81</v>
      </c>
      <c r="K20" s="8"/>
      <c r="L20" s="19" t="s">
        <v>82</v>
      </c>
      <c r="M20" s="19">
        <v>100004032</v>
      </c>
      <c r="N20" s="19" t="s">
        <v>83</v>
      </c>
      <c r="O20" s="8"/>
      <c r="P20" s="12">
        <v>68990</v>
      </c>
      <c r="Q20" s="12">
        <v>52990</v>
      </c>
      <c r="R20" s="13">
        <f t="shared" si="0"/>
        <v>-0.23191766922742429</v>
      </c>
      <c r="S20" s="14">
        <v>150</v>
      </c>
      <c r="T20" s="14">
        <v>1200</v>
      </c>
      <c r="U20" s="14">
        <f t="shared" si="1"/>
        <v>63588000</v>
      </c>
      <c r="V20" s="15">
        <f t="shared" si="2"/>
        <v>8</v>
      </c>
      <c r="W20">
        <v>15</v>
      </c>
    </row>
    <row r="21" spans="1:33" x14ac:dyDescent="0.3">
      <c r="A21" s="9">
        <v>45540</v>
      </c>
      <c r="B21" s="9">
        <v>45546</v>
      </c>
      <c r="C21" s="8" t="s">
        <v>84</v>
      </c>
      <c r="D21" s="8" t="s">
        <v>85</v>
      </c>
      <c r="E21" s="8"/>
      <c r="F21" s="8"/>
      <c r="G21" s="8">
        <v>5</v>
      </c>
      <c r="H21" s="8" t="s">
        <v>86</v>
      </c>
      <c r="I21" s="8"/>
      <c r="J21" s="8" t="s">
        <v>87</v>
      </c>
      <c r="K21" s="8"/>
      <c r="L21" s="19" t="s">
        <v>82</v>
      </c>
      <c r="M21" s="19">
        <v>100004032</v>
      </c>
      <c r="N21" s="19" t="s">
        <v>83</v>
      </c>
      <c r="O21" s="8" t="s">
        <v>88</v>
      </c>
      <c r="P21" s="12">
        <v>39990</v>
      </c>
      <c r="Q21" s="12">
        <v>29990</v>
      </c>
      <c r="R21" s="13">
        <f t="shared" si="0"/>
        <v>-0.25006251562890724</v>
      </c>
      <c r="S21" s="14">
        <v>2500</v>
      </c>
      <c r="T21" s="14">
        <v>6600</v>
      </c>
      <c r="U21" s="14">
        <f t="shared" si="1"/>
        <v>197934000</v>
      </c>
      <c r="V21" s="15">
        <f t="shared" si="2"/>
        <v>2.64</v>
      </c>
      <c r="W21">
        <v>20</v>
      </c>
      <c r="X21">
        <v>1.7602276783200259</v>
      </c>
      <c r="Y21">
        <f>X21*1.25</f>
        <v>2.2002845979000325</v>
      </c>
      <c r="Z21" s="68">
        <v>45540</v>
      </c>
      <c r="AA21" s="68">
        <f>Z21+2</f>
        <v>45542</v>
      </c>
      <c r="AB21">
        <f>X21*0.75</f>
        <v>1.3201707587400193</v>
      </c>
      <c r="AC21" s="68">
        <f>AA21+1</f>
        <v>45543</v>
      </c>
      <c r="AD21" s="68">
        <f>AC21+3</f>
        <v>45546</v>
      </c>
      <c r="AE21">
        <f>1.3/X21</f>
        <v>0.73854082401472598</v>
      </c>
      <c r="AF21" s="68">
        <f>AD21+1</f>
        <v>45547</v>
      </c>
      <c r="AG21" s="68">
        <f>AF21+6</f>
        <v>45553</v>
      </c>
    </row>
    <row r="22" spans="1:33" x14ac:dyDescent="0.3">
      <c r="A22" s="9">
        <v>45540</v>
      </c>
      <c r="B22" s="9">
        <v>45546</v>
      </c>
      <c r="C22" s="8" t="s">
        <v>23</v>
      </c>
      <c r="D22" s="8" t="s">
        <v>24</v>
      </c>
      <c r="E22" s="8"/>
      <c r="F22" s="8"/>
      <c r="G22" s="8">
        <v>5</v>
      </c>
      <c r="H22" s="8" t="s">
        <v>89</v>
      </c>
      <c r="I22" s="8"/>
      <c r="J22" s="8" t="s">
        <v>90</v>
      </c>
      <c r="K22" s="8"/>
      <c r="L22" s="19" t="s">
        <v>82</v>
      </c>
      <c r="M22" s="19">
        <v>100004032</v>
      </c>
      <c r="N22" s="19" t="s">
        <v>83</v>
      </c>
      <c r="O22" s="8"/>
      <c r="P22" s="12">
        <v>75990</v>
      </c>
      <c r="Q22" s="12">
        <v>56990</v>
      </c>
      <c r="R22" s="13">
        <f t="shared" si="0"/>
        <v>-0.2500328990656665</v>
      </c>
      <c r="S22" s="14">
        <v>798</v>
      </c>
      <c r="T22" s="14">
        <v>2950</v>
      </c>
      <c r="U22" s="14">
        <f t="shared" si="1"/>
        <v>168120500</v>
      </c>
      <c r="V22" s="15">
        <f t="shared" si="2"/>
        <v>3.6967418546365916</v>
      </c>
      <c r="W22">
        <v>15</v>
      </c>
    </row>
    <row r="23" spans="1:33" x14ac:dyDescent="0.3">
      <c r="A23" s="9">
        <v>45540</v>
      </c>
      <c r="B23" s="9">
        <v>45546</v>
      </c>
      <c r="C23" s="8" t="s">
        <v>23</v>
      </c>
      <c r="D23" s="8" t="s">
        <v>24</v>
      </c>
      <c r="E23" s="8"/>
      <c r="F23" s="8"/>
      <c r="G23" s="8">
        <v>5</v>
      </c>
      <c r="H23" s="8" t="s">
        <v>91</v>
      </c>
      <c r="I23" s="8"/>
      <c r="J23" s="8" t="s">
        <v>92</v>
      </c>
      <c r="K23" s="8"/>
      <c r="L23" s="19" t="s">
        <v>93</v>
      </c>
      <c r="M23" s="19">
        <v>100004745</v>
      </c>
      <c r="N23" s="19" t="s">
        <v>94</v>
      </c>
      <c r="O23" s="8"/>
      <c r="P23" s="12">
        <v>112990</v>
      </c>
      <c r="Q23" s="12">
        <v>85990</v>
      </c>
      <c r="R23" s="13">
        <f t="shared" si="0"/>
        <v>-0.23895919992919723</v>
      </c>
      <c r="S23" s="14">
        <v>402.5</v>
      </c>
      <c r="T23" s="14">
        <v>1100</v>
      </c>
      <c r="U23" s="14">
        <f t="shared" si="1"/>
        <v>94589000</v>
      </c>
      <c r="V23" s="15">
        <f t="shared" si="2"/>
        <v>2.7329192546583849</v>
      </c>
      <c r="W23">
        <v>15</v>
      </c>
    </row>
    <row r="24" spans="1:33" x14ac:dyDescent="0.3">
      <c r="A24" s="9">
        <v>45540</v>
      </c>
      <c r="B24" s="9">
        <v>45546</v>
      </c>
      <c r="C24" s="8" t="s">
        <v>23</v>
      </c>
      <c r="D24" s="8" t="s">
        <v>24</v>
      </c>
      <c r="E24" s="8"/>
      <c r="F24" s="8"/>
      <c r="G24" s="8">
        <v>5</v>
      </c>
      <c r="H24" s="8" t="s">
        <v>95</v>
      </c>
      <c r="I24" s="8"/>
      <c r="J24" s="8" t="s">
        <v>96</v>
      </c>
      <c r="K24" s="8"/>
      <c r="L24" s="19" t="s">
        <v>93</v>
      </c>
      <c r="M24" s="19">
        <v>100004745</v>
      </c>
      <c r="N24" s="19" t="s">
        <v>94</v>
      </c>
      <c r="O24" s="8"/>
      <c r="P24" s="12">
        <v>53990</v>
      </c>
      <c r="Q24" s="12">
        <v>40990</v>
      </c>
      <c r="R24" s="13">
        <f t="shared" si="0"/>
        <v>-0.24078533061678087</v>
      </c>
      <c r="S24" s="14">
        <v>450</v>
      </c>
      <c r="T24" s="14">
        <v>3600</v>
      </c>
      <c r="U24" s="14">
        <f t="shared" si="1"/>
        <v>147564000</v>
      </c>
      <c r="V24" s="15">
        <f t="shared" si="2"/>
        <v>8</v>
      </c>
      <c r="W24">
        <v>30</v>
      </c>
    </row>
    <row r="25" spans="1:33" x14ac:dyDescent="0.3">
      <c r="A25" s="9">
        <v>45540</v>
      </c>
      <c r="B25" s="9">
        <v>45546</v>
      </c>
      <c r="C25" s="8" t="s">
        <v>23</v>
      </c>
      <c r="D25" s="8" t="s">
        <v>24</v>
      </c>
      <c r="E25" s="8"/>
      <c r="F25" s="8"/>
      <c r="G25" s="8">
        <v>5</v>
      </c>
      <c r="H25" s="8" t="s">
        <v>97</v>
      </c>
      <c r="I25" s="8"/>
      <c r="J25" s="8" t="s">
        <v>98</v>
      </c>
      <c r="K25" s="8"/>
      <c r="L25" s="19" t="s">
        <v>93</v>
      </c>
      <c r="M25" s="19">
        <v>100004745</v>
      </c>
      <c r="N25" s="19" t="s">
        <v>94</v>
      </c>
      <c r="O25" s="8"/>
      <c r="P25" s="12">
        <v>61990</v>
      </c>
      <c r="Q25" s="12">
        <v>46990</v>
      </c>
      <c r="R25" s="13">
        <f t="shared" si="0"/>
        <v>-0.24197451201806741</v>
      </c>
      <c r="S25" s="14">
        <v>105</v>
      </c>
      <c r="T25" s="14">
        <v>570</v>
      </c>
      <c r="U25" s="14">
        <f t="shared" si="1"/>
        <v>26784300</v>
      </c>
      <c r="V25" s="15">
        <f t="shared" si="2"/>
        <v>5.4285714285714288</v>
      </c>
      <c r="W25">
        <v>20</v>
      </c>
    </row>
    <row r="26" spans="1:33" x14ac:dyDescent="0.3">
      <c r="A26" s="9">
        <v>45540</v>
      </c>
      <c r="B26" s="9">
        <v>45546</v>
      </c>
      <c r="C26" s="8" t="s">
        <v>23</v>
      </c>
      <c r="D26" s="8" t="s">
        <v>24</v>
      </c>
      <c r="E26" s="8"/>
      <c r="F26" s="8"/>
      <c r="G26" s="8">
        <v>5</v>
      </c>
      <c r="H26" s="8" t="s">
        <v>99</v>
      </c>
      <c r="I26" s="8"/>
      <c r="J26" s="8" t="s">
        <v>100</v>
      </c>
      <c r="K26" s="8"/>
      <c r="L26" s="19" t="s">
        <v>101</v>
      </c>
      <c r="M26" s="19">
        <v>100002509</v>
      </c>
      <c r="N26" s="19" t="s">
        <v>102</v>
      </c>
      <c r="O26" s="8"/>
      <c r="P26" s="12">
        <v>31990</v>
      </c>
      <c r="Q26" s="12">
        <v>24990</v>
      </c>
      <c r="R26" s="13">
        <f t="shared" si="0"/>
        <v>-0.21881838074398252</v>
      </c>
      <c r="S26" s="14">
        <v>2366</v>
      </c>
      <c r="T26" s="14">
        <v>10820</v>
      </c>
      <c r="U26" s="14">
        <f t="shared" si="1"/>
        <v>270391800</v>
      </c>
      <c r="V26" s="15">
        <f t="shared" si="2"/>
        <v>4.5731191885038038</v>
      </c>
      <c r="W26">
        <v>25</v>
      </c>
    </row>
    <row r="27" spans="1:33" x14ac:dyDescent="0.3">
      <c r="A27" s="9">
        <v>45540</v>
      </c>
      <c r="B27" s="9">
        <v>45546</v>
      </c>
      <c r="C27" s="8" t="s">
        <v>23</v>
      </c>
      <c r="D27" s="8" t="s">
        <v>24</v>
      </c>
      <c r="E27" s="8"/>
      <c r="F27" s="8"/>
      <c r="G27" s="8">
        <v>5</v>
      </c>
      <c r="H27" s="8" t="s">
        <v>103</v>
      </c>
      <c r="I27" s="8"/>
      <c r="J27" s="8" t="s">
        <v>104</v>
      </c>
      <c r="K27" s="8"/>
      <c r="L27" s="19" t="s">
        <v>101</v>
      </c>
      <c r="M27" s="19">
        <v>100002509</v>
      </c>
      <c r="N27" s="19" t="s">
        <v>102</v>
      </c>
      <c r="O27" s="8"/>
      <c r="P27" s="12">
        <v>92990</v>
      </c>
      <c r="Q27" s="12">
        <v>70990</v>
      </c>
      <c r="R27" s="13">
        <f t="shared" si="0"/>
        <v>-0.23658457898698781</v>
      </c>
      <c r="S27" s="14">
        <v>462.18200000000019</v>
      </c>
      <c r="T27" s="14">
        <v>1550</v>
      </c>
      <c r="U27" s="14">
        <f t="shared" si="1"/>
        <v>110034500</v>
      </c>
      <c r="V27" s="15">
        <f t="shared" si="2"/>
        <v>3.3536572172866954</v>
      </c>
      <c r="W27">
        <v>20</v>
      </c>
    </row>
    <row r="28" spans="1:33" x14ac:dyDescent="0.3">
      <c r="A28" s="9">
        <v>45540</v>
      </c>
      <c r="B28" s="9">
        <v>45546</v>
      </c>
      <c r="C28" s="8" t="s">
        <v>84</v>
      </c>
      <c r="D28" s="8" t="s">
        <v>85</v>
      </c>
      <c r="E28" s="8"/>
      <c r="F28" s="8"/>
      <c r="G28" s="8">
        <v>5</v>
      </c>
      <c r="H28" s="8" t="s">
        <v>105</v>
      </c>
      <c r="I28" s="8"/>
      <c r="J28" s="8" t="s">
        <v>106</v>
      </c>
      <c r="K28" s="8"/>
      <c r="L28" s="19" t="s">
        <v>107</v>
      </c>
      <c r="M28" s="19">
        <v>100002449</v>
      </c>
      <c r="N28" s="19" t="s">
        <v>108</v>
      </c>
      <c r="O28" s="8" t="s">
        <v>109</v>
      </c>
      <c r="P28" s="12">
        <v>99990</v>
      </c>
      <c r="Q28" s="12">
        <v>72990</v>
      </c>
      <c r="R28" s="13">
        <f t="shared" si="0"/>
        <v>-0.27002700270027002</v>
      </c>
      <c r="S28" s="14">
        <v>787.5</v>
      </c>
      <c r="T28" s="14">
        <v>4000</v>
      </c>
      <c r="U28" s="14">
        <f t="shared" si="1"/>
        <v>291960000</v>
      </c>
      <c r="V28" s="15">
        <f t="shared" si="2"/>
        <v>5.0793650793650791</v>
      </c>
      <c r="W28">
        <v>15</v>
      </c>
      <c r="X28">
        <v>6.8274384640350556</v>
      </c>
      <c r="Y28">
        <f>X28*1.25</f>
        <v>8.5342980800438202</v>
      </c>
      <c r="Z28" s="68">
        <v>45540</v>
      </c>
      <c r="AA28" s="68">
        <f>Z28+2</f>
        <v>45542</v>
      </c>
      <c r="AB28">
        <f>X28*0.75</f>
        <v>5.1205788480262919</v>
      </c>
      <c r="AC28" s="68">
        <f>AA28+1</f>
        <v>45543</v>
      </c>
      <c r="AD28" s="68">
        <f>AC28+3</f>
        <v>45546</v>
      </c>
      <c r="AE28">
        <f>1.3/X28</f>
        <v>0.19040816066640789</v>
      </c>
      <c r="AF28" s="68">
        <f>AD28+1</f>
        <v>45547</v>
      </c>
      <c r="AG28" s="68">
        <f>AF28+6</f>
        <v>45553</v>
      </c>
    </row>
    <row r="29" spans="1:33" x14ac:dyDescent="0.3">
      <c r="A29" s="9">
        <v>45540</v>
      </c>
      <c r="B29" s="9">
        <v>45546</v>
      </c>
      <c r="C29" s="8" t="s">
        <v>23</v>
      </c>
      <c r="D29" s="8" t="s">
        <v>24</v>
      </c>
      <c r="E29" s="8"/>
      <c r="F29" s="8"/>
      <c r="G29" s="8">
        <v>5</v>
      </c>
      <c r="H29" s="8" t="s">
        <v>110</v>
      </c>
      <c r="I29" s="8"/>
      <c r="J29" s="8" t="s">
        <v>111</v>
      </c>
      <c r="K29" s="8"/>
      <c r="L29" s="19" t="s">
        <v>107</v>
      </c>
      <c r="M29" s="19">
        <v>100002449</v>
      </c>
      <c r="N29" s="19" t="s">
        <v>108</v>
      </c>
      <c r="O29" s="8"/>
      <c r="P29" s="12">
        <v>69990</v>
      </c>
      <c r="Q29" s="12">
        <v>53990</v>
      </c>
      <c r="R29" s="13">
        <f t="shared" si="0"/>
        <v>-0.22860408629804263</v>
      </c>
      <c r="S29" s="14">
        <v>1274</v>
      </c>
      <c r="T29" s="14">
        <v>4300</v>
      </c>
      <c r="U29" s="14">
        <f t="shared" si="1"/>
        <v>232157000</v>
      </c>
      <c r="V29" s="15">
        <f t="shared" si="2"/>
        <v>3.3751962323390896</v>
      </c>
      <c r="W29">
        <v>20</v>
      </c>
    </row>
    <row r="30" spans="1:33" x14ac:dyDescent="0.3">
      <c r="A30" s="9">
        <v>45540</v>
      </c>
      <c r="B30" s="9">
        <v>45546</v>
      </c>
      <c r="C30" s="8" t="s">
        <v>23</v>
      </c>
      <c r="D30" s="8" t="s">
        <v>24</v>
      </c>
      <c r="E30" s="8"/>
      <c r="F30" s="8"/>
      <c r="G30" s="10">
        <v>2</v>
      </c>
      <c r="H30" s="10" t="s">
        <v>112</v>
      </c>
      <c r="I30" s="10"/>
      <c r="J30" s="10" t="s">
        <v>113</v>
      </c>
      <c r="K30" s="10">
        <v>1000</v>
      </c>
      <c r="L30" s="10" t="s">
        <v>114</v>
      </c>
      <c r="M30" s="10">
        <v>100004400</v>
      </c>
      <c r="N30" s="10" t="s">
        <v>115</v>
      </c>
      <c r="O30" s="10"/>
      <c r="P30" s="20">
        <v>37990</v>
      </c>
      <c r="Q30" s="20">
        <v>27990</v>
      </c>
      <c r="R30" s="13">
        <f t="shared" si="0"/>
        <v>-0.26322716504343247</v>
      </c>
      <c r="S30" s="14">
        <v>231</v>
      </c>
      <c r="T30" s="14">
        <v>570</v>
      </c>
      <c r="U30" s="14">
        <f t="shared" si="1"/>
        <v>15954300</v>
      </c>
      <c r="V30" s="15">
        <f t="shared" si="2"/>
        <v>2.4675324675324677</v>
      </c>
      <c r="W30">
        <v>90</v>
      </c>
    </row>
    <row r="31" spans="1:33" x14ac:dyDescent="0.3">
      <c r="A31" s="9">
        <v>45540</v>
      </c>
      <c r="B31" s="9">
        <v>45546</v>
      </c>
      <c r="C31" s="8" t="s">
        <v>23</v>
      </c>
      <c r="D31" s="8" t="s">
        <v>24</v>
      </c>
      <c r="E31" s="8"/>
      <c r="F31" s="8"/>
      <c r="G31" s="10">
        <v>2</v>
      </c>
      <c r="H31" s="10" t="s">
        <v>116</v>
      </c>
      <c r="I31" s="10"/>
      <c r="J31" s="10" t="s">
        <v>117</v>
      </c>
      <c r="K31" s="10">
        <v>500</v>
      </c>
      <c r="L31" s="10" t="s">
        <v>118</v>
      </c>
      <c r="M31" s="10">
        <v>100004302</v>
      </c>
      <c r="N31" s="10" t="s">
        <v>119</v>
      </c>
      <c r="O31" s="21"/>
      <c r="P31" s="20">
        <v>17990</v>
      </c>
      <c r="Q31" s="20">
        <v>13990</v>
      </c>
      <c r="R31" s="13">
        <f t="shared" si="0"/>
        <v>-0.22234574763757642</v>
      </c>
      <c r="S31" s="14">
        <v>255.5</v>
      </c>
      <c r="T31" s="14">
        <v>700</v>
      </c>
      <c r="U31" s="14">
        <f t="shared" si="1"/>
        <v>9793000</v>
      </c>
      <c r="V31" s="15">
        <f t="shared" si="2"/>
        <v>2.7397260273972601</v>
      </c>
      <c r="W31">
        <v>90</v>
      </c>
    </row>
    <row r="32" spans="1:33" x14ac:dyDescent="0.3">
      <c r="A32" s="9">
        <v>45540</v>
      </c>
      <c r="B32" s="9">
        <v>45546</v>
      </c>
      <c r="C32" s="8" t="s">
        <v>23</v>
      </c>
      <c r="D32" s="8" t="s">
        <v>24</v>
      </c>
      <c r="E32" s="8"/>
      <c r="F32" s="8"/>
      <c r="G32" s="10">
        <v>2</v>
      </c>
      <c r="H32" s="10" t="s">
        <v>120</v>
      </c>
      <c r="I32" s="10"/>
      <c r="J32" s="10" t="s">
        <v>121</v>
      </c>
      <c r="K32" s="10">
        <v>540</v>
      </c>
      <c r="L32" s="10" t="s">
        <v>122</v>
      </c>
      <c r="M32" s="10">
        <v>100004218</v>
      </c>
      <c r="N32" s="10" t="s">
        <v>123</v>
      </c>
      <c r="O32" s="10"/>
      <c r="P32" s="20">
        <v>52990</v>
      </c>
      <c r="Q32" s="20">
        <v>39990</v>
      </c>
      <c r="R32" s="13">
        <f t="shared" si="0"/>
        <v>-0.24532930741649372</v>
      </c>
      <c r="S32" s="14">
        <v>129.5</v>
      </c>
      <c r="T32" s="14">
        <v>350</v>
      </c>
      <c r="U32" s="14">
        <f t="shared" si="1"/>
        <v>13996500</v>
      </c>
      <c r="V32" s="15">
        <f t="shared" si="2"/>
        <v>2.7027027027027026</v>
      </c>
      <c r="W32">
        <v>180</v>
      </c>
    </row>
    <row r="33" spans="1:33" x14ac:dyDescent="0.3">
      <c r="A33" s="9">
        <v>45540</v>
      </c>
      <c r="B33" s="9">
        <v>45546</v>
      </c>
      <c r="C33" s="8" t="s">
        <v>23</v>
      </c>
      <c r="D33" s="8" t="s">
        <v>24</v>
      </c>
      <c r="E33" s="8"/>
      <c r="F33" s="8"/>
      <c r="G33" s="10">
        <v>2</v>
      </c>
      <c r="H33" s="10" t="s">
        <v>124</v>
      </c>
      <c r="I33" s="10"/>
      <c r="J33" s="10" t="s">
        <v>125</v>
      </c>
      <c r="K33" s="10">
        <v>340</v>
      </c>
      <c r="L33" s="10" t="s">
        <v>126</v>
      </c>
      <c r="M33" s="10">
        <v>100004032</v>
      </c>
      <c r="N33" s="10" t="s">
        <v>127</v>
      </c>
      <c r="O33" s="10"/>
      <c r="P33" s="20">
        <v>60990</v>
      </c>
      <c r="Q33" s="20">
        <v>44990</v>
      </c>
      <c r="R33" s="13">
        <f t="shared" si="0"/>
        <v>-0.26233808821118221</v>
      </c>
      <c r="S33" s="14">
        <v>178.5</v>
      </c>
      <c r="T33" s="14">
        <v>425</v>
      </c>
      <c r="U33" s="14">
        <f t="shared" si="1"/>
        <v>19120750</v>
      </c>
      <c r="V33" s="15">
        <f t="shared" si="2"/>
        <v>2.3809523809523809</v>
      </c>
      <c r="W33">
        <v>90</v>
      </c>
    </row>
    <row r="34" spans="1:33" x14ac:dyDescent="0.3">
      <c r="A34" s="9">
        <v>45540</v>
      </c>
      <c r="B34" s="9">
        <v>45546</v>
      </c>
      <c r="C34" s="8" t="s">
        <v>23</v>
      </c>
      <c r="D34" s="8" t="s">
        <v>24</v>
      </c>
      <c r="E34" s="8"/>
      <c r="F34" s="8"/>
      <c r="G34" s="10">
        <v>2</v>
      </c>
      <c r="H34" s="10" t="s">
        <v>128</v>
      </c>
      <c r="I34" s="10"/>
      <c r="J34" s="10" t="s">
        <v>129</v>
      </c>
      <c r="K34" s="10">
        <v>500</v>
      </c>
      <c r="L34" s="10" t="s">
        <v>130</v>
      </c>
      <c r="M34" s="10">
        <v>100009541</v>
      </c>
      <c r="N34" s="10" t="s">
        <v>131</v>
      </c>
      <c r="O34" s="10"/>
      <c r="P34" s="20">
        <v>51990</v>
      </c>
      <c r="Q34" s="20">
        <v>37990</v>
      </c>
      <c r="R34" s="13">
        <f t="shared" si="0"/>
        <v>-0.26928255433737258</v>
      </c>
      <c r="S34" s="14">
        <v>52.5</v>
      </c>
      <c r="T34" s="14">
        <v>170</v>
      </c>
      <c r="U34" s="14">
        <f t="shared" si="1"/>
        <v>6458300</v>
      </c>
      <c r="V34" s="15">
        <f t="shared" si="2"/>
        <v>3.2380952380952381</v>
      </c>
      <c r="W34">
        <v>60</v>
      </c>
    </row>
    <row r="35" spans="1:33" x14ac:dyDescent="0.3">
      <c r="A35" s="9">
        <v>45540</v>
      </c>
      <c r="B35" s="9">
        <v>45546</v>
      </c>
      <c r="C35" s="8" t="s">
        <v>23</v>
      </c>
      <c r="D35" s="8" t="s">
        <v>24</v>
      </c>
      <c r="E35" s="8"/>
      <c r="F35" s="8"/>
      <c r="G35" s="10">
        <v>2</v>
      </c>
      <c r="H35" s="10" t="s">
        <v>132</v>
      </c>
      <c r="I35" s="10"/>
      <c r="J35" s="10" t="s">
        <v>133</v>
      </c>
      <c r="K35" s="10">
        <v>200</v>
      </c>
      <c r="L35" s="10" t="s">
        <v>134</v>
      </c>
      <c r="M35" s="10">
        <v>100003245</v>
      </c>
      <c r="N35" s="10" t="s">
        <v>135</v>
      </c>
      <c r="O35" s="10"/>
      <c r="P35" s="20">
        <v>8990</v>
      </c>
      <c r="Q35" s="20">
        <v>6990</v>
      </c>
      <c r="R35" s="13">
        <f t="shared" si="0"/>
        <v>-0.22246941045606228</v>
      </c>
      <c r="S35" s="14">
        <v>542.5</v>
      </c>
      <c r="T35" s="14">
        <v>1663</v>
      </c>
      <c r="U35" s="14">
        <f t="shared" si="1"/>
        <v>11624370</v>
      </c>
      <c r="V35" s="15">
        <f t="shared" si="2"/>
        <v>3.0654377880184334</v>
      </c>
      <c r="W35">
        <v>60</v>
      </c>
    </row>
    <row r="36" spans="1:33" x14ac:dyDescent="0.3">
      <c r="A36" s="9">
        <v>45540</v>
      </c>
      <c r="B36" s="9">
        <v>45546</v>
      </c>
      <c r="C36" s="8" t="s">
        <v>23</v>
      </c>
      <c r="D36" s="8" t="s">
        <v>24</v>
      </c>
      <c r="E36" s="8"/>
      <c r="F36" s="8"/>
      <c r="G36" s="10">
        <v>2</v>
      </c>
      <c r="H36" s="10" t="s">
        <v>136</v>
      </c>
      <c r="I36" s="10"/>
      <c r="J36" s="10" t="s">
        <v>137</v>
      </c>
      <c r="K36" s="10">
        <v>470</v>
      </c>
      <c r="L36" s="10" t="s">
        <v>138</v>
      </c>
      <c r="M36" s="10">
        <v>100004704</v>
      </c>
      <c r="N36" s="10" t="s">
        <v>139</v>
      </c>
      <c r="O36" s="10"/>
      <c r="P36" s="20">
        <v>129990</v>
      </c>
      <c r="Q36" s="20">
        <v>99990</v>
      </c>
      <c r="R36" s="13">
        <f t="shared" si="0"/>
        <v>-0.2307869836141242</v>
      </c>
      <c r="S36" s="14">
        <v>52.5</v>
      </c>
      <c r="T36" s="14">
        <v>160</v>
      </c>
      <c r="U36" s="14">
        <f t="shared" si="1"/>
        <v>15998400</v>
      </c>
      <c r="V36" s="15">
        <f t="shared" si="2"/>
        <v>3.0476190476190474</v>
      </c>
      <c r="W36">
        <v>90</v>
      </c>
    </row>
    <row r="37" spans="1:33" x14ac:dyDescent="0.3">
      <c r="A37" s="9">
        <v>45540</v>
      </c>
      <c r="B37" s="9">
        <v>45546</v>
      </c>
      <c r="C37" s="8" t="s">
        <v>23</v>
      </c>
      <c r="D37" s="8" t="s">
        <v>24</v>
      </c>
      <c r="E37" s="8"/>
      <c r="F37" s="8"/>
      <c r="G37" s="10">
        <v>2</v>
      </c>
      <c r="H37" s="10" t="s">
        <v>140</v>
      </c>
      <c r="I37" s="10"/>
      <c r="J37" s="10" t="s">
        <v>141</v>
      </c>
      <c r="K37" s="10">
        <v>480</v>
      </c>
      <c r="L37" s="10" t="s">
        <v>142</v>
      </c>
      <c r="M37" s="10">
        <v>100003882</v>
      </c>
      <c r="N37" s="10" t="s">
        <v>143</v>
      </c>
      <c r="O37" s="10"/>
      <c r="P37" s="20">
        <v>32990</v>
      </c>
      <c r="Q37" s="20">
        <v>24990</v>
      </c>
      <c r="R37" s="13">
        <f t="shared" si="0"/>
        <v>-0.2424977265838133</v>
      </c>
      <c r="S37" s="14">
        <v>469</v>
      </c>
      <c r="T37" s="14">
        <v>1300</v>
      </c>
      <c r="U37" s="14">
        <f t="shared" si="1"/>
        <v>32487000</v>
      </c>
      <c r="V37" s="15">
        <f t="shared" si="2"/>
        <v>2.7718550106609809</v>
      </c>
      <c r="W37">
        <v>240</v>
      </c>
    </row>
    <row r="38" spans="1:33" x14ac:dyDescent="0.3">
      <c r="A38" s="9">
        <v>45540</v>
      </c>
      <c r="B38" s="9">
        <v>45546</v>
      </c>
      <c r="C38" s="8" t="s">
        <v>23</v>
      </c>
      <c r="D38" s="8" t="s">
        <v>24</v>
      </c>
      <c r="E38" s="8"/>
      <c r="F38" s="8"/>
      <c r="G38" s="10">
        <v>2</v>
      </c>
      <c r="H38" s="10" t="s">
        <v>144</v>
      </c>
      <c r="I38" s="10"/>
      <c r="J38" s="10" t="s">
        <v>145</v>
      </c>
      <c r="K38" s="10">
        <v>1000</v>
      </c>
      <c r="L38" s="10" t="s">
        <v>146</v>
      </c>
      <c r="M38" s="10">
        <v>100003378</v>
      </c>
      <c r="N38" s="10" t="s">
        <v>147</v>
      </c>
      <c r="O38" s="10"/>
      <c r="P38" s="20">
        <v>36990</v>
      </c>
      <c r="Q38" s="20">
        <v>29990</v>
      </c>
      <c r="R38" s="13">
        <f t="shared" si="0"/>
        <v>-0.18924033522573669</v>
      </c>
      <c r="S38" s="14">
        <v>756</v>
      </c>
      <c r="T38" s="14">
        <v>2000</v>
      </c>
      <c r="U38" s="14">
        <f t="shared" si="1"/>
        <v>59980000</v>
      </c>
      <c r="V38" s="15">
        <f t="shared" si="2"/>
        <v>2.6455026455026456</v>
      </c>
      <c r="W38">
        <v>365</v>
      </c>
    </row>
    <row r="39" spans="1:33" x14ac:dyDescent="0.3">
      <c r="A39" s="9">
        <v>45540</v>
      </c>
      <c r="B39" s="9">
        <v>45546</v>
      </c>
      <c r="C39" s="8" t="s">
        <v>23</v>
      </c>
      <c r="D39" s="8" t="s">
        <v>24</v>
      </c>
      <c r="E39" s="8"/>
      <c r="F39" s="8"/>
      <c r="G39" s="10">
        <v>2</v>
      </c>
      <c r="H39" s="10" t="s">
        <v>148</v>
      </c>
      <c r="I39" s="10"/>
      <c r="J39" s="10" t="s">
        <v>149</v>
      </c>
      <c r="K39" s="10">
        <v>75</v>
      </c>
      <c r="L39" s="10" t="s">
        <v>150</v>
      </c>
      <c r="M39" s="10">
        <v>100004412</v>
      </c>
      <c r="N39" s="10" t="s">
        <v>151</v>
      </c>
      <c r="O39" s="10"/>
      <c r="P39" s="20">
        <v>13990</v>
      </c>
      <c r="Q39" s="20">
        <v>11490</v>
      </c>
      <c r="R39" s="13">
        <f t="shared" si="0"/>
        <v>-0.17869907076483205</v>
      </c>
      <c r="S39" s="14">
        <v>2856</v>
      </c>
      <c r="T39" s="14">
        <v>7600</v>
      </c>
      <c r="U39" s="14">
        <f t="shared" si="1"/>
        <v>87324000</v>
      </c>
      <c r="V39" s="15">
        <f t="shared" si="2"/>
        <v>2.661064425770308</v>
      </c>
      <c r="W39">
        <v>730</v>
      </c>
    </row>
    <row r="40" spans="1:33" x14ac:dyDescent="0.3">
      <c r="A40" s="9">
        <v>45540</v>
      </c>
      <c r="B40" s="9">
        <v>45546</v>
      </c>
      <c r="C40" s="8" t="s">
        <v>23</v>
      </c>
      <c r="D40" s="8" t="s">
        <v>24</v>
      </c>
      <c r="E40" s="8"/>
      <c r="F40" s="8"/>
      <c r="G40" s="10">
        <v>2</v>
      </c>
      <c r="H40" s="10" t="s">
        <v>152</v>
      </c>
      <c r="I40" s="10"/>
      <c r="J40" s="10" t="s">
        <v>153</v>
      </c>
      <c r="K40" s="10">
        <v>76</v>
      </c>
      <c r="L40" s="10" t="s">
        <v>154</v>
      </c>
      <c r="M40" s="10">
        <v>900000009</v>
      </c>
      <c r="N40" s="10" t="s">
        <v>155</v>
      </c>
      <c r="O40" s="10"/>
      <c r="P40" s="20">
        <v>18990</v>
      </c>
      <c r="Q40" s="20">
        <v>11990</v>
      </c>
      <c r="R40" s="13">
        <f t="shared" si="0"/>
        <v>-0.36861506055818849</v>
      </c>
      <c r="S40" s="14">
        <v>675.5</v>
      </c>
      <c r="T40" s="14">
        <v>2800</v>
      </c>
      <c r="U40" s="14">
        <f t="shared" si="1"/>
        <v>33572000</v>
      </c>
      <c r="V40" s="15">
        <f t="shared" si="2"/>
        <v>4.1450777202072535</v>
      </c>
      <c r="W40">
        <v>540</v>
      </c>
    </row>
    <row r="41" spans="1:33" x14ac:dyDescent="0.3">
      <c r="A41" s="9">
        <v>45540</v>
      </c>
      <c r="B41" s="9">
        <v>45546</v>
      </c>
      <c r="C41" s="8" t="s">
        <v>84</v>
      </c>
      <c r="D41" s="8" t="s">
        <v>85</v>
      </c>
      <c r="E41" s="8"/>
      <c r="F41" s="8"/>
      <c r="G41" s="10">
        <v>2</v>
      </c>
      <c r="H41" s="22" t="s">
        <v>156</v>
      </c>
      <c r="I41" s="22"/>
      <c r="J41" s="22" t="s">
        <v>157</v>
      </c>
      <c r="K41" s="22">
        <v>72</v>
      </c>
      <c r="L41" s="22" t="s">
        <v>154</v>
      </c>
      <c r="M41" s="22">
        <v>900000009</v>
      </c>
      <c r="N41" s="22" t="s">
        <v>155</v>
      </c>
      <c r="O41" s="22" t="s">
        <v>158</v>
      </c>
      <c r="P41" s="20">
        <v>20990</v>
      </c>
      <c r="Q41" s="20">
        <v>12990</v>
      </c>
      <c r="R41" s="13">
        <f t="shared" si="0"/>
        <v>-0.38113387327298709</v>
      </c>
      <c r="S41" s="14">
        <v>1438.5</v>
      </c>
      <c r="T41" s="14">
        <v>3700</v>
      </c>
      <c r="U41" s="14">
        <f t="shared" si="1"/>
        <v>48063000</v>
      </c>
      <c r="V41" s="15">
        <f t="shared" si="2"/>
        <v>2.5721237400069517</v>
      </c>
      <c r="W41">
        <v>540</v>
      </c>
      <c r="X41">
        <v>4.5672662593397417</v>
      </c>
      <c r="Y41">
        <f>X41*1.25</f>
        <v>5.7090828241746774</v>
      </c>
      <c r="Z41" s="68">
        <v>45540</v>
      </c>
      <c r="AA41" s="68">
        <f>Z41+2</f>
        <v>45542</v>
      </c>
      <c r="AB41">
        <f>X41*0.75</f>
        <v>3.4254496945048061</v>
      </c>
      <c r="AC41" s="68">
        <f>AA41+1</f>
        <v>45543</v>
      </c>
      <c r="AD41" s="68">
        <f>AC41+3</f>
        <v>45546</v>
      </c>
      <c r="AE41">
        <f>1.3/X41</f>
        <v>0.28463416104580952</v>
      </c>
      <c r="AF41" s="68">
        <f>AD41+1</f>
        <v>45547</v>
      </c>
      <c r="AG41" s="68">
        <f>AF41+6</f>
        <v>45553</v>
      </c>
    </row>
    <row r="42" spans="1:33" x14ac:dyDescent="0.3">
      <c r="A42" s="9">
        <v>45540</v>
      </c>
      <c r="B42" s="9">
        <v>45546</v>
      </c>
      <c r="C42" s="8" t="s">
        <v>23</v>
      </c>
      <c r="D42" s="8" t="s">
        <v>24</v>
      </c>
      <c r="E42" s="8"/>
      <c r="F42" s="8"/>
      <c r="G42" s="23">
        <v>10</v>
      </c>
      <c r="H42" s="23" t="s">
        <v>159</v>
      </c>
      <c r="I42" s="23"/>
      <c r="J42" s="23" t="s">
        <v>160</v>
      </c>
      <c r="K42" s="23"/>
      <c r="L42" s="23" t="s">
        <v>161</v>
      </c>
      <c r="M42" s="23">
        <v>900000009</v>
      </c>
      <c r="N42" s="23" t="s">
        <v>162</v>
      </c>
      <c r="O42" s="23"/>
      <c r="P42" s="24">
        <v>49990</v>
      </c>
      <c r="Q42" s="24">
        <v>42490</v>
      </c>
      <c r="R42" s="13">
        <f t="shared" si="0"/>
        <v>-0.1500300060012002</v>
      </c>
      <c r="S42" s="14">
        <v>259</v>
      </c>
      <c r="T42" s="14">
        <v>420</v>
      </c>
      <c r="U42" s="14">
        <f t="shared" si="1"/>
        <v>17845800</v>
      </c>
      <c r="V42" s="15">
        <f t="shared" si="2"/>
        <v>1.6216216216216217</v>
      </c>
      <c r="W42">
        <v>540</v>
      </c>
    </row>
    <row r="43" spans="1:33" x14ac:dyDescent="0.3">
      <c r="A43" s="9">
        <v>45540</v>
      </c>
      <c r="B43" s="9">
        <v>45546</v>
      </c>
      <c r="C43" s="8" t="s">
        <v>23</v>
      </c>
      <c r="D43" s="8" t="s">
        <v>24</v>
      </c>
      <c r="E43" s="8"/>
      <c r="F43" s="8"/>
      <c r="G43" s="23">
        <v>16</v>
      </c>
      <c r="H43" s="23" t="s">
        <v>163</v>
      </c>
      <c r="I43" s="23"/>
      <c r="J43" s="23" t="s">
        <v>164</v>
      </c>
      <c r="K43" s="23"/>
      <c r="L43" s="23" t="s">
        <v>165</v>
      </c>
      <c r="M43" s="23">
        <v>100004662</v>
      </c>
      <c r="N43" s="23" t="s">
        <v>65</v>
      </c>
      <c r="O43" s="23"/>
      <c r="P43" s="24">
        <v>5990</v>
      </c>
      <c r="Q43" s="24">
        <v>4490</v>
      </c>
      <c r="R43" s="13">
        <f t="shared" si="0"/>
        <v>-0.25041736227045075</v>
      </c>
      <c r="S43" s="14">
        <v>353.5</v>
      </c>
      <c r="T43" s="14">
        <v>800</v>
      </c>
      <c r="U43" s="14">
        <f t="shared" si="1"/>
        <v>3592000</v>
      </c>
      <c r="V43" s="15">
        <f t="shared" si="2"/>
        <v>2.2630834512022631</v>
      </c>
      <c r="W43">
        <v>720</v>
      </c>
    </row>
    <row r="44" spans="1:33" x14ac:dyDescent="0.3">
      <c r="A44" s="9">
        <v>45540</v>
      </c>
      <c r="B44" s="9">
        <v>45546</v>
      </c>
      <c r="C44" s="8" t="s">
        <v>23</v>
      </c>
      <c r="D44" s="8" t="s">
        <v>24</v>
      </c>
      <c r="E44" s="8"/>
      <c r="F44" s="8"/>
      <c r="G44" s="23">
        <v>16</v>
      </c>
      <c r="H44" s="23" t="s">
        <v>166</v>
      </c>
      <c r="I44" s="23"/>
      <c r="J44" s="23" t="s">
        <v>167</v>
      </c>
      <c r="K44" s="23"/>
      <c r="L44" s="23" t="s">
        <v>165</v>
      </c>
      <c r="M44" s="23">
        <v>100004662</v>
      </c>
      <c r="N44" s="23" t="s">
        <v>65</v>
      </c>
      <c r="O44" s="23"/>
      <c r="P44" s="24" t="e">
        <f>#REF!</f>
        <v>#REF!</v>
      </c>
      <c r="Q44" s="24">
        <v>4490</v>
      </c>
      <c r="R44" s="13" t="e">
        <f t="shared" si="0"/>
        <v>#REF!</v>
      </c>
      <c r="S44" s="14">
        <v>1694</v>
      </c>
      <c r="T44" s="14">
        <v>3740</v>
      </c>
      <c r="U44" s="14">
        <f t="shared" si="1"/>
        <v>16792600</v>
      </c>
      <c r="V44" s="15">
        <f t="shared" si="2"/>
        <v>2.2077922077922079</v>
      </c>
      <c r="W44">
        <v>730</v>
      </c>
    </row>
    <row r="45" spans="1:33" x14ac:dyDescent="0.3">
      <c r="A45" s="9">
        <v>45540</v>
      </c>
      <c r="B45" s="9">
        <v>45546</v>
      </c>
      <c r="C45" s="8" t="s">
        <v>23</v>
      </c>
      <c r="D45" s="8" t="s">
        <v>24</v>
      </c>
      <c r="E45" s="8"/>
      <c r="F45" s="8"/>
      <c r="G45" s="23">
        <v>16</v>
      </c>
      <c r="H45" s="23" t="s">
        <v>168</v>
      </c>
      <c r="I45" s="23"/>
      <c r="J45" s="23" t="s">
        <v>169</v>
      </c>
      <c r="K45" s="23"/>
      <c r="L45" s="23" t="s">
        <v>165</v>
      </c>
      <c r="M45" s="23">
        <v>100004662</v>
      </c>
      <c r="N45" s="23" t="s">
        <v>65</v>
      </c>
      <c r="O45" s="23"/>
      <c r="P45" s="24">
        <v>5990</v>
      </c>
      <c r="Q45" s="24">
        <v>4490</v>
      </c>
      <c r="R45" s="13">
        <f t="shared" si="0"/>
        <v>-0.25041736227045075</v>
      </c>
      <c r="S45" s="14">
        <v>206.5</v>
      </c>
      <c r="T45" s="14">
        <v>370</v>
      </c>
      <c r="U45" s="14">
        <f t="shared" si="1"/>
        <v>1661300</v>
      </c>
      <c r="V45" s="15">
        <f t="shared" si="2"/>
        <v>1.7917675544794189</v>
      </c>
      <c r="W45">
        <v>720</v>
      </c>
    </row>
    <row r="46" spans="1:33" x14ac:dyDescent="0.3">
      <c r="A46" s="9">
        <v>45540</v>
      </c>
      <c r="B46" s="9">
        <v>45546</v>
      </c>
      <c r="C46" s="8" t="s">
        <v>23</v>
      </c>
      <c r="D46" s="8" t="s">
        <v>24</v>
      </c>
      <c r="E46" s="8"/>
      <c r="F46" s="8"/>
      <c r="G46" s="23">
        <v>16</v>
      </c>
      <c r="H46" s="23" t="s">
        <v>170</v>
      </c>
      <c r="I46" s="23"/>
      <c r="J46" s="23" t="s">
        <v>171</v>
      </c>
      <c r="K46" s="23"/>
      <c r="L46" s="23" t="s">
        <v>165</v>
      </c>
      <c r="M46" s="23">
        <v>100004662</v>
      </c>
      <c r="N46" s="23" t="s">
        <v>65</v>
      </c>
      <c r="O46" s="23"/>
      <c r="P46" s="24">
        <v>5990</v>
      </c>
      <c r="Q46" s="24">
        <v>4490</v>
      </c>
      <c r="R46" s="13">
        <f t="shared" si="0"/>
        <v>-0.25041736227045075</v>
      </c>
      <c r="S46" s="14">
        <v>273</v>
      </c>
      <c r="T46" s="14">
        <v>470</v>
      </c>
      <c r="U46" s="14">
        <f t="shared" si="1"/>
        <v>2110300</v>
      </c>
      <c r="V46" s="15">
        <f t="shared" si="2"/>
        <v>1.7216117216117217</v>
      </c>
      <c r="W46">
        <v>720</v>
      </c>
    </row>
    <row r="47" spans="1:33" x14ac:dyDescent="0.3">
      <c r="A47" s="9">
        <v>45540</v>
      </c>
      <c r="B47" s="9">
        <v>45546</v>
      </c>
      <c r="C47" s="8" t="s">
        <v>23</v>
      </c>
      <c r="D47" s="8" t="s">
        <v>24</v>
      </c>
      <c r="E47" s="8"/>
      <c r="F47" s="8"/>
      <c r="G47" s="23">
        <v>16</v>
      </c>
      <c r="H47" s="23" t="s">
        <v>172</v>
      </c>
      <c r="I47" s="23"/>
      <c r="J47" s="23" t="s">
        <v>173</v>
      </c>
      <c r="K47" s="23"/>
      <c r="L47" s="23" t="s">
        <v>165</v>
      </c>
      <c r="M47" s="23">
        <v>100004662</v>
      </c>
      <c r="N47" s="23" t="s">
        <v>65</v>
      </c>
      <c r="O47" s="23"/>
      <c r="P47" s="24">
        <v>5990</v>
      </c>
      <c r="Q47" s="24">
        <v>4490</v>
      </c>
      <c r="R47" s="13">
        <f t="shared" si="0"/>
        <v>-0.25041736227045075</v>
      </c>
      <c r="S47" s="14">
        <v>217</v>
      </c>
      <c r="T47" s="14">
        <v>385</v>
      </c>
      <c r="U47" s="14">
        <f t="shared" si="1"/>
        <v>1728650</v>
      </c>
      <c r="V47" s="15">
        <f t="shared" si="2"/>
        <v>1.7741935483870968</v>
      </c>
      <c r="W47">
        <v>720</v>
      </c>
    </row>
    <row r="48" spans="1:33" x14ac:dyDescent="0.3">
      <c r="A48" s="9">
        <v>45540</v>
      </c>
      <c r="B48" s="9">
        <v>45546</v>
      </c>
      <c r="C48" s="8" t="s">
        <v>23</v>
      </c>
      <c r="D48" s="8" t="s">
        <v>24</v>
      </c>
      <c r="E48" s="8"/>
      <c r="F48" s="8"/>
      <c r="G48" s="23">
        <v>16</v>
      </c>
      <c r="H48" s="23" t="s">
        <v>174</v>
      </c>
      <c r="I48" s="23"/>
      <c r="J48" s="23" t="s">
        <v>175</v>
      </c>
      <c r="K48" s="23"/>
      <c r="L48" s="23" t="s">
        <v>165</v>
      </c>
      <c r="M48" s="23">
        <v>100004662</v>
      </c>
      <c r="N48" s="23" t="s">
        <v>65</v>
      </c>
      <c r="O48" s="23"/>
      <c r="P48" s="24" t="e">
        <f>#REF!</f>
        <v>#REF!</v>
      </c>
      <c r="Q48" s="24">
        <v>4490</v>
      </c>
      <c r="R48" s="13" t="e">
        <f t="shared" si="0"/>
        <v>#REF!</v>
      </c>
      <c r="S48" s="14">
        <v>2261</v>
      </c>
      <c r="T48" s="14">
        <v>4451</v>
      </c>
      <c r="U48" s="14">
        <f t="shared" si="1"/>
        <v>19984990</v>
      </c>
      <c r="V48" s="15">
        <f t="shared" si="2"/>
        <v>1.9685979655019903</v>
      </c>
      <c r="W48">
        <v>730</v>
      </c>
    </row>
    <row r="49" spans="1:23" x14ac:dyDescent="0.3">
      <c r="A49" s="9">
        <v>45540</v>
      </c>
      <c r="B49" s="9">
        <v>45546</v>
      </c>
      <c r="C49" s="8" t="s">
        <v>23</v>
      </c>
      <c r="D49" s="8" t="s">
        <v>24</v>
      </c>
      <c r="E49" s="8"/>
      <c r="F49" s="8"/>
      <c r="G49" s="23">
        <v>16</v>
      </c>
      <c r="H49" s="23" t="s">
        <v>176</v>
      </c>
      <c r="I49" s="23"/>
      <c r="J49" s="23" t="s">
        <v>177</v>
      </c>
      <c r="K49" s="23"/>
      <c r="L49" s="23" t="s">
        <v>165</v>
      </c>
      <c r="M49" s="23">
        <v>100004662</v>
      </c>
      <c r="N49" s="23" t="s">
        <v>65</v>
      </c>
      <c r="O49" s="23"/>
      <c r="P49" s="24">
        <v>5990</v>
      </c>
      <c r="Q49" s="24">
        <v>4490</v>
      </c>
      <c r="R49" s="13">
        <f t="shared" si="0"/>
        <v>-0.25041736227045075</v>
      </c>
      <c r="S49" s="14">
        <v>168</v>
      </c>
      <c r="T49" s="14">
        <v>340</v>
      </c>
      <c r="U49" s="14">
        <f t="shared" si="1"/>
        <v>1526600</v>
      </c>
      <c r="V49" s="15">
        <f t="shared" si="2"/>
        <v>2.0238095238095237</v>
      </c>
      <c r="W49">
        <v>720</v>
      </c>
    </row>
    <row r="50" spans="1:23" x14ac:dyDescent="0.3">
      <c r="A50" s="9">
        <v>45540</v>
      </c>
      <c r="B50" s="9">
        <v>45546</v>
      </c>
      <c r="C50" s="8" t="s">
        <v>23</v>
      </c>
      <c r="D50" s="8" t="s">
        <v>24</v>
      </c>
      <c r="E50" s="8"/>
      <c r="F50" s="8"/>
      <c r="G50" s="23">
        <v>16</v>
      </c>
      <c r="H50" s="23" t="s">
        <v>178</v>
      </c>
      <c r="I50" s="23"/>
      <c r="J50" s="23" t="s">
        <v>179</v>
      </c>
      <c r="K50" s="23"/>
      <c r="L50" s="23" t="s">
        <v>165</v>
      </c>
      <c r="M50" s="23">
        <v>100004662</v>
      </c>
      <c r="N50" s="23" t="s">
        <v>65</v>
      </c>
      <c r="O50" s="23"/>
      <c r="P50" s="24" t="e">
        <f>#REF!</f>
        <v>#REF!</v>
      </c>
      <c r="Q50" s="24">
        <v>4490</v>
      </c>
      <c r="R50" s="13" t="e">
        <f t="shared" si="0"/>
        <v>#REF!</v>
      </c>
      <c r="S50" s="14">
        <v>2849</v>
      </c>
      <c r="T50" s="14">
        <v>5044</v>
      </c>
      <c r="U50" s="14">
        <f t="shared" si="1"/>
        <v>22647560</v>
      </c>
      <c r="V50" s="15">
        <f t="shared" si="2"/>
        <v>1.7704457704457703</v>
      </c>
      <c r="W50">
        <v>730</v>
      </c>
    </row>
    <row r="51" spans="1:23" x14ac:dyDescent="0.3">
      <c r="A51" s="9">
        <v>45540</v>
      </c>
      <c r="B51" s="9">
        <v>45546</v>
      </c>
      <c r="C51" s="8" t="s">
        <v>23</v>
      </c>
      <c r="D51" s="8" t="s">
        <v>24</v>
      </c>
      <c r="E51" s="8"/>
      <c r="F51" s="8"/>
      <c r="G51" s="23">
        <v>16</v>
      </c>
      <c r="H51" s="23" t="s">
        <v>180</v>
      </c>
      <c r="I51" s="23"/>
      <c r="J51" s="23" t="s">
        <v>181</v>
      </c>
      <c r="K51" s="23"/>
      <c r="L51" s="23" t="s">
        <v>165</v>
      </c>
      <c r="M51" s="23">
        <v>100004662</v>
      </c>
      <c r="N51" s="23" t="s">
        <v>65</v>
      </c>
      <c r="O51" s="23"/>
      <c r="P51" s="24" t="e">
        <f>#REF!</f>
        <v>#REF!</v>
      </c>
      <c r="Q51" s="24">
        <v>4490</v>
      </c>
      <c r="R51" s="13" t="e">
        <f t="shared" si="0"/>
        <v>#REF!</v>
      </c>
      <c r="S51" s="14">
        <v>4515</v>
      </c>
      <c r="T51" s="14">
        <v>8100</v>
      </c>
      <c r="U51" s="14">
        <f t="shared" si="1"/>
        <v>36369000</v>
      </c>
      <c r="V51" s="15">
        <f t="shared" si="2"/>
        <v>1.7940199335548173</v>
      </c>
      <c r="W51">
        <v>730</v>
      </c>
    </row>
    <row r="52" spans="1:23" x14ac:dyDescent="0.3">
      <c r="A52" s="9">
        <v>45540</v>
      </c>
      <c r="B52" s="9">
        <v>45546</v>
      </c>
      <c r="C52" s="8" t="s">
        <v>23</v>
      </c>
      <c r="D52" s="8" t="s">
        <v>24</v>
      </c>
      <c r="E52" s="8"/>
      <c r="F52" s="8"/>
      <c r="G52" s="23">
        <v>16</v>
      </c>
      <c r="H52" s="23" t="s">
        <v>182</v>
      </c>
      <c r="I52" s="23"/>
      <c r="J52" s="23" t="s">
        <v>183</v>
      </c>
      <c r="K52" s="23"/>
      <c r="L52" s="23" t="s">
        <v>184</v>
      </c>
      <c r="M52" s="23">
        <v>100004662</v>
      </c>
      <c r="N52" s="23" t="s">
        <v>65</v>
      </c>
      <c r="O52" s="23"/>
      <c r="P52" s="24">
        <v>8990</v>
      </c>
      <c r="Q52" s="24">
        <v>7489.9999999999991</v>
      </c>
      <c r="R52" s="13">
        <f t="shared" si="0"/>
        <v>-0.16685205784204682</v>
      </c>
      <c r="S52" s="14">
        <v>455</v>
      </c>
      <c r="T52" s="14">
        <v>770</v>
      </c>
      <c r="U52" s="14">
        <f t="shared" si="1"/>
        <v>5767299.9999999991</v>
      </c>
      <c r="V52" s="15">
        <f t="shared" si="2"/>
        <v>1.6923076923076923</v>
      </c>
      <c r="W52">
        <v>730</v>
      </c>
    </row>
    <row r="53" spans="1:23" x14ac:dyDescent="0.3">
      <c r="A53" s="9">
        <v>45540</v>
      </c>
      <c r="B53" s="9">
        <v>45546</v>
      </c>
      <c r="C53" s="8" t="s">
        <v>23</v>
      </c>
      <c r="D53" s="8" t="s">
        <v>24</v>
      </c>
      <c r="E53" s="8"/>
      <c r="F53" s="8"/>
      <c r="G53" s="23">
        <v>16</v>
      </c>
      <c r="H53" s="23" t="s">
        <v>185</v>
      </c>
      <c r="I53" s="23"/>
      <c r="J53" s="23" t="s">
        <v>186</v>
      </c>
      <c r="K53" s="23"/>
      <c r="L53" s="23" t="s">
        <v>184</v>
      </c>
      <c r="M53" s="23">
        <v>100004662</v>
      </c>
      <c r="N53" s="23" t="s">
        <v>65</v>
      </c>
      <c r="O53" s="23"/>
      <c r="P53" s="24">
        <v>8990</v>
      </c>
      <c r="Q53" s="24">
        <v>7489.9999999999991</v>
      </c>
      <c r="R53" s="13">
        <f t="shared" si="0"/>
        <v>-0.16685205784204682</v>
      </c>
      <c r="S53" s="14">
        <v>367.5</v>
      </c>
      <c r="T53" s="14">
        <v>540</v>
      </c>
      <c r="U53" s="14">
        <f t="shared" si="1"/>
        <v>4044599.9999999995</v>
      </c>
      <c r="V53" s="15">
        <f t="shared" si="2"/>
        <v>1.4693877551020409</v>
      </c>
      <c r="W53">
        <v>730</v>
      </c>
    </row>
    <row r="54" spans="1:23" x14ac:dyDescent="0.3">
      <c r="A54" s="9">
        <v>45540</v>
      </c>
      <c r="B54" s="9">
        <v>45546</v>
      </c>
      <c r="C54" s="8" t="s">
        <v>23</v>
      </c>
      <c r="D54" s="8" t="s">
        <v>24</v>
      </c>
      <c r="E54" s="8"/>
      <c r="F54" s="8"/>
      <c r="G54" s="23">
        <v>16</v>
      </c>
      <c r="H54" s="23" t="s">
        <v>187</v>
      </c>
      <c r="I54" s="23"/>
      <c r="J54" s="23" t="s">
        <v>188</v>
      </c>
      <c r="K54" s="23"/>
      <c r="L54" s="23" t="s">
        <v>184</v>
      </c>
      <c r="M54" s="23">
        <v>100004662</v>
      </c>
      <c r="N54" s="23" t="s">
        <v>65</v>
      </c>
      <c r="O54" s="23"/>
      <c r="P54" s="24">
        <v>8990</v>
      </c>
      <c r="Q54" s="24">
        <v>7489.9999999999991</v>
      </c>
      <c r="R54" s="13">
        <f t="shared" si="0"/>
        <v>-0.16685205784204682</v>
      </c>
      <c r="S54" s="14">
        <v>451.5</v>
      </c>
      <c r="T54" s="14">
        <v>670</v>
      </c>
      <c r="U54" s="14">
        <f t="shared" si="1"/>
        <v>5018299.9999999991</v>
      </c>
      <c r="V54" s="15">
        <f t="shared" si="2"/>
        <v>1.4839424141749724</v>
      </c>
      <c r="W54">
        <v>730</v>
      </c>
    </row>
    <row r="55" spans="1:23" x14ac:dyDescent="0.3">
      <c r="A55" s="9">
        <v>45540</v>
      </c>
      <c r="B55" s="9">
        <v>45546</v>
      </c>
      <c r="C55" s="8" t="s">
        <v>23</v>
      </c>
      <c r="D55" s="8" t="s">
        <v>24</v>
      </c>
      <c r="E55" s="8"/>
      <c r="F55" s="8"/>
      <c r="G55" s="10">
        <v>10</v>
      </c>
      <c r="H55" s="26" t="s">
        <v>189</v>
      </c>
      <c r="I55" s="10"/>
      <c r="J55" s="26" t="s">
        <v>190</v>
      </c>
      <c r="K55" s="10"/>
      <c r="L55" s="10" t="s">
        <v>191</v>
      </c>
      <c r="M55" s="10">
        <v>100004662</v>
      </c>
      <c r="N55" s="10" t="s">
        <v>65</v>
      </c>
      <c r="O55" s="10"/>
      <c r="P55" s="20">
        <v>21990</v>
      </c>
      <c r="Q55" s="20">
        <v>19490</v>
      </c>
      <c r="R55" s="13">
        <f t="shared" si="0"/>
        <v>-0.11368804001819011</v>
      </c>
      <c r="S55" s="14">
        <v>95</v>
      </c>
      <c r="T55" s="14">
        <v>290</v>
      </c>
      <c r="U55" s="14">
        <f t="shared" si="1"/>
        <v>5652100</v>
      </c>
      <c r="V55" s="15">
        <f t="shared" si="2"/>
        <v>3.0526315789473686</v>
      </c>
      <c r="W55">
        <v>360</v>
      </c>
    </row>
    <row r="56" spans="1:23" x14ac:dyDescent="0.3">
      <c r="A56" s="9">
        <v>45540</v>
      </c>
      <c r="B56" s="9">
        <v>45546</v>
      </c>
      <c r="C56" s="8" t="s">
        <v>23</v>
      </c>
      <c r="D56" s="8" t="s">
        <v>24</v>
      </c>
      <c r="E56" s="8"/>
      <c r="F56" s="8"/>
      <c r="G56" s="10">
        <v>10</v>
      </c>
      <c r="H56" s="26" t="s">
        <v>192</v>
      </c>
      <c r="I56" s="10"/>
      <c r="J56" s="26" t="s">
        <v>193</v>
      </c>
      <c r="K56" s="10"/>
      <c r="L56" s="10" t="s">
        <v>191</v>
      </c>
      <c r="M56" s="10">
        <v>100004662</v>
      </c>
      <c r="N56" s="10" t="s">
        <v>65</v>
      </c>
      <c r="O56" s="10"/>
      <c r="P56" s="20">
        <v>21990</v>
      </c>
      <c r="Q56" s="20">
        <v>19490</v>
      </c>
      <c r="R56" s="13">
        <f t="shared" si="0"/>
        <v>-0.11368804001819011</v>
      </c>
      <c r="S56" s="14">
        <v>100</v>
      </c>
      <c r="T56" s="14">
        <v>310</v>
      </c>
      <c r="U56" s="14">
        <f t="shared" si="1"/>
        <v>6041900</v>
      </c>
      <c r="V56" s="15">
        <f t="shared" si="2"/>
        <v>3.1</v>
      </c>
      <c r="W56">
        <v>360</v>
      </c>
    </row>
    <row r="57" spans="1:23" x14ac:dyDescent="0.3">
      <c r="A57" s="9">
        <v>45540</v>
      </c>
      <c r="B57" s="9">
        <v>45546</v>
      </c>
      <c r="C57" s="8" t="s">
        <v>23</v>
      </c>
      <c r="D57" s="8" t="s">
        <v>24</v>
      </c>
      <c r="E57" s="8"/>
      <c r="F57" s="8"/>
      <c r="G57" s="10">
        <v>10</v>
      </c>
      <c r="H57" s="26" t="s">
        <v>194</v>
      </c>
      <c r="I57" s="10"/>
      <c r="J57" s="26" t="s">
        <v>195</v>
      </c>
      <c r="K57" s="10"/>
      <c r="L57" s="10" t="s">
        <v>196</v>
      </c>
      <c r="M57" s="10">
        <v>100004662</v>
      </c>
      <c r="N57" s="10" t="s">
        <v>65</v>
      </c>
      <c r="O57" s="10"/>
      <c r="P57" s="20">
        <v>21990</v>
      </c>
      <c r="Q57" s="11">
        <v>19490</v>
      </c>
      <c r="R57" s="13">
        <f t="shared" si="0"/>
        <v>-0.11368804001819011</v>
      </c>
      <c r="S57" s="14">
        <v>230</v>
      </c>
      <c r="T57" s="14">
        <v>500</v>
      </c>
      <c r="U57" s="14">
        <f t="shared" si="1"/>
        <v>9745000</v>
      </c>
      <c r="V57" s="15">
        <f t="shared" si="2"/>
        <v>2.1739130434782608</v>
      </c>
      <c r="W57">
        <v>365</v>
      </c>
    </row>
    <row r="58" spans="1:23" x14ac:dyDescent="0.3">
      <c r="A58" s="9">
        <v>45540</v>
      </c>
      <c r="B58" s="9">
        <v>45546</v>
      </c>
      <c r="C58" s="8" t="s">
        <v>23</v>
      </c>
      <c r="D58" s="8" t="s">
        <v>24</v>
      </c>
      <c r="E58" s="8"/>
      <c r="F58" s="8"/>
      <c r="G58" s="10">
        <v>10</v>
      </c>
      <c r="H58" s="26" t="s">
        <v>197</v>
      </c>
      <c r="I58" s="10"/>
      <c r="J58" s="26" t="s">
        <v>198</v>
      </c>
      <c r="K58" s="10"/>
      <c r="L58" s="10" t="s">
        <v>196</v>
      </c>
      <c r="M58" s="10">
        <v>100004662</v>
      </c>
      <c r="N58" s="10" t="s">
        <v>65</v>
      </c>
      <c r="O58" s="10"/>
      <c r="P58" s="20">
        <v>18490</v>
      </c>
      <c r="Q58" s="20">
        <v>16490.000000000015</v>
      </c>
      <c r="R58" s="13">
        <f t="shared" si="0"/>
        <v>-0.10816657652785211</v>
      </c>
      <c r="S58" s="14">
        <v>300</v>
      </c>
      <c r="T58" s="14">
        <v>650</v>
      </c>
      <c r="U58" s="14">
        <f t="shared" si="1"/>
        <v>10718500.000000009</v>
      </c>
      <c r="V58" s="15">
        <f t="shared" si="2"/>
        <v>2.1666666666666665</v>
      </c>
      <c r="W58">
        <v>360</v>
      </c>
    </row>
    <row r="59" spans="1:23" x14ac:dyDescent="0.3">
      <c r="A59" s="9">
        <v>45540</v>
      </c>
      <c r="B59" s="9">
        <v>45546</v>
      </c>
      <c r="C59" s="8" t="s">
        <v>23</v>
      </c>
      <c r="D59" s="8" t="s">
        <v>24</v>
      </c>
      <c r="E59" s="8"/>
      <c r="F59" s="8"/>
      <c r="G59" s="10">
        <v>10</v>
      </c>
      <c r="H59" s="26" t="s">
        <v>199</v>
      </c>
      <c r="I59" s="10"/>
      <c r="J59" s="26" t="s">
        <v>200</v>
      </c>
      <c r="K59" s="10"/>
      <c r="L59" s="10" t="s">
        <v>196</v>
      </c>
      <c r="M59" s="10">
        <v>100004662</v>
      </c>
      <c r="N59" s="10" t="s">
        <v>65</v>
      </c>
      <c r="O59" s="10"/>
      <c r="P59" s="20">
        <v>33990</v>
      </c>
      <c r="Q59" s="20">
        <v>23990</v>
      </c>
      <c r="R59" s="13">
        <f t="shared" si="0"/>
        <v>-0.29420417769932328</v>
      </c>
      <c r="S59" s="14">
        <v>220</v>
      </c>
      <c r="T59" s="14">
        <v>2000</v>
      </c>
      <c r="U59" s="14">
        <f t="shared" si="1"/>
        <v>47980000</v>
      </c>
      <c r="V59" s="15">
        <f t="shared" si="2"/>
        <v>9.0909090909090917</v>
      </c>
      <c r="W59">
        <v>365</v>
      </c>
    </row>
    <row r="60" spans="1:23" x14ac:dyDescent="0.3">
      <c r="A60" s="9">
        <v>45540</v>
      </c>
      <c r="B60" s="9">
        <v>45546</v>
      </c>
      <c r="C60" s="8" t="s">
        <v>23</v>
      </c>
      <c r="D60" s="8" t="s">
        <v>24</v>
      </c>
      <c r="E60" s="8"/>
      <c r="F60" s="8"/>
      <c r="G60" s="10">
        <v>10</v>
      </c>
      <c r="H60" s="26" t="s">
        <v>201</v>
      </c>
      <c r="I60" s="10"/>
      <c r="J60" s="26" t="s">
        <v>202</v>
      </c>
      <c r="K60" s="10"/>
      <c r="L60" s="10" t="s">
        <v>196</v>
      </c>
      <c r="M60" s="10">
        <v>100004662</v>
      </c>
      <c r="N60" s="10" t="s">
        <v>65</v>
      </c>
      <c r="O60" s="10"/>
      <c r="P60" s="20">
        <v>33990</v>
      </c>
      <c r="Q60" s="20">
        <v>23990</v>
      </c>
      <c r="R60" s="13">
        <f t="shared" si="0"/>
        <v>-0.29420417769932328</v>
      </c>
      <c r="S60" s="14">
        <v>294</v>
      </c>
      <c r="T60" s="14">
        <v>2500</v>
      </c>
      <c r="U60" s="14">
        <f t="shared" si="1"/>
        <v>59975000</v>
      </c>
      <c r="V60" s="15">
        <f t="shared" si="2"/>
        <v>8.5034013605442169</v>
      </c>
      <c r="W60">
        <v>365</v>
      </c>
    </row>
    <row r="61" spans="1:23" x14ac:dyDescent="0.3">
      <c r="A61" s="9">
        <v>45540</v>
      </c>
      <c r="B61" s="9">
        <v>45546</v>
      </c>
      <c r="C61" s="8" t="s">
        <v>23</v>
      </c>
      <c r="D61" s="8" t="s">
        <v>24</v>
      </c>
      <c r="E61" s="8"/>
      <c r="F61" s="8"/>
      <c r="G61" s="19">
        <v>19</v>
      </c>
      <c r="H61" s="19" t="s">
        <v>203</v>
      </c>
      <c r="I61" s="27">
        <v>4630024630653</v>
      </c>
      <c r="J61" s="19" t="s">
        <v>204</v>
      </c>
      <c r="K61" s="19" t="s">
        <v>35</v>
      </c>
      <c r="L61" s="19" t="s">
        <v>205</v>
      </c>
      <c r="M61" s="19">
        <v>100002916</v>
      </c>
      <c r="N61" s="19" t="s">
        <v>61</v>
      </c>
      <c r="O61" s="8"/>
      <c r="P61" s="20">
        <v>2990</v>
      </c>
      <c r="Q61" s="20">
        <v>2490</v>
      </c>
      <c r="R61" s="13">
        <f t="shared" si="0"/>
        <v>-0.16722408026755853</v>
      </c>
      <c r="S61" s="14">
        <v>425</v>
      </c>
      <c r="T61" s="14">
        <v>900</v>
      </c>
      <c r="U61" s="14">
        <f t="shared" si="1"/>
        <v>2241000</v>
      </c>
      <c r="V61" s="15">
        <f t="shared" si="2"/>
        <v>2.1176470588235294</v>
      </c>
      <c r="W61">
        <v>0</v>
      </c>
    </row>
    <row r="62" spans="1:23" x14ac:dyDescent="0.3">
      <c r="A62" s="9">
        <v>45540</v>
      </c>
      <c r="B62" s="9">
        <v>45546</v>
      </c>
      <c r="C62" s="8" t="s">
        <v>23</v>
      </c>
      <c r="D62" s="8" t="s">
        <v>24</v>
      </c>
      <c r="E62" s="8"/>
      <c r="F62" s="8"/>
      <c r="G62" s="19">
        <v>19</v>
      </c>
      <c r="H62" s="19" t="s">
        <v>206</v>
      </c>
      <c r="I62" s="27">
        <v>4630024630646</v>
      </c>
      <c r="J62" s="19" t="s">
        <v>207</v>
      </c>
      <c r="K62" s="19" t="s">
        <v>35</v>
      </c>
      <c r="L62" s="19" t="s">
        <v>205</v>
      </c>
      <c r="M62" s="19">
        <v>100002916</v>
      </c>
      <c r="N62" s="19" t="s">
        <v>61</v>
      </c>
      <c r="O62" s="8"/>
      <c r="P62" s="20">
        <v>2990</v>
      </c>
      <c r="Q62" s="20">
        <v>2490</v>
      </c>
      <c r="R62" s="13">
        <f t="shared" si="0"/>
        <v>-0.16722408026755853</v>
      </c>
      <c r="S62" s="14">
        <v>430</v>
      </c>
      <c r="T62" s="14">
        <v>940</v>
      </c>
      <c r="U62" s="14">
        <f t="shared" si="1"/>
        <v>2340600</v>
      </c>
      <c r="V62" s="15">
        <f t="shared" si="2"/>
        <v>2.1860465116279069</v>
      </c>
      <c r="W62">
        <v>0</v>
      </c>
    </row>
    <row r="63" spans="1:23" x14ac:dyDescent="0.3">
      <c r="A63" s="9">
        <v>45540</v>
      </c>
      <c r="B63" s="9">
        <v>45546</v>
      </c>
      <c r="C63" s="8" t="s">
        <v>23</v>
      </c>
      <c r="D63" s="8" t="s">
        <v>24</v>
      </c>
      <c r="E63" s="8"/>
      <c r="F63" s="8"/>
      <c r="G63" s="19">
        <v>19</v>
      </c>
      <c r="H63" s="19" t="s">
        <v>208</v>
      </c>
      <c r="I63" s="27">
        <v>4607160451008</v>
      </c>
      <c r="J63" s="19" t="s">
        <v>209</v>
      </c>
      <c r="K63" s="19" t="s">
        <v>35</v>
      </c>
      <c r="L63" s="19" t="s">
        <v>60</v>
      </c>
      <c r="M63" s="19">
        <v>100002916</v>
      </c>
      <c r="N63" s="19" t="s">
        <v>61</v>
      </c>
      <c r="O63" s="8"/>
      <c r="P63" s="20">
        <v>9990</v>
      </c>
      <c r="Q63" s="20">
        <v>8490</v>
      </c>
      <c r="R63" s="13">
        <f t="shared" si="0"/>
        <v>-0.1501501501501501</v>
      </c>
      <c r="S63" s="14">
        <v>300</v>
      </c>
      <c r="T63" s="14">
        <v>600</v>
      </c>
      <c r="U63" s="14">
        <f t="shared" si="1"/>
        <v>5094000</v>
      </c>
      <c r="V63" s="15">
        <f t="shared" si="2"/>
        <v>2</v>
      </c>
      <c r="W63">
        <v>0</v>
      </c>
    </row>
    <row r="64" spans="1:23" x14ac:dyDescent="0.3">
      <c r="A64" s="9">
        <v>45540</v>
      </c>
      <c r="B64" s="9">
        <v>45546</v>
      </c>
      <c r="C64" s="8" t="s">
        <v>23</v>
      </c>
      <c r="D64" s="8" t="s">
        <v>24</v>
      </c>
      <c r="E64" s="8"/>
      <c r="F64" s="8"/>
      <c r="G64" s="19">
        <v>19</v>
      </c>
      <c r="H64" s="19" t="s">
        <v>210</v>
      </c>
      <c r="I64" s="27">
        <v>4607160450995</v>
      </c>
      <c r="J64" s="19" t="s">
        <v>211</v>
      </c>
      <c r="K64" s="19" t="s">
        <v>35</v>
      </c>
      <c r="L64" s="19" t="s">
        <v>60</v>
      </c>
      <c r="M64" s="19">
        <v>100002916</v>
      </c>
      <c r="N64" s="19" t="s">
        <v>61</v>
      </c>
      <c r="O64" s="8"/>
      <c r="P64" s="20">
        <v>9990</v>
      </c>
      <c r="Q64" s="20">
        <v>8490</v>
      </c>
      <c r="R64" s="13">
        <f t="shared" si="0"/>
        <v>-0.1501501501501501</v>
      </c>
      <c r="S64" s="14">
        <v>250</v>
      </c>
      <c r="T64" s="14">
        <v>510</v>
      </c>
      <c r="U64" s="14">
        <f t="shared" si="1"/>
        <v>4329900</v>
      </c>
      <c r="V64" s="15">
        <f t="shared" si="2"/>
        <v>2.04</v>
      </c>
      <c r="W64">
        <v>0</v>
      </c>
    </row>
    <row r="65" spans="1:33" x14ac:dyDescent="0.3">
      <c r="A65" s="9">
        <v>45540</v>
      </c>
      <c r="B65" s="9">
        <v>45546</v>
      </c>
      <c r="C65" s="8" t="s">
        <v>23</v>
      </c>
      <c r="D65" s="8" t="s">
        <v>24</v>
      </c>
      <c r="E65" s="8"/>
      <c r="F65" s="8"/>
      <c r="G65" s="19">
        <v>19</v>
      </c>
      <c r="H65" s="19" t="s">
        <v>212</v>
      </c>
      <c r="I65" s="27">
        <v>4630024630707</v>
      </c>
      <c r="J65" s="19" t="s">
        <v>213</v>
      </c>
      <c r="K65" s="19" t="s">
        <v>35</v>
      </c>
      <c r="L65" s="19" t="s">
        <v>214</v>
      </c>
      <c r="M65" s="19">
        <v>100002916</v>
      </c>
      <c r="N65" s="19" t="s">
        <v>61</v>
      </c>
      <c r="O65" s="8"/>
      <c r="P65" s="20">
        <v>17990</v>
      </c>
      <c r="Q65" s="20">
        <v>14990</v>
      </c>
      <c r="R65" s="13">
        <f t="shared" si="0"/>
        <v>-0.16675931072818229</v>
      </c>
      <c r="S65" s="14">
        <v>600</v>
      </c>
      <c r="T65" s="14">
        <v>1200</v>
      </c>
      <c r="U65" s="14">
        <f t="shared" si="1"/>
        <v>17988000</v>
      </c>
      <c r="V65" s="15">
        <f t="shared" si="2"/>
        <v>2</v>
      </c>
      <c r="W65">
        <v>0</v>
      </c>
    </row>
    <row r="66" spans="1:33" x14ac:dyDescent="0.3">
      <c r="A66" s="9">
        <v>45540</v>
      </c>
      <c r="B66" s="9">
        <v>45546</v>
      </c>
      <c r="C66" s="8" t="s">
        <v>23</v>
      </c>
      <c r="D66" s="8" t="s">
        <v>24</v>
      </c>
      <c r="E66" s="8"/>
      <c r="F66" s="8"/>
      <c r="G66" s="19">
        <v>19</v>
      </c>
      <c r="H66" s="19" t="s">
        <v>215</v>
      </c>
      <c r="I66" s="27">
        <v>4630024630714</v>
      </c>
      <c r="J66" s="19" t="s">
        <v>216</v>
      </c>
      <c r="K66" s="19" t="s">
        <v>35</v>
      </c>
      <c r="L66" s="19" t="s">
        <v>214</v>
      </c>
      <c r="M66" s="19">
        <v>100002916</v>
      </c>
      <c r="N66" s="19" t="s">
        <v>61</v>
      </c>
      <c r="O66" s="8"/>
      <c r="P66" s="20">
        <v>17990</v>
      </c>
      <c r="Q66" s="20">
        <v>14990</v>
      </c>
      <c r="R66" s="13">
        <f t="shared" ref="R66:R129" si="3">Q66/P66-1</f>
        <v>-0.16675931072818229</v>
      </c>
      <c r="S66" s="14">
        <v>705</v>
      </c>
      <c r="T66" s="14">
        <v>1450</v>
      </c>
      <c r="U66" s="14">
        <f t="shared" ref="U66:U129" si="4">T66*Q66</f>
        <v>21735500</v>
      </c>
      <c r="V66" s="15">
        <f t="shared" ref="V66:V129" si="5">IFERROR(T66/S66,"")</f>
        <v>2.0567375886524824</v>
      </c>
      <c r="W66">
        <v>0</v>
      </c>
    </row>
    <row r="67" spans="1:33" x14ac:dyDescent="0.3">
      <c r="A67" s="9">
        <v>45540</v>
      </c>
      <c r="B67" s="9">
        <v>45546</v>
      </c>
      <c r="C67" s="8" t="s">
        <v>23</v>
      </c>
      <c r="D67" s="8" t="s">
        <v>24</v>
      </c>
      <c r="E67" s="8"/>
      <c r="F67" s="8"/>
      <c r="G67" s="19">
        <v>19</v>
      </c>
      <c r="H67" s="19" t="s">
        <v>217</v>
      </c>
      <c r="I67" s="27">
        <v>8680908020007</v>
      </c>
      <c r="J67" s="19" t="s">
        <v>218</v>
      </c>
      <c r="K67" s="19" t="s">
        <v>35</v>
      </c>
      <c r="L67" s="19" t="s">
        <v>219</v>
      </c>
      <c r="M67" s="19">
        <v>100011514</v>
      </c>
      <c r="N67" s="19" t="s">
        <v>220</v>
      </c>
      <c r="O67" s="8"/>
      <c r="P67" s="20">
        <v>3990</v>
      </c>
      <c r="Q67" s="20">
        <v>3390</v>
      </c>
      <c r="R67" s="13">
        <f t="shared" si="3"/>
        <v>-0.15037593984962405</v>
      </c>
      <c r="S67" s="14">
        <v>500</v>
      </c>
      <c r="T67" s="14">
        <v>1050</v>
      </c>
      <c r="U67" s="14">
        <f t="shared" si="4"/>
        <v>3559500</v>
      </c>
      <c r="V67" s="15">
        <f t="shared" si="5"/>
        <v>2.1</v>
      </c>
      <c r="W67">
        <v>0</v>
      </c>
    </row>
    <row r="68" spans="1:33" x14ac:dyDescent="0.3">
      <c r="A68" s="9">
        <v>45540</v>
      </c>
      <c r="B68" s="9">
        <v>45546</v>
      </c>
      <c r="C68" s="8" t="s">
        <v>23</v>
      </c>
      <c r="D68" s="8" t="s">
        <v>24</v>
      </c>
      <c r="E68" s="8"/>
      <c r="F68" s="8"/>
      <c r="G68" s="19">
        <v>19</v>
      </c>
      <c r="H68" s="19" t="s">
        <v>221</v>
      </c>
      <c r="I68" s="27">
        <v>8680908020014</v>
      </c>
      <c r="J68" s="19" t="s">
        <v>222</v>
      </c>
      <c r="K68" s="19" t="s">
        <v>35</v>
      </c>
      <c r="L68" s="19" t="s">
        <v>219</v>
      </c>
      <c r="M68" s="19">
        <v>100011514</v>
      </c>
      <c r="N68" s="19" t="s">
        <v>220</v>
      </c>
      <c r="O68" s="8"/>
      <c r="P68" s="20">
        <v>3990</v>
      </c>
      <c r="Q68" s="20">
        <v>3390</v>
      </c>
      <c r="R68" s="13">
        <f t="shared" si="3"/>
        <v>-0.15037593984962405</v>
      </c>
      <c r="S68" s="14">
        <v>680</v>
      </c>
      <c r="T68" s="14">
        <v>1350</v>
      </c>
      <c r="U68" s="14">
        <f t="shared" si="4"/>
        <v>4576500</v>
      </c>
      <c r="V68" s="15">
        <f t="shared" si="5"/>
        <v>1.9852941176470589</v>
      </c>
      <c r="W68">
        <v>0</v>
      </c>
    </row>
    <row r="69" spans="1:33" x14ac:dyDescent="0.3">
      <c r="A69" s="9">
        <v>45540</v>
      </c>
      <c r="B69" s="9">
        <v>45546</v>
      </c>
      <c r="C69" s="8" t="s">
        <v>23</v>
      </c>
      <c r="D69" s="8" t="s">
        <v>24</v>
      </c>
      <c r="E69" s="8"/>
      <c r="F69" s="8"/>
      <c r="G69" s="19">
        <v>19</v>
      </c>
      <c r="H69" s="19" t="s">
        <v>223</v>
      </c>
      <c r="I69" s="27">
        <v>8680908020021</v>
      </c>
      <c r="J69" s="19" t="s">
        <v>224</v>
      </c>
      <c r="K69" s="19" t="s">
        <v>35</v>
      </c>
      <c r="L69" s="19" t="s">
        <v>219</v>
      </c>
      <c r="M69" s="19">
        <v>100011514</v>
      </c>
      <c r="N69" s="19" t="s">
        <v>220</v>
      </c>
      <c r="O69" s="8"/>
      <c r="P69" s="20">
        <v>3990</v>
      </c>
      <c r="Q69" s="20">
        <v>3390</v>
      </c>
      <c r="R69" s="13">
        <f t="shared" si="3"/>
        <v>-0.15037593984962405</v>
      </c>
      <c r="S69" s="14">
        <v>510</v>
      </c>
      <c r="T69" s="14">
        <v>1050</v>
      </c>
      <c r="U69" s="14">
        <f t="shared" si="4"/>
        <v>3559500</v>
      </c>
      <c r="V69" s="15">
        <f t="shared" si="5"/>
        <v>2.0588235294117645</v>
      </c>
      <c r="W69">
        <v>0</v>
      </c>
    </row>
    <row r="70" spans="1:33" x14ac:dyDescent="0.3">
      <c r="A70" s="9">
        <v>45540</v>
      </c>
      <c r="B70" s="9">
        <v>45546</v>
      </c>
      <c r="C70" s="8" t="s">
        <v>23</v>
      </c>
      <c r="D70" s="8" t="s">
        <v>24</v>
      </c>
      <c r="E70" s="8"/>
      <c r="F70" s="8"/>
      <c r="G70" s="19">
        <v>19</v>
      </c>
      <c r="H70" s="19" t="s">
        <v>225</v>
      </c>
      <c r="I70" s="27">
        <v>8680908020038</v>
      </c>
      <c r="J70" s="19" t="s">
        <v>226</v>
      </c>
      <c r="K70" s="19" t="s">
        <v>35</v>
      </c>
      <c r="L70" s="19" t="s">
        <v>219</v>
      </c>
      <c r="M70" s="19">
        <v>100011514</v>
      </c>
      <c r="N70" s="19" t="s">
        <v>220</v>
      </c>
      <c r="O70" s="8"/>
      <c r="P70" s="20">
        <v>3990</v>
      </c>
      <c r="Q70" s="20">
        <v>3390</v>
      </c>
      <c r="R70" s="13">
        <f t="shared" si="3"/>
        <v>-0.15037593984962405</v>
      </c>
      <c r="S70" s="14">
        <v>400</v>
      </c>
      <c r="T70" s="14">
        <v>850</v>
      </c>
      <c r="U70" s="14">
        <f t="shared" si="4"/>
        <v>2881500</v>
      </c>
      <c r="V70" s="15">
        <f t="shared" si="5"/>
        <v>2.125</v>
      </c>
      <c r="W70">
        <v>0</v>
      </c>
    </row>
    <row r="71" spans="1:33" x14ac:dyDescent="0.3">
      <c r="A71" s="9">
        <v>45540</v>
      </c>
      <c r="B71" s="9">
        <v>45546</v>
      </c>
      <c r="C71" s="8" t="s">
        <v>23</v>
      </c>
      <c r="D71" s="8" t="s">
        <v>24</v>
      </c>
      <c r="E71" s="8"/>
      <c r="F71" s="8"/>
      <c r="G71" s="23">
        <v>20</v>
      </c>
      <c r="H71" s="23" t="s">
        <v>227</v>
      </c>
      <c r="I71" s="28"/>
      <c r="J71" s="23" t="s">
        <v>228</v>
      </c>
      <c r="K71" s="23"/>
      <c r="L71" s="23" t="s">
        <v>229</v>
      </c>
      <c r="M71" s="23">
        <v>100008792</v>
      </c>
      <c r="N71" s="23" t="s">
        <v>230</v>
      </c>
      <c r="O71" s="23"/>
      <c r="P71" s="20">
        <v>45990</v>
      </c>
      <c r="Q71" s="20">
        <v>34490</v>
      </c>
      <c r="R71" s="13">
        <f t="shared" si="3"/>
        <v>-0.25005435964340073</v>
      </c>
      <c r="S71" s="14">
        <v>122.5</v>
      </c>
      <c r="T71" s="14">
        <v>400</v>
      </c>
      <c r="U71" s="14">
        <f t="shared" si="4"/>
        <v>13796000</v>
      </c>
      <c r="V71" s="15">
        <f t="shared" si="5"/>
        <v>3.2653061224489797</v>
      </c>
      <c r="W71">
        <v>900</v>
      </c>
    </row>
    <row r="72" spans="1:33" x14ac:dyDescent="0.3">
      <c r="A72" s="9">
        <v>45540</v>
      </c>
      <c r="B72" s="9">
        <v>45546</v>
      </c>
      <c r="C72" s="8" t="s">
        <v>23</v>
      </c>
      <c r="D72" s="8" t="s">
        <v>24</v>
      </c>
      <c r="E72" s="8"/>
      <c r="F72" s="8"/>
      <c r="G72" s="23">
        <v>20</v>
      </c>
      <c r="H72" s="23" t="s">
        <v>231</v>
      </c>
      <c r="I72" s="28"/>
      <c r="J72" s="23" t="s">
        <v>232</v>
      </c>
      <c r="K72" s="23"/>
      <c r="L72" s="23" t="s">
        <v>229</v>
      </c>
      <c r="M72" s="23">
        <v>100008792</v>
      </c>
      <c r="N72" s="23" t="s">
        <v>230</v>
      </c>
      <c r="O72" s="23"/>
      <c r="P72" s="20">
        <v>84990</v>
      </c>
      <c r="Q72" s="20">
        <v>63990</v>
      </c>
      <c r="R72" s="13">
        <f t="shared" si="3"/>
        <v>-0.24708789269325804</v>
      </c>
      <c r="S72" s="14">
        <v>56</v>
      </c>
      <c r="T72" s="14">
        <v>210</v>
      </c>
      <c r="U72" s="14">
        <f t="shared" si="4"/>
        <v>13437900</v>
      </c>
      <c r="V72" s="15">
        <f t="shared" si="5"/>
        <v>3.75</v>
      </c>
      <c r="W72">
        <v>365</v>
      </c>
    </row>
    <row r="73" spans="1:33" x14ac:dyDescent="0.3">
      <c r="A73" s="9">
        <v>45540</v>
      </c>
      <c r="B73" s="9">
        <v>45546</v>
      </c>
      <c r="C73" s="8" t="s">
        <v>23</v>
      </c>
      <c r="D73" s="8" t="s">
        <v>24</v>
      </c>
      <c r="E73" s="8"/>
      <c r="F73" s="8"/>
      <c r="G73" s="23">
        <v>20</v>
      </c>
      <c r="H73" s="23" t="s">
        <v>233</v>
      </c>
      <c r="I73" s="28"/>
      <c r="J73" s="23" t="s">
        <v>234</v>
      </c>
      <c r="K73" s="23"/>
      <c r="L73" s="23" t="s">
        <v>229</v>
      </c>
      <c r="M73" s="23">
        <v>100008792</v>
      </c>
      <c r="N73" s="23" t="s">
        <v>230</v>
      </c>
      <c r="O73" s="23"/>
      <c r="P73" s="20">
        <v>67990</v>
      </c>
      <c r="Q73" s="20">
        <v>50990</v>
      </c>
      <c r="R73" s="13">
        <f t="shared" si="3"/>
        <v>-0.25003677011325198</v>
      </c>
      <c r="S73" s="14">
        <v>14</v>
      </c>
      <c r="T73" s="14">
        <f>S73*4</f>
        <v>56</v>
      </c>
      <c r="U73" s="14">
        <f t="shared" si="4"/>
        <v>2855440</v>
      </c>
      <c r="V73" s="15">
        <f t="shared" si="5"/>
        <v>4</v>
      </c>
      <c r="W73">
        <v>720</v>
      </c>
    </row>
    <row r="74" spans="1:33" x14ac:dyDescent="0.3">
      <c r="A74" s="9">
        <v>45540</v>
      </c>
      <c r="B74" s="9">
        <v>45546</v>
      </c>
      <c r="C74" s="8" t="s">
        <v>23</v>
      </c>
      <c r="D74" s="8" t="s">
        <v>24</v>
      </c>
      <c r="E74" s="8"/>
      <c r="F74" s="8"/>
      <c r="G74" s="23">
        <v>20</v>
      </c>
      <c r="H74" s="23" t="s">
        <v>235</v>
      </c>
      <c r="I74" s="28"/>
      <c r="J74" s="23" t="s">
        <v>236</v>
      </c>
      <c r="K74" s="23"/>
      <c r="L74" s="23" t="s">
        <v>229</v>
      </c>
      <c r="M74" s="23">
        <v>100008792</v>
      </c>
      <c r="N74" s="23" t="s">
        <v>230</v>
      </c>
      <c r="O74" s="23"/>
      <c r="P74" s="20">
        <v>93990</v>
      </c>
      <c r="Q74" s="20">
        <v>70490</v>
      </c>
      <c r="R74" s="13">
        <f t="shared" si="3"/>
        <v>-0.25002659857431642</v>
      </c>
      <c r="S74" s="14">
        <v>14</v>
      </c>
      <c r="T74" s="14">
        <v>56</v>
      </c>
      <c r="U74" s="14">
        <f t="shared" si="4"/>
        <v>3947440</v>
      </c>
      <c r="V74" s="15">
        <f t="shared" si="5"/>
        <v>4</v>
      </c>
      <c r="W74">
        <v>1080</v>
      </c>
    </row>
    <row r="75" spans="1:33" x14ac:dyDescent="0.3">
      <c r="A75" s="9">
        <v>45540</v>
      </c>
      <c r="B75" s="9">
        <v>45546</v>
      </c>
      <c r="C75" s="8" t="s">
        <v>84</v>
      </c>
      <c r="D75" s="8" t="s">
        <v>85</v>
      </c>
      <c r="E75" s="8"/>
      <c r="F75" s="8"/>
      <c r="G75" s="23">
        <v>20</v>
      </c>
      <c r="H75" s="23" t="s">
        <v>237</v>
      </c>
      <c r="I75" s="28"/>
      <c r="J75" s="29" t="s">
        <v>238</v>
      </c>
      <c r="K75" s="23"/>
      <c r="L75" s="23" t="s">
        <v>229</v>
      </c>
      <c r="M75" s="23">
        <v>100008792</v>
      </c>
      <c r="N75" s="23" t="s">
        <v>230</v>
      </c>
      <c r="O75" s="23" t="s">
        <v>239</v>
      </c>
      <c r="P75" s="24" t="e">
        <f>#REF!</f>
        <v>#REF!</v>
      </c>
      <c r="Q75" s="20">
        <v>25990</v>
      </c>
      <c r="R75" s="13" t="e">
        <f t="shared" si="3"/>
        <v>#REF!</v>
      </c>
      <c r="S75" s="14">
        <v>486.5</v>
      </c>
      <c r="T75" s="14">
        <f>S75*3.2</f>
        <v>1556.8000000000002</v>
      </c>
      <c r="U75" s="14">
        <f t="shared" si="4"/>
        <v>40461232.000000007</v>
      </c>
      <c r="V75" s="15">
        <f t="shared" si="5"/>
        <v>3.2</v>
      </c>
      <c r="W75">
        <v>1080</v>
      </c>
      <c r="X75">
        <v>2.8062061889124501</v>
      </c>
      <c r="Y75">
        <f t="shared" ref="Y75:Y81" si="6">X75*1.25</f>
        <v>3.5077577361405625</v>
      </c>
      <c r="Z75" s="68">
        <v>45540</v>
      </c>
      <c r="AA75" s="68">
        <f t="shared" ref="AA75:AA81" si="7">Z75+2</f>
        <v>45542</v>
      </c>
      <c r="AB75">
        <f t="shared" ref="AB75:AB81" si="8">X75*0.75</f>
        <v>2.1046546416843377</v>
      </c>
      <c r="AC75" s="68">
        <f t="shared" ref="AC75:AC81" si="9">AA75+1</f>
        <v>45543</v>
      </c>
      <c r="AD75" s="68">
        <f t="shared" ref="AD75:AD81" si="10">AC75+3</f>
        <v>45546</v>
      </c>
      <c r="AE75">
        <f t="shared" ref="AE75:AE81" si="11">1.3/X75</f>
        <v>0.46325890276217274</v>
      </c>
      <c r="AF75" s="68">
        <f t="shared" ref="AF75:AF81" si="12">AD75+1</f>
        <v>45547</v>
      </c>
      <c r="AG75" s="68">
        <f t="shared" ref="AG75:AG81" si="13">AF75+6</f>
        <v>45553</v>
      </c>
    </row>
    <row r="76" spans="1:33" x14ac:dyDescent="0.3">
      <c r="A76" s="9">
        <v>45540</v>
      </c>
      <c r="B76" s="9">
        <v>45546</v>
      </c>
      <c r="C76" s="8" t="s">
        <v>84</v>
      </c>
      <c r="D76" s="8" t="s">
        <v>85</v>
      </c>
      <c r="E76" s="8"/>
      <c r="F76" s="8"/>
      <c r="G76" s="23">
        <v>20</v>
      </c>
      <c r="H76" s="23" t="s">
        <v>240</v>
      </c>
      <c r="I76" s="28"/>
      <c r="J76" s="29" t="s">
        <v>241</v>
      </c>
      <c r="K76" s="23"/>
      <c r="L76" s="23" t="s">
        <v>229</v>
      </c>
      <c r="M76" s="23">
        <v>100008792</v>
      </c>
      <c r="N76" s="23" t="s">
        <v>230</v>
      </c>
      <c r="O76" s="23" t="s">
        <v>239</v>
      </c>
      <c r="P76" s="24" t="e">
        <f>#REF!</f>
        <v>#REF!</v>
      </c>
      <c r="Q76" s="20">
        <v>25990</v>
      </c>
      <c r="R76" s="13" t="e">
        <f t="shared" si="3"/>
        <v>#REF!</v>
      </c>
      <c r="S76" s="14">
        <v>395.5</v>
      </c>
      <c r="T76" s="14">
        <f>S76*3.3</f>
        <v>1305.1499999999999</v>
      </c>
      <c r="U76" s="14">
        <f t="shared" si="4"/>
        <v>33920848.5</v>
      </c>
      <c r="V76" s="15">
        <f t="shared" si="5"/>
        <v>3.3</v>
      </c>
      <c r="W76">
        <v>1080</v>
      </c>
      <c r="X76">
        <v>3.135754056745776</v>
      </c>
      <c r="Y76">
        <f t="shared" si="6"/>
        <v>3.9196925709322201</v>
      </c>
      <c r="Z76" s="68">
        <v>45540</v>
      </c>
      <c r="AA76" s="68">
        <f t="shared" si="7"/>
        <v>45542</v>
      </c>
      <c r="AB76">
        <f t="shared" si="8"/>
        <v>2.3518155425593319</v>
      </c>
      <c r="AC76" s="68">
        <f t="shared" si="9"/>
        <v>45543</v>
      </c>
      <c r="AD76" s="68">
        <f t="shared" si="10"/>
        <v>45546</v>
      </c>
      <c r="AE76">
        <f t="shared" si="11"/>
        <v>0.41457332956434551</v>
      </c>
      <c r="AF76" s="68">
        <f t="shared" si="12"/>
        <v>45547</v>
      </c>
      <c r="AG76" s="68">
        <f t="shared" si="13"/>
        <v>45553</v>
      </c>
    </row>
    <row r="77" spans="1:33" x14ac:dyDescent="0.3">
      <c r="A77" s="9">
        <v>45540</v>
      </c>
      <c r="B77" s="9">
        <v>45546</v>
      </c>
      <c r="C77" s="8" t="s">
        <v>84</v>
      </c>
      <c r="D77" s="8" t="s">
        <v>85</v>
      </c>
      <c r="E77" s="8"/>
      <c r="F77" s="8"/>
      <c r="G77" s="23">
        <v>20</v>
      </c>
      <c r="H77" s="23" t="s">
        <v>242</v>
      </c>
      <c r="I77" s="28"/>
      <c r="J77" s="29" t="s">
        <v>243</v>
      </c>
      <c r="K77" s="23"/>
      <c r="L77" s="23" t="s">
        <v>229</v>
      </c>
      <c r="M77" s="23">
        <v>100008792</v>
      </c>
      <c r="N77" s="23" t="s">
        <v>230</v>
      </c>
      <c r="O77" s="23" t="s">
        <v>239</v>
      </c>
      <c r="P77" s="24" t="e">
        <f>#REF!</f>
        <v>#REF!</v>
      </c>
      <c r="Q77" s="20">
        <v>25990</v>
      </c>
      <c r="R77" s="13" t="e">
        <f t="shared" si="3"/>
        <v>#REF!</v>
      </c>
      <c r="S77" s="14">
        <v>392</v>
      </c>
      <c r="T77" s="14">
        <f>S77*3.3</f>
        <v>1293.5999999999999</v>
      </c>
      <c r="U77" s="14">
        <f t="shared" si="4"/>
        <v>33620664</v>
      </c>
      <c r="V77" s="15">
        <f t="shared" si="5"/>
        <v>3.3</v>
      </c>
      <c r="W77">
        <v>1095</v>
      </c>
      <c r="X77">
        <v>2.5846388097032511</v>
      </c>
      <c r="Y77">
        <f t="shared" si="6"/>
        <v>3.2307985121290637</v>
      </c>
      <c r="Z77" s="68">
        <v>45540</v>
      </c>
      <c r="AA77" s="68">
        <f t="shared" si="7"/>
        <v>45542</v>
      </c>
      <c r="AB77">
        <f t="shared" si="8"/>
        <v>1.9384791072774383</v>
      </c>
      <c r="AC77" s="68">
        <f t="shared" si="9"/>
        <v>45543</v>
      </c>
      <c r="AD77" s="68">
        <f t="shared" si="10"/>
        <v>45546</v>
      </c>
      <c r="AE77">
        <f t="shared" si="11"/>
        <v>0.5029716319044425</v>
      </c>
      <c r="AF77" s="68">
        <f t="shared" si="12"/>
        <v>45547</v>
      </c>
      <c r="AG77" s="68">
        <f t="shared" si="13"/>
        <v>45553</v>
      </c>
    </row>
    <row r="78" spans="1:33" x14ac:dyDescent="0.3">
      <c r="A78" s="9">
        <v>45540</v>
      </c>
      <c r="B78" s="9">
        <v>45546</v>
      </c>
      <c r="C78" s="8" t="s">
        <v>84</v>
      </c>
      <c r="D78" s="8" t="s">
        <v>85</v>
      </c>
      <c r="E78" s="8"/>
      <c r="F78" s="8"/>
      <c r="G78" s="23">
        <v>20</v>
      </c>
      <c r="H78" s="23" t="s">
        <v>244</v>
      </c>
      <c r="I78" s="28"/>
      <c r="J78" s="29" t="s">
        <v>245</v>
      </c>
      <c r="K78" s="23"/>
      <c r="L78" s="23" t="s">
        <v>229</v>
      </c>
      <c r="M78" s="23">
        <v>100008792</v>
      </c>
      <c r="N78" s="23" t="s">
        <v>230</v>
      </c>
      <c r="O78" s="23" t="s">
        <v>239</v>
      </c>
      <c r="P78" s="24" t="e">
        <f>#REF!</f>
        <v>#REF!</v>
      </c>
      <c r="Q78" s="20">
        <v>25990</v>
      </c>
      <c r="R78" s="13" t="e">
        <f t="shared" si="3"/>
        <v>#REF!</v>
      </c>
      <c r="S78" s="14">
        <v>400</v>
      </c>
      <c r="T78" s="14">
        <f>S78*3.3</f>
        <v>1320</v>
      </c>
      <c r="U78" s="14">
        <f t="shared" si="4"/>
        <v>34306800</v>
      </c>
      <c r="V78" s="15">
        <f t="shared" si="5"/>
        <v>3.3</v>
      </c>
      <c r="W78">
        <v>1095</v>
      </c>
      <c r="X78">
        <v>2.6426571285693989</v>
      </c>
      <c r="Y78">
        <f t="shared" si="6"/>
        <v>3.3033214107117486</v>
      </c>
      <c r="Z78" s="68">
        <v>45540</v>
      </c>
      <c r="AA78" s="68">
        <f t="shared" si="7"/>
        <v>45542</v>
      </c>
      <c r="AB78">
        <f t="shared" si="8"/>
        <v>1.9819928464270493</v>
      </c>
      <c r="AC78" s="68">
        <f t="shared" si="9"/>
        <v>45543</v>
      </c>
      <c r="AD78" s="68">
        <f t="shared" si="10"/>
        <v>45546</v>
      </c>
      <c r="AE78">
        <f t="shared" si="11"/>
        <v>0.49192912162000918</v>
      </c>
      <c r="AF78" s="68">
        <f t="shared" si="12"/>
        <v>45547</v>
      </c>
      <c r="AG78" s="68">
        <f t="shared" si="13"/>
        <v>45553</v>
      </c>
    </row>
    <row r="79" spans="1:33" x14ac:dyDescent="0.3">
      <c r="A79" s="9">
        <v>45540</v>
      </c>
      <c r="B79" s="9">
        <v>45546</v>
      </c>
      <c r="C79" s="8" t="s">
        <v>84</v>
      </c>
      <c r="D79" s="8" t="s">
        <v>85</v>
      </c>
      <c r="E79" s="8"/>
      <c r="F79" s="8"/>
      <c r="G79" s="23">
        <v>20</v>
      </c>
      <c r="H79" s="23" t="s">
        <v>246</v>
      </c>
      <c r="I79" s="28"/>
      <c r="J79" s="29" t="s">
        <v>247</v>
      </c>
      <c r="K79" s="23"/>
      <c r="L79" s="23" t="s">
        <v>229</v>
      </c>
      <c r="M79" s="23">
        <v>100008792</v>
      </c>
      <c r="N79" s="23" t="s">
        <v>230</v>
      </c>
      <c r="O79" s="23" t="s">
        <v>239</v>
      </c>
      <c r="P79" s="24" t="e">
        <f>#REF!</f>
        <v>#REF!</v>
      </c>
      <c r="Q79" s="20">
        <v>25990</v>
      </c>
      <c r="R79" s="13" t="e">
        <f t="shared" si="3"/>
        <v>#REF!</v>
      </c>
      <c r="S79" s="14">
        <v>500.5</v>
      </c>
      <c r="T79" s="14">
        <f>S79*4</f>
        <v>2002</v>
      </c>
      <c r="U79" s="14">
        <f t="shared" si="4"/>
        <v>52031980</v>
      </c>
      <c r="V79" s="15">
        <f t="shared" si="5"/>
        <v>4</v>
      </c>
      <c r="W79">
        <v>1095</v>
      </c>
      <c r="X79">
        <v>2.6923564376670579</v>
      </c>
      <c r="Y79">
        <f t="shared" si="6"/>
        <v>3.3654455470838225</v>
      </c>
      <c r="Z79" s="68">
        <v>45540</v>
      </c>
      <c r="AA79" s="68">
        <f t="shared" si="7"/>
        <v>45542</v>
      </c>
      <c r="AB79">
        <f t="shared" si="8"/>
        <v>2.0192673282502933</v>
      </c>
      <c r="AC79" s="68">
        <f t="shared" si="9"/>
        <v>45543</v>
      </c>
      <c r="AD79" s="68">
        <f t="shared" si="10"/>
        <v>45546</v>
      </c>
      <c r="AE79">
        <f t="shared" si="11"/>
        <v>0.48284840068444185</v>
      </c>
      <c r="AF79" s="68">
        <f t="shared" si="12"/>
        <v>45547</v>
      </c>
      <c r="AG79" s="68">
        <f t="shared" si="13"/>
        <v>45553</v>
      </c>
    </row>
    <row r="80" spans="1:33" x14ac:dyDescent="0.3">
      <c r="A80" s="9">
        <v>45540</v>
      </c>
      <c r="B80" s="9">
        <v>45546</v>
      </c>
      <c r="C80" s="8" t="s">
        <v>84</v>
      </c>
      <c r="D80" s="8" t="s">
        <v>85</v>
      </c>
      <c r="E80" s="8"/>
      <c r="F80" s="8"/>
      <c r="G80" s="23">
        <v>20</v>
      </c>
      <c r="H80" s="23" t="s">
        <v>248</v>
      </c>
      <c r="I80" s="28"/>
      <c r="J80" s="29" t="s">
        <v>249</v>
      </c>
      <c r="K80" s="23"/>
      <c r="L80" s="23" t="s">
        <v>229</v>
      </c>
      <c r="M80" s="23">
        <v>100008792</v>
      </c>
      <c r="N80" s="23" t="s">
        <v>230</v>
      </c>
      <c r="O80" s="23" t="s">
        <v>239</v>
      </c>
      <c r="P80" s="20">
        <v>36990</v>
      </c>
      <c r="Q80" s="20">
        <v>25990</v>
      </c>
      <c r="R80" s="13">
        <f t="shared" si="3"/>
        <v>-0.29737766964044332</v>
      </c>
      <c r="S80" s="14">
        <v>171.5</v>
      </c>
      <c r="T80" s="14">
        <f>S80*4</f>
        <v>686</v>
      </c>
      <c r="U80" s="14">
        <f t="shared" si="4"/>
        <v>17829140</v>
      </c>
      <c r="V80" s="15">
        <f t="shared" si="5"/>
        <v>4</v>
      </c>
      <c r="W80">
        <v>1080</v>
      </c>
      <c r="X80">
        <v>6.1993314411404441</v>
      </c>
      <c r="Y80">
        <f t="shared" si="6"/>
        <v>7.7491643014255551</v>
      </c>
      <c r="Z80" s="68">
        <v>45540</v>
      </c>
      <c r="AA80" s="68">
        <f t="shared" si="7"/>
        <v>45542</v>
      </c>
      <c r="AB80">
        <f t="shared" si="8"/>
        <v>4.6494985808553331</v>
      </c>
      <c r="AC80" s="68">
        <f t="shared" si="9"/>
        <v>45543</v>
      </c>
      <c r="AD80" s="68">
        <f t="shared" si="10"/>
        <v>45546</v>
      </c>
      <c r="AE80">
        <f t="shared" si="11"/>
        <v>0.20970003174420512</v>
      </c>
      <c r="AF80" s="68">
        <f t="shared" si="12"/>
        <v>45547</v>
      </c>
      <c r="AG80" s="68">
        <f t="shared" si="13"/>
        <v>45553</v>
      </c>
    </row>
    <row r="81" spans="1:33" x14ac:dyDescent="0.3">
      <c r="A81" s="9">
        <v>45540</v>
      </c>
      <c r="B81" s="9">
        <v>45546</v>
      </c>
      <c r="C81" s="8" t="s">
        <v>84</v>
      </c>
      <c r="D81" s="8" t="s">
        <v>85</v>
      </c>
      <c r="E81" s="8"/>
      <c r="F81" s="8"/>
      <c r="G81" s="23">
        <v>20</v>
      </c>
      <c r="H81" s="23" t="s">
        <v>250</v>
      </c>
      <c r="I81" s="28"/>
      <c r="J81" s="29" t="s">
        <v>251</v>
      </c>
      <c r="K81" s="23"/>
      <c r="L81" s="23" t="s">
        <v>229</v>
      </c>
      <c r="M81" s="23">
        <v>100008792</v>
      </c>
      <c r="N81" s="23" t="s">
        <v>230</v>
      </c>
      <c r="O81" s="23" t="s">
        <v>239</v>
      </c>
      <c r="P81" s="24" t="e">
        <f>#REF!</f>
        <v>#REF!</v>
      </c>
      <c r="Q81" s="20">
        <v>25990</v>
      </c>
      <c r="R81" s="13" t="e">
        <f t="shared" si="3"/>
        <v>#REF!</v>
      </c>
      <c r="S81" s="14">
        <v>164.5</v>
      </c>
      <c r="T81" s="14">
        <f>S81*4</f>
        <v>658</v>
      </c>
      <c r="U81" s="14">
        <f t="shared" si="4"/>
        <v>17101420</v>
      </c>
      <c r="V81" s="15">
        <f t="shared" si="5"/>
        <v>4</v>
      </c>
      <c r="W81">
        <v>1095</v>
      </c>
      <c r="X81">
        <v>3.4368664397998732</v>
      </c>
      <c r="Y81">
        <f t="shared" si="6"/>
        <v>4.296083049749841</v>
      </c>
      <c r="Z81" s="68">
        <v>45540</v>
      </c>
      <c r="AA81" s="68">
        <f t="shared" si="7"/>
        <v>45542</v>
      </c>
      <c r="AB81">
        <f t="shared" si="8"/>
        <v>2.5776498298499049</v>
      </c>
      <c r="AC81" s="68">
        <f t="shared" si="9"/>
        <v>45543</v>
      </c>
      <c r="AD81" s="68">
        <f t="shared" si="10"/>
        <v>45546</v>
      </c>
      <c r="AE81">
        <f t="shared" si="11"/>
        <v>0.37825153312495274</v>
      </c>
      <c r="AF81" s="68">
        <f t="shared" si="12"/>
        <v>45547</v>
      </c>
      <c r="AG81" s="68">
        <f t="shared" si="13"/>
        <v>45553</v>
      </c>
    </row>
    <row r="82" spans="1:33" x14ac:dyDescent="0.3">
      <c r="A82" s="9">
        <v>45540</v>
      </c>
      <c r="B82" s="9">
        <v>45546</v>
      </c>
      <c r="C82" s="8" t="s">
        <v>23</v>
      </c>
      <c r="D82" s="8" t="s">
        <v>24</v>
      </c>
      <c r="E82" s="8"/>
      <c r="F82" s="8"/>
      <c r="G82" s="23">
        <v>20</v>
      </c>
      <c r="H82" s="23" t="s">
        <v>252</v>
      </c>
      <c r="I82" s="28"/>
      <c r="J82" s="23" t="s">
        <v>253</v>
      </c>
      <c r="K82" s="23"/>
      <c r="L82" s="23" t="s">
        <v>229</v>
      </c>
      <c r="M82" s="23">
        <v>100008792</v>
      </c>
      <c r="N82" s="23" t="s">
        <v>230</v>
      </c>
      <c r="O82" s="23"/>
      <c r="P82" s="20">
        <v>37990</v>
      </c>
      <c r="Q82" s="20">
        <v>24990</v>
      </c>
      <c r="R82" s="13">
        <f t="shared" si="3"/>
        <v>-0.34219531455646224</v>
      </c>
      <c r="S82" s="14">
        <v>105</v>
      </c>
      <c r="T82" s="14">
        <f>S82*4</f>
        <v>420</v>
      </c>
      <c r="U82" s="14">
        <f t="shared" si="4"/>
        <v>10495800</v>
      </c>
      <c r="V82" s="15">
        <f t="shared" si="5"/>
        <v>4</v>
      </c>
      <c r="W82">
        <v>1080</v>
      </c>
    </row>
    <row r="83" spans="1:33" x14ac:dyDescent="0.3">
      <c r="A83" s="9">
        <v>45540</v>
      </c>
      <c r="B83" s="9">
        <v>45546</v>
      </c>
      <c r="C83" s="8" t="s">
        <v>23</v>
      </c>
      <c r="D83" s="8" t="s">
        <v>24</v>
      </c>
      <c r="E83" s="8"/>
      <c r="F83" s="8"/>
      <c r="G83" s="23">
        <v>20</v>
      </c>
      <c r="H83" s="23" t="s">
        <v>254</v>
      </c>
      <c r="I83" s="28"/>
      <c r="J83" s="23" t="s">
        <v>255</v>
      </c>
      <c r="K83" s="23"/>
      <c r="L83" s="23" t="s">
        <v>229</v>
      </c>
      <c r="M83" s="23">
        <v>100008792</v>
      </c>
      <c r="N83" s="23" t="s">
        <v>230</v>
      </c>
      <c r="O83" s="23"/>
      <c r="P83" s="20">
        <v>39990</v>
      </c>
      <c r="Q83" s="20">
        <v>31990</v>
      </c>
      <c r="R83" s="13">
        <f t="shared" si="3"/>
        <v>-0.20005001250312582</v>
      </c>
      <c r="S83" s="14">
        <v>550</v>
      </c>
      <c r="T83" s="14">
        <v>1100</v>
      </c>
      <c r="U83" s="14">
        <f t="shared" si="4"/>
        <v>35189000</v>
      </c>
      <c r="V83" s="15">
        <f t="shared" si="5"/>
        <v>2</v>
      </c>
      <c r="W83">
        <v>900</v>
      </c>
    </row>
    <row r="84" spans="1:33" x14ac:dyDescent="0.3">
      <c r="A84" s="9">
        <v>45540</v>
      </c>
      <c r="B84" s="9">
        <v>45546</v>
      </c>
      <c r="C84" s="8" t="s">
        <v>23</v>
      </c>
      <c r="D84" s="8" t="s">
        <v>24</v>
      </c>
      <c r="E84" s="8"/>
      <c r="F84" s="8"/>
      <c r="G84" s="23">
        <v>20</v>
      </c>
      <c r="H84" s="23" t="s">
        <v>256</v>
      </c>
      <c r="I84" s="28"/>
      <c r="J84" s="23" t="s">
        <v>257</v>
      </c>
      <c r="K84" s="23"/>
      <c r="L84" s="23" t="s">
        <v>229</v>
      </c>
      <c r="M84" s="23">
        <v>100008792</v>
      </c>
      <c r="N84" s="23" t="s">
        <v>230</v>
      </c>
      <c r="O84" s="23"/>
      <c r="P84" s="20">
        <v>39990</v>
      </c>
      <c r="Q84" s="20">
        <v>31990</v>
      </c>
      <c r="R84" s="13">
        <f t="shared" si="3"/>
        <v>-0.20005001250312582</v>
      </c>
      <c r="S84" s="14">
        <v>470</v>
      </c>
      <c r="T84" s="14">
        <f>S84*2.5</f>
        <v>1175</v>
      </c>
      <c r="U84" s="14">
        <f t="shared" si="4"/>
        <v>37588250</v>
      </c>
      <c r="V84" s="15">
        <f t="shared" si="5"/>
        <v>2.5</v>
      </c>
      <c r="W84">
        <v>1095</v>
      </c>
    </row>
    <row r="85" spans="1:33" x14ac:dyDescent="0.3">
      <c r="A85" s="9">
        <v>45540</v>
      </c>
      <c r="B85" s="9">
        <v>45546</v>
      </c>
      <c r="C85" s="8" t="s">
        <v>23</v>
      </c>
      <c r="D85" s="8" t="s">
        <v>24</v>
      </c>
      <c r="E85" s="8"/>
      <c r="F85" s="8"/>
      <c r="G85" s="23">
        <v>20</v>
      </c>
      <c r="H85" s="23" t="s">
        <v>258</v>
      </c>
      <c r="I85" s="28"/>
      <c r="J85" s="23" t="s">
        <v>259</v>
      </c>
      <c r="K85" s="23"/>
      <c r="L85" s="23" t="s">
        <v>229</v>
      </c>
      <c r="M85" s="23">
        <v>100008792</v>
      </c>
      <c r="N85" s="23" t="s">
        <v>230</v>
      </c>
      <c r="O85" s="23"/>
      <c r="P85" s="20">
        <v>39490</v>
      </c>
      <c r="Q85" s="20">
        <v>31990</v>
      </c>
      <c r="R85" s="13">
        <f t="shared" si="3"/>
        <v>-0.18992149911369971</v>
      </c>
      <c r="S85" s="14">
        <v>364</v>
      </c>
      <c r="T85" s="14">
        <f t="shared" ref="T85:T90" si="14">S85*4</f>
        <v>1456</v>
      </c>
      <c r="U85" s="14">
        <f t="shared" si="4"/>
        <v>46577440</v>
      </c>
      <c r="V85" s="15">
        <f t="shared" si="5"/>
        <v>4</v>
      </c>
      <c r="W85">
        <v>900</v>
      </c>
    </row>
    <row r="86" spans="1:33" x14ac:dyDescent="0.3">
      <c r="A86" s="9">
        <v>45540</v>
      </c>
      <c r="B86" s="9">
        <v>45546</v>
      </c>
      <c r="C86" s="8" t="s">
        <v>23</v>
      </c>
      <c r="D86" s="8" t="s">
        <v>24</v>
      </c>
      <c r="E86" s="8"/>
      <c r="F86" s="8"/>
      <c r="G86" s="23">
        <v>20</v>
      </c>
      <c r="H86" s="23" t="s">
        <v>260</v>
      </c>
      <c r="I86" s="28"/>
      <c r="J86" s="23" t="s">
        <v>261</v>
      </c>
      <c r="K86" s="23"/>
      <c r="L86" s="23" t="s">
        <v>229</v>
      </c>
      <c r="M86" s="23">
        <v>100008792</v>
      </c>
      <c r="N86" s="23" t="s">
        <v>230</v>
      </c>
      <c r="O86" s="23"/>
      <c r="P86" s="20">
        <v>39490</v>
      </c>
      <c r="Q86" s="20">
        <v>31990</v>
      </c>
      <c r="R86" s="13">
        <f t="shared" si="3"/>
        <v>-0.18992149911369971</v>
      </c>
      <c r="S86" s="14">
        <v>385</v>
      </c>
      <c r="T86" s="14">
        <f t="shared" si="14"/>
        <v>1540</v>
      </c>
      <c r="U86" s="14">
        <f t="shared" si="4"/>
        <v>49264600</v>
      </c>
      <c r="V86" s="15">
        <f t="shared" si="5"/>
        <v>4</v>
      </c>
      <c r="W86">
        <v>730</v>
      </c>
    </row>
    <row r="87" spans="1:33" x14ac:dyDescent="0.3">
      <c r="A87" s="9">
        <v>45540</v>
      </c>
      <c r="B87" s="9">
        <v>45546</v>
      </c>
      <c r="C87" s="8" t="s">
        <v>23</v>
      </c>
      <c r="D87" s="8" t="s">
        <v>24</v>
      </c>
      <c r="E87" s="8"/>
      <c r="F87" s="8"/>
      <c r="G87" s="23">
        <v>20</v>
      </c>
      <c r="H87" s="23" t="s">
        <v>262</v>
      </c>
      <c r="I87" s="28"/>
      <c r="J87" s="23" t="s">
        <v>263</v>
      </c>
      <c r="K87" s="23"/>
      <c r="L87" s="23" t="s">
        <v>229</v>
      </c>
      <c r="M87" s="23">
        <v>100008792</v>
      </c>
      <c r="N87" s="23" t="s">
        <v>230</v>
      </c>
      <c r="O87" s="23"/>
      <c r="P87" s="20">
        <v>43990</v>
      </c>
      <c r="Q87" s="20">
        <v>35490</v>
      </c>
      <c r="R87" s="13">
        <f t="shared" si="3"/>
        <v>-0.19322573312116387</v>
      </c>
      <c r="S87" s="14">
        <v>255.5</v>
      </c>
      <c r="T87" s="14">
        <f t="shared" si="14"/>
        <v>1022</v>
      </c>
      <c r="U87" s="14">
        <f t="shared" si="4"/>
        <v>36270780</v>
      </c>
      <c r="V87" s="15">
        <f t="shared" si="5"/>
        <v>4</v>
      </c>
      <c r="W87">
        <v>900</v>
      </c>
    </row>
    <row r="88" spans="1:33" x14ac:dyDescent="0.3">
      <c r="A88" s="9">
        <v>45540</v>
      </c>
      <c r="B88" s="9">
        <v>45546</v>
      </c>
      <c r="C88" s="8" t="s">
        <v>23</v>
      </c>
      <c r="D88" s="8" t="s">
        <v>24</v>
      </c>
      <c r="E88" s="8"/>
      <c r="F88" s="8"/>
      <c r="G88" s="23">
        <v>20</v>
      </c>
      <c r="H88" s="23" t="s">
        <v>264</v>
      </c>
      <c r="I88" s="28"/>
      <c r="J88" s="23" t="s">
        <v>265</v>
      </c>
      <c r="K88" s="23"/>
      <c r="L88" s="23" t="s">
        <v>229</v>
      </c>
      <c r="M88" s="23">
        <v>100008792</v>
      </c>
      <c r="N88" s="23" t="s">
        <v>230</v>
      </c>
      <c r="O88" s="23"/>
      <c r="P88" s="20">
        <v>43990</v>
      </c>
      <c r="Q88" s="20">
        <v>35490</v>
      </c>
      <c r="R88" s="13">
        <f t="shared" si="3"/>
        <v>-0.19322573312116387</v>
      </c>
      <c r="S88" s="14">
        <v>24.5</v>
      </c>
      <c r="T88" s="14">
        <f t="shared" si="14"/>
        <v>98</v>
      </c>
      <c r="U88" s="14">
        <f t="shared" si="4"/>
        <v>3478020</v>
      </c>
      <c r="V88" s="15">
        <f t="shared" si="5"/>
        <v>4</v>
      </c>
      <c r="W88">
        <v>900</v>
      </c>
    </row>
    <row r="89" spans="1:33" x14ac:dyDescent="0.3">
      <c r="A89" s="9">
        <v>45540</v>
      </c>
      <c r="B89" s="9">
        <v>45546</v>
      </c>
      <c r="C89" s="8" t="s">
        <v>23</v>
      </c>
      <c r="D89" s="8" t="s">
        <v>24</v>
      </c>
      <c r="E89" s="8"/>
      <c r="F89" s="8"/>
      <c r="G89" s="23">
        <v>20</v>
      </c>
      <c r="H89" s="23" t="s">
        <v>266</v>
      </c>
      <c r="I89" s="28"/>
      <c r="J89" s="23" t="s">
        <v>267</v>
      </c>
      <c r="K89" s="23"/>
      <c r="L89" s="23" t="s">
        <v>229</v>
      </c>
      <c r="M89" s="23">
        <v>100008792</v>
      </c>
      <c r="N89" s="23" t="s">
        <v>230</v>
      </c>
      <c r="O89" s="23"/>
      <c r="P89" s="20">
        <v>43990</v>
      </c>
      <c r="Q89" s="20">
        <v>35490</v>
      </c>
      <c r="R89" s="13">
        <f t="shared" si="3"/>
        <v>-0.19322573312116387</v>
      </c>
      <c r="S89" s="14">
        <v>35</v>
      </c>
      <c r="T89" s="14">
        <f t="shared" si="14"/>
        <v>140</v>
      </c>
      <c r="U89" s="14">
        <f t="shared" si="4"/>
        <v>4968600</v>
      </c>
      <c r="V89" s="15">
        <f t="shared" si="5"/>
        <v>4</v>
      </c>
      <c r="W89">
        <v>900</v>
      </c>
    </row>
    <row r="90" spans="1:33" x14ac:dyDescent="0.3">
      <c r="A90" s="9">
        <v>45540</v>
      </c>
      <c r="B90" s="9">
        <v>45546</v>
      </c>
      <c r="C90" s="8" t="s">
        <v>23</v>
      </c>
      <c r="D90" s="8" t="s">
        <v>24</v>
      </c>
      <c r="E90" s="8"/>
      <c r="F90" s="8"/>
      <c r="G90" s="23">
        <v>20</v>
      </c>
      <c r="H90" s="23" t="s">
        <v>268</v>
      </c>
      <c r="I90" s="28"/>
      <c r="J90" s="23" t="s">
        <v>269</v>
      </c>
      <c r="K90" s="23"/>
      <c r="L90" s="23" t="s">
        <v>229</v>
      </c>
      <c r="M90" s="23">
        <v>100008792</v>
      </c>
      <c r="N90" s="23" t="s">
        <v>230</v>
      </c>
      <c r="O90" s="23"/>
      <c r="P90" s="20">
        <v>41990</v>
      </c>
      <c r="Q90" s="20">
        <v>33990</v>
      </c>
      <c r="R90" s="13">
        <f t="shared" si="3"/>
        <v>-0.19052155275065497</v>
      </c>
      <c r="S90" s="14">
        <v>28</v>
      </c>
      <c r="T90" s="14">
        <f t="shared" si="14"/>
        <v>112</v>
      </c>
      <c r="U90" s="14">
        <f t="shared" si="4"/>
        <v>3806880</v>
      </c>
      <c r="V90" s="15">
        <f t="shared" si="5"/>
        <v>4</v>
      </c>
      <c r="W90">
        <v>1095</v>
      </c>
    </row>
    <row r="91" spans="1:33" x14ac:dyDescent="0.3">
      <c r="A91" s="9">
        <v>45540</v>
      </c>
      <c r="B91" s="9">
        <v>45546</v>
      </c>
      <c r="C91" s="8" t="s">
        <v>23</v>
      </c>
      <c r="D91" s="8" t="s">
        <v>24</v>
      </c>
      <c r="E91" s="8"/>
      <c r="F91" s="8"/>
      <c r="G91" s="23">
        <v>20</v>
      </c>
      <c r="H91" s="23" t="s">
        <v>270</v>
      </c>
      <c r="I91" s="28"/>
      <c r="J91" s="23" t="s">
        <v>271</v>
      </c>
      <c r="K91" s="23"/>
      <c r="L91" s="23" t="s">
        <v>229</v>
      </c>
      <c r="M91" s="23">
        <v>100008792</v>
      </c>
      <c r="N91" s="23" t="s">
        <v>230</v>
      </c>
      <c r="O91" s="23"/>
      <c r="P91" s="20">
        <v>36990</v>
      </c>
      <c r="Q91" s="20">
        <v>29990</v>
      </c>
      <c r="R91" s="13">
        <f t="shared" si="3"/>
        <v>-0.18924033522573669</v>
      </c>
      <c r="S91" s="14">
        <v>175</v>
      </c>
      <c r="T91" s="14">
        <v>380</v>
      </c>
      <c r="U91" s="14">
        <f t="shared" si="4"/>
        <v>11396200</v>
      </c>
      <c r="V91" s="15">
        <f t="shared" si="5"/>
        <v>2.1714285714285713</v>
      </c>
      <c r="W91">
        <v>900</v>
      </c>
    </row>
    <row r="92" spans="1:33" x14ac:dyDescent="0.3">
      <c r="A92" s="9">
        <v>45540</v>
      </c>
      <c r="B92" s="9">
        <v>45546</v>
      </c>
      <c r="C92" s="8" t="s">
        <v>23</v>
      </c>
      <c r="D92" s="8" t="s">
        <v>24</v>
      </c>
      <c r="E92" s="8"/>
      <c r="F92" s="8"/>
      <c r="G92" s="23">
        <v>20</v>
      </c>
      <c r="H92" s="23" t="s">
        <v>272</v>
      </c>
      <c r="I92" s="28"/>
      <c r="J92" s="23" t="s">
        <v>273</v>
      </c>
      <c r="K92" s="23"/>
      <c r="L92" s="23" t="s">
        <v>229</v>
      </c>
      <c r="M92" s="23">
        <v>100008792</v>
      </c>
      <c r="N92" s="23" t="s">
        <v>230</v>
      </c>
      <c r="O92" s="23"/>
      <c r="P92" s="20">
        <v>36990</v>
      </c>
      <c r="Q92" s="20">
        <v>29990</v>
      </c>
      <c r="R92" s="13">
        <f t="shared" si="3"/>
        <v>-0.18924033522573669</v>
      </c>
      <c r="S92" s="14">
        <v>192.5</v>
      </c>
      <c r="T92" s="14">
        <f>S92*2.2</f>
        <v>423.50000000000006</v>
      </c>
      <c r="U92" s="14">
        <f t="shared" si="4"/>
        <v>12700765.000000002</v>
      </c>
      <c r="V92" s="15">
        <f t="shared" si="5"/>
        <v>2.2000000000000002</v>
      </c>
      <c r="W92">
        <v>1095</v>
      </c>
    </row>
    <row r="93" spans="1:33" x14ac:dyDescent="0.3">
      <c r="A93" s="9">
        <v>45540</v>
      </c>
      <c r="B93" s="9">
        <v>45546</v>
      </c>
      <c r="C93" s="8" t="s">
        <v>23</v>
      </c>
      <c r="D93" s="8" t="s">
        <v>24</v>
      </c>
      <c r="E93" s="8"/>
      <c r="F93" s="8"/>
      <c r="G93" s="23">
        <v>20</v>
      </c>
      <c r="H93" s="23" t="s">
        <v>274</v>
      </c>
      <c r="I93" s="28"/>
      <c r="J93" s="23" t="s">
        <v>275</v>
      </c>
      <c r="K93" s="23"/>
      <c r="L93" s="23" t="s">
        <v>229</v>
      </c>
      <c r="M93" s="23">
        <v>100008792</v>
      </c>
      <c r="N93" s="23" t="s">
        <v>230</v>
      </c>
      <c r="O93" s="23"/>
      <c r="P93" s="20">
        <v>36990</v>
      </c>
      <c r="Q93" s="20">
        <v>29990</v>
      </c>
      <c r="R93" s="13">
        <f t="shared" si="3"/>
        <v>-0.18924033522573669</v>
      </c>
      <c r="S93" s="14">
        <v>287</v>
      </c>
      <c r="T93" s="14">
        <f>S93*2.2</f>
        <v>631.40000000000009</v>
      </c>
      <c r="U93" s="14">
        <f t="shared" si="4"/>
        <v>18935686.000000004</v>
      </c>
      <c r="V93" s="15">
        <f t="shared" si="5"/>
        <v>2.2000000000000002</v>
      </c>
      <c r="W93">
        <v>900</v>
      </c>
    </row>
    <row r="94" spans="1:33" x14ac:dyDescent="0.3">
      <c r="A94" s="9">
        <v>45540</v>
      </c>
      <c r="B94" s="9">
        <v>45546</v>
      </c>
      <c r="C94" s="8" t="s">
        <v>23</v>
      </c>
      <c r="D94" s="8" t="s">
        <v>24</v>
      </c>
      <c r="E94" s="8"/>
      <c r="F94" s="8"/>
      <c r="G94" s="23">
        <v>20</v>
      </c>
      <c r="H94" s="23" t="s">
        <v>276</v>
      </c>
      <c r="I94" s="28"/>
      <c r="J94" s="23" t="s">
        <v>277</v>
      </c>
      <c r="K94" s="23"/>
      <c r="L94" s="23" t="s">
        <v>229</v>
      </c>
      <c r="M94" s="23">
        <v>100008792</v>
      </c>
      <c r="N94" s="23" t="s">
        <v>230</v>
      </c>
      <c r="O94" s="23"/>
      <c r="P94" s="20">
        <v>67990</v>
      </c>
      <c r="Q94" s="20">
        <v>54490</v>
      </c>
      <c r="R94" s="13">
        <f t="shared" si="3"/>
        <v>-0.19855861156052357</v>
      </c>
      <c r="S94" s="14">
        <v>21</v>
      </c>
      <c r="T94" s="14">
        <f>S94*2.2</f>
        <v>46.2</v>
      </c>
      <c r="U94" s="14">
        <f t="shared" si="4"/>
        <v>2517438</v>
      </c>
      <c r="V94" s="15">
        <f t="shared" si="5"/>
        <v>2.2000000000000002</v>
      </c>
      <c r="W94">
        <v>1080</v>
      </c>
    </row>
    <row r="95" spans="1:33" x14ac:dyDescent="0.3">
      <c r="A95" s="9">
        <v>45540</v>
      </c>
      <c r="B95" s="9">
        <v>45546</v>
      </c>
      <c r="C95" s="8" t="s">
        <v>23</v>
      </c>
      <c r="D95" s="8" t="s">
        <v>24</v>
      </c>
      <c r="E95" s="8"/>
      <c r="F95" s="8"/>
      <c r="G95" s="23">
        <v>20</v>
      </c>
      <c r="H95" s="23" t="s">
        <v>278</v>
      </c>
      <c r="I95" s="28"/>
      <c r="J95" s="23" t="s">
        <v>279</v>
      </c>
      <c r="K95" s="23"/>
      <c r="L95" s="23" t="s">
        <v>229</v>
      </c>
      <c r="M95" s="23">
        <v>100008792</v>
      </c>
      <c r="N95" s="23" t="s">
        <v>230</v>
      </c>
      <c r="O95" s="23"/>
      <c r="P95" s="20">
        <v>36990</v>
      </c>
      <c r="Q95" s="20">
        <v>29990</v>
      </c>
      <c r="R95" s="13">
        <f t="shared" si="3"/>
        <v>-0.18924033522573669</v>
      </c>
      <c r="S95" s="14">
        <v>178.5</v>
      </c>
      <c r="T95" s="14">
        <v>255</v>
      </c>
      <c r="U95" s="14">
        <f t="shared" si="4"/>
        <v>7647450</v>
      </c>
      <c r="V95" s="15">
        <f t="shared" si="5"/>
        <v>1.4285714285714286</v>
      </c>
      <c r="W95">
        <v>900</v>
      </c>
    </row>
    <row r="96" spans="1:33" x14ac:dyDescent="0.3">
      <c r="A96" s="9">
        <v>45540</v>
      </c>
      <c r="B96" s="9">
        <v>45546</v>
      </c>
      <c r="C96" s="8" t="s">
        <v>23</v>
      </c>
      <c r="D96" s="8" t="s">
        <v>24</v>
      </c>
      <c r="E96" s="8"/>
      <c r="F96" s="8"/>
      <c r="G96" s="23">
        <v>20</v>
      </c>
      <c r="H96" s="23" t="s">
        <v>280</v>
      </c>
      <c r="I96" s="28"/>
      <c r="J96" s="23" t="s">
        <v>281</v>
      </c>
      <c r="K96" s="23"/>
      <c r="L96" s="23" t="s">
        <v>229</v>
      </c>
      <c r="M96" s="23">
        <v>100008792</v>
      </c>
      <c r="N96" s="23" t="s">
        <v>230</v>
      </c>
      <c r="O96" s="23"/>
      <c r="P96" s="20">
        <v>34990</v>
      </c>
      <c r="Q96" s="20">
        <v>27990</v>
      </c>
      <c r="R96" s="13">
        <f t="shared" si="3"/>
        <v>-0.20005715918833955</v>
      </c>
      <c r="S96" s="14">
        <v>210</v>
      </c>
      <c r="T96" s="14">
        <v>451</v>
      </c>
      <c r="U96" s="14">
        <f t="shared" si="4"/>
        <v>12623490</v>
      </c>
      <c r="V96" s="15">
        <f t="shared" si="5"/>
        <v>2.1476190476190475</v>
      </c>
      <c r="W96">
        <v>900</v>
      </c>
    </row>
    <row r="97" spans="1:23" x14ac:dyDescent="0.3">
      <c r="A97" s="9">
        <v>45540</v>
      </c>
      <c r="B97" s="9">
        <v>45546</v>
      </c>
      <c r="C97" s="8" t="s">
        <v>23</v>
      </c>
      <c r="D97" s="8" t="s">
        <v>24</v>
      </c>
      <c r="E97" s="8"/>
      <c r="F97" s="8"/>
      <c r="G97" s="23">
        <v>20</v>
      </c>
      <c r="H97" s="23" t="s">
        <v>282</v>
      </c>
      <c r="I97" s="28"/>
      <c r="J97" s="23" t="s">
        <v>283</v>
      </c>
      <c r="K97" s="23"/>
      <c r="L97" s="23" t="s">
        <v>229</v>
      </c>
      <c r="M97" s="23">
        <v>100008792</v>
      </c>
      <c r="N97" s="23" t="s">
        <v>230</v>
      </c>
      <c r="O97" s="23"/>
      <c r="P97" s="20">
        <v>75990</v>
      </c>
      <c r="Q97" s="20">
        <v>55990</v>
      </c>
      <c r="R97" s="13">
        <f t="shared" si="3"/>
        <v>-0.26319252533228055</v>
      </c>
      <c r="S97" s="14">
        <v>101.5</v>
      </c>
      <c r="T97" s="14">
        <f t="shared" ref="T97:T104" si="15">S97*2.5</f>
        <v>253.75</v>
      </c>
      <c r="U97" s="14">
        <f t="shared" si="4"/>
        <v>14207462.5</v>
      </c>
      <c r="V97" s="15">
        <f t="shared" si="5"/>
        <v>2.5</v>
      </c>
      <c r="W97">
        <v>900</v>
      </c>
    </row>
    <row r="98" spans="1:23" x14ac:dyDescent="0.3">
      <c r="A98" s="9">
        <v>45540</v>
      </c>
      <c r="B98" s="9">
        <v>45546</v>
      </c>
      <c r="C98" s="8" t="s">
        <v>23</v>
      </c>
      <c r="D98" s="8" t="s">
        <v>24</v>
      </c>
      <c r="E98" s="8"/>
      <c r="F98" s="8"/>
      <c r="G98" s="23">
        <v>20</v>
      </c>
      <c r="H98" s="23" t="s">
        <v>284</v>
      </c>
      <c r="I98" s="28"/>
      <c r="J98" s="23" t="s">
        <v>285</v>
      </c>
      <c r="K98" s="23"/>
      <c r="L98" s="23" t="s">
        <v>229</v>
      </c>
      <c r="M98" s="23">
        <v>100008792</v>
      </c>
      <c r="N98" s="23" t="s">
        <v>230</v>
      </c>
      <c r="O98" s="23"/>
      <c r="P98" s="20">
        <v>75990</v>
      </c>
      <c r="Q98" s="20">
        <v>55990</v>
      </c>
      <c r="R98" s="13">
        <f t="shared" si="3"/>
        <v>-0.26319252533228055</v>
      </c>
      <c r="S98" s="14">
        <v>59.5</v>
      </c>
      <c r="T98" s="14">
        <f t="shared" si="15"/>
        <v>148.75</v>
      </c>
      <c r="U98" s="14">
        <f t="shared" si="4"/>
        <v>8328512.5</v>
      </c>
      <c r="V98" s="15">
        <f t="shared" si="5"/>
        <v>2.5</v>
      </c>
      <c r="W98">
        <v>900</v>
      </c>
    </row>
    <row r="99" spans="1:23" x14ac:dyDescent="0.3">
      <c r="A99" s="9">
        <v>45540</v>
      </c>
      <c r="B99" s="9">
        <v>45546</v>
      </c>
      <c r="C99" s="8" t="s">
        <v>23</v>
      </c>
      <c r="D99" s="8" t="s">
        <v>24</v>
      </c>
      <c r="E99" s="8"/>
      <c r="F99" s="8"/>
      <c r="G99" s="23">
        <v>20</v>
      </c>
      <c r="H99" s="23" t="s">
        <v>286</v>
      </c>
      <c r="I99" s="28"/>
      <c r="J99" s="23" t="s">
        <v>287</v>
      </c>
      <c r="K99" s="23"/>
      <c r="L99" s="23" t="s">
        <v>229</v>
      </c>
      <c r="M99" s="23">
        <v>100008792</v>
      </c>
      <c r="N99" s="23" t="s">
        <v>230</v>
      </c>
      <c r="O99" s="23"/>
      <c r="P99" s="20">
        <v>75990</v>
      </c>
      <c r="Q99" s="20">
        <v>55990</v>
      </c>
      <c r="R99" s="13">
        <f t="shared" si="3"/>
        <v>-0.26319252533228055</v>
      </c>
      <c r="S99" s="14">
        <v>56</v>
      </c>
      <c r="T99" s="14">
        <f t="shared" si="15"/>
        <v>140</v>
      </c>
      <c r="U99" s="14">
        <f t="shared" si="4"/>
        <v>7838600</v>
      </c>
      <c r="V99" s="15">
        <f t="shared" si="5"/>
        <v>2.5</v>
      </c>
      <c r="W99">
        <v>1080</v>
      </c>
    </row>
    <row r="100" spans="1:23" x14ac:dyDescent="0.3">
      <c r="A100" s="9">
        <v>45540</v>
      </c>
      <c r="B100" s="9">
        <v>45546</v>
      </c>
      <c r="C100" s="8" t="s">
        <v>23</v>
      </c>
      <c r="D100" s="8" t="s">
        <v>24</v>
      </c>
      <c r="E100" s="8"/>
      <c r="F100" s="8"/>
      <c r="G100" s="23">
        <v>20</v>
      </c>
      <c r="H100" s="23" t="s">
        <v>288</v>
      </c>
      <c r="I100" s="28"/>
      <c r="J100" s="23" t="s">
        <v>289</v>
      </c>
      <c r="K100" s="23"/>
      <c r="L100" s="23" t="s">
        <v>229</v>
      </c>
      <c r="M100" s="23">
        <v>100008792</v>
      </c>
      <c r="N100" s="23" t="s">
        <v>230</v>
      </c>
      <c r="O100" s="23"/>
      <c r="P100" s="20">
        <v>75990</v>
      </c>
      <c r="Q100" s="20">
        <v>55990</v>
      </c>
      <c r="R100" s="13">
        <f t="shared" si="3"/>
        <v>-0.26319252533228055</v>
      </c>
      <c r="S100" s="14">
        <v>45.5</v>
      </c>
      <c r="T100" s="14">
        <f t="shared" si="15"/>
        <v>113.75</v>
      </c>
      <c r="U100" s="14">
        <f t="shared" si="4"/>
        <v>6368862.5</v>
      </c>
      <c r="V100" s="15">
        <f t="shared" si="5"/>
        <v>2.5</v>
      </c>
      <c r="W100">
        <v>1080</v>
      </c>
    </row>
    <row r="101" spans="1:23" x14ac:dyDescent="0.3">
      <c r="A101" s="9">
        <v>45540</v>
      </c>
      <c r="B101" s="9">
        <v>45546</v>
      </c>
      <c r="C101" s="8" t="s">
        <v>23</v>
      </c>
      <c r="D101" s="8" t="s">
        <v>24</v>
      </c>
      <c r="E101" s="8"/>
      <c r="F101" s="8"/>
      <c r="G101" s="23">
        <v>20</v>
      </c>
      <c r="H101" s="23" t="s">
        <v>290</v>
      </c>
      <c r="I101" s="28"/>
      <c r="J101" s="23" t="s">
        <v>291</v>
      </c>
      <c r="K101" s="23"/>
      <c r="L101" s="23" t="s">
        <v>229</v>
      </c>
      <c r="M101" s="23">
        <v>100008792</v>
      </c>
      <c r="N101" s="23" t="s">
        <v>230</v>
      </c>
      <c r="O101" s="23"/>
      <c r="P101" s="20">
        <v>75990</v>
      </c>
      <c r="Q101" s="20">
        <v>55990</v>
      </c>
      <c r="R101" s="13">
        <f t="shared" si="3"/>
        <v>-0.26319252533228055</v>
      </c>
      <c r="S101" s="14">
        <v>45.5</v>
      </c>
      <c r="T101" s="14">
        <f t="shared" si="15"/>
        <v>113.75</v>
      </c>
      <c r="U101" s="14">
        <f t="shared" si="4"/>
        <v>6368862.5</v>
      </c>
      <c r="V101" s="15">
        <f t="shared" si="5"/>
        <v>2.5</v>
      </c>
      <c r="W101">
        <v>1080</v>
      </c>
    </row>
    <row r="102" spans="1:23" x14ac:dyDescent="0.3">
      <c r="A102" s="9">
        <v>45540</v>
      </c>
      <c r="B102" s="9">
        <v>45546</v>
      </c>
      <c r="C102" s="8" t="s">
        <v>23</v>
      </c>
      <c r="D102" s="8" t="s">
        <v>24</v>
      </c>
      <c r="E102" s="8"/>
      <c r="F102" s="8"/>
      <c r="G102" s="23">
        <v>20</v>
      </c>
      <c r="H102" s="23" t="s">
        <v>292</v>
      </c>
      <c r="I102" s="28"/>
      <c r="J102" s="23" t="s">
        <v>293</v>
      </c>
      <c r="K102" s="23"/>
      <c r="L102" s="23" t="s">
        <v>229</v>
      </c>
      <c r="M102" s="23">
        <v>100008792</v>
      </c>
      <c r="N102" s="23" t="s">
        <v>230</v>
      </c>
      <c r="O102" s="23"/>
      <c r="P102" s="20">
        <v>75990</v>
      </c>
      <c r="Q102" s="20">
        <v>55990</v>
      </c>
      <c r="R102" s="13">
        <f t="shared" si="3"/>
        <v>-0.26319252533228055</v>
      </c>
      <c r="S102" s="14">
        <v>56</v>
      </c>
      <c r="T102" s="14">
        <f t="shared" si="15"/>
        <v>140</v>
      </c>
      <c r="U102" s="14">
        <f t="shared" si="4"/>
        <v>7838600</v>
      </c>
      <c r="V102" s="15">
        <f t="shared" si="5"/>
        <v>2.5</v>
      </c>
      <c r="W102">
        <v>1095</v>
      </c>
    </row>
    <row r="103" spans="1:23" x14ac:dyDescent="0.3">
      <c r="A103" s="9">
        <v>45540</v>
      </c>
      <c r="B103" s="9">
        <v>45546</v>
      </c>
      <c r="C103" s="8" t="s">
        <v>23</v>
      </c>
      <c r="D103" s="8" t="s">
        <v>24</v>
      </c>
      <c r="E103" s="8"/>
      <c r="F103" s="8"/>
      <c r="G103" s="23">
        <v>20</v>
      </c>
      <c r="H103" s="23" t="s">
        <v>294</v>
      </c>
      <c r="I103" s="28"/>
      <c r="J103" s="23" t="s">
        <v>295</v>
      </c>
      <c r="K103" s="23"/>
      <c r="L103" s="23" t="s">
        <v>229</v>
      </c>
      <c r="M103" s="23">
        <v>100008792</v>
      </c>
      <c r="N103" s="23" t="s">
        <v>230</v>
      </c>
      <c r="O103" s="23"/>
      <c r="P103" s="20">
        <v>89990</v>
      </c>
      <c r="Q103" s="20">
        <v>71990</v>
      </c>
      <c r="R103" s="13">
        <f t="shared" si="3"/>
        <v>-0.20002222469163244</v>
      </c>
      <c r="S103" s="14">
        <v>87.5</v>
      </c>
      <c r="T103" s="14">
        <f t="shared" si="15"/>
        <v>218.75</v>
      </c>
      <c r="U103" s="14">
        <f t="shared" si="4"/>
        <v>15747812.5</v>
      </c>
      <c r="V103" s="15">
        <f t="shared" si="5"/>
        <v>2.5</v>
      </c>
      <c r="W103">
        <v>1095</v>
      </c>
    </row>
    <row r="104" spans="1:23" x14ac:dyDescent="0.3">
      <c r="A104" s="9">
        <v>45540</v>
      </c>
      <c r="B104" s="9">
        <v>45546</v>
      </c>
      <c r="C104" s="8" t="s">
        <v>23</v>
      </c>
      <c r="D104" s="8" t="s">
        <v>24</v>
      </c>
      <c r="E104" s="8"/>
      <c r="F104" s="8"/>
      <c r="G104" s="23">
        <v>20</v>
      </c>
      <c r="H104" s="23" t="s">
        <v>296</v>
      </c>
      <c r="I104" s="28"/>
      <c r="J104" s="23" t="s">
        <v>297</v>
      </c>
      <c r="K104" s="23"/>
      <c r="L104" s="23" t="s">
        <v>229</v>
      </c>
      <c r="M104" s="23">
        <v>100008792</v>
      </c>
      <c r="N104" s="23" t="s">
        <v>230</v>
      </c>
      <c r="O104" s="23"/>
      <c r="P104" s="20">
        <v>46990</v>
      </c>
      <c r="Q104" s="20">
        <v>37990</v>
      </c>
      <c r="R104" s="13">
        <f t="shared" si="3"/>
        <v>-0.19153011278995535</v>
      </c>
      <c r="S104" s="14">
        <v>77</v>
      </c>
      <c r="T104" s="14">
        <f t="shared" si="15"/>
        <v>192.5</v>
      </c>
      <c r="U104" s="14">
        <f t="shared" si="4"/>
        <v>7313075</v>
      </c>
      <c r="V104" s="15">
        <f t="shared" si="5"/>
        <v>2.5</v>
      </c>
      <c r="W104">
        <v>1095</v>
      </c>
    </row>
    <row r="105" spans="1:23" x14ac:dyDescent="0.3">
      <c r="A105" s="9">
        <v>45540</v>
      </c>
      <c r="B105" s="9">
        <v>45546</v>
      </c>
      <c r="C105" s="8" t="s">
        <v>23</v>
      </c>
      <c r="D105" s="8" t="s">
        <v>24</v>
      </c>
      <c r="E105" s="8"/>
      <c r="F105" s="8"/>
      <c r="G105" s="23">
        <v>20</v>
      </c>
      <c r="H105" s="23" t="s">
        <v>298</v>
      </c>
      <c r="I105" s="28"/>
      <c r="J105" s="23" t="s">
        <v>299</v>
      </c>
      <c r="K105" s="23"/>
      <c r="L105" s="23" t="s">
        <v>229</v>
      </c>
      <c r="M105" s="23">
        <v>100008792</v>
      </c>
      <c r="N105" s="23" t="s">
        <v>230</v>
      </c>
      <c r="O105" s="23"/>
      <c r="P105" s="20">
        <v>27490</v>
      </c>
      <c r="Q105" s="20">
        <v>21990</v>
      </c>
      <c r="R105" s="13">
        <f t="shared" si="3"/>
        <v>-0.20007275372862854</v>
      </c>
      <c r="S105" s="14">
        <v>66.5</v>
      </c>
      <c r="T105" s="14">
        <v>237</v>
      </c>
      <c r="U105" s="14">
        <f t="shared" si="4"/>
        <v>5211630</v>
      </c>
      <c r="V105" s="15">
        <f t="shared" si="5"/>
        <v>3.5639097744360901</v>
      </c>
      <c r="W105">
        <v>530</v>
      </c>
    </row>
    <row r="106" spans="1:23" x14ac:dyDescent="0.3">
      <c r="A106" s="9">
        <v>45540</v>
      </c>
      <c r="B106" s="9">
        <v>45546</v>
      </c>
      <c r="C106" s="8" t="s">
        <v>23</v>
      </c>
      <c r="D106" s="8" t="s">
        <v>24</v>
      </c>
      <c r="E106" s="8"/>
      <c r="F106" s="8"/>
      <c r="G106" s="23">
        <v>20</v>
      </c>
      <c r="H106" s="23" t="s">
        <v>300</v>
      </c>
      <c r="I106" s="28"/>
      <c r="J106" s="23" t="s">
        <v>301</v>
      </c>
      <c r="K106" s="23"/>
      <c r="L106" s="23" t="s">
        <v>229</v>
      </c>
      <c r="M106" s="23">
        <v>100008792</v>
      </c>
      <c r="N106" s="23" t="s">
        <v>230</v>
      </c>
      <c r="O106" s="23"/>
      <c r="P106" s="20">
        <v>40490</v>
      </c>
      <c r="Q106" s="20">
        <v>32490</v>
      </c>
      <c r="R106" s="13">
        <f t="shared" si="3"/>
        <v>-0.19757964929612248</v>
      </c>
      <c r="S106" s="14">
        <v>77</v>
      </c>
      <c r="T106" s="14">
        <f>S106*2.5</f>
        <v>192.5</v>
      </c>
      <c r="U106" s="14">
        <f t="shared" si="4"/>
        <v>6254325</v>
      </c>
      <c r="V106" s="15">
        <f t="shared" si="5"/>
        <v>2.5</v>
      </c>
      <c r="W106">
        <v>1050</v>
      </c>
    </row>
    <row r="107" spans="1:23" x14ac:dyDescent="0.3">
      <c r="A107" s="9">
        <v>45540</v>
      </c>
      <c r="B107" s="9">
        <v>45546</v>
      </c>
      <c r="C107" s="8" t="s">
        <v>23</v>
      </c>
      <c r="D107" s="8" t="s">
        <v>24</v>
      </c>
      <c r="E107" s="8"/>
      <c r="F107" s="8"/>
      <c r="G107" s="23">
        <v>20</v>
      </c>
      <c r="H107" s="23" t="s">
        <v>302</v>
      </c>
      <c r="I107" s="28"/>
      <c r="J107" s="23" t="s">
        <v>303</v>
      </c>
      <c r="K107" s="23"/>
      <c r="L107" s="23" t="s">
        <v>229</v>
      </c>
      <c r="M107" s="23">
        <v>100008792</v>
      </c>
      <c r="N107" s="23" t="s">
        <v>230</v>
      </c>
      <c r="O107" s="23"/>
      <c r="P107" s="20">
        <v>28990</v>
      </c>
      <c r="Q107" s="20">
        <v>23490</v>
      </c>
      <c r="R107" s="13">
        <f t="shared" si="3"/>
        <v>-0.18972059330803726</v>
      </c>
      <c r="S107" s="14">
        <v>17.5</v>
      </c>
      <c r="T107" s="14">
        <f>S107*2.5</f>
        <v>43.75</v>
      </c>
      <c r="U107" s="14">
        <f t="shared" si="4"/>
        <v>1027687.5</v>
      </c>
      <c r="V107" s="15">
        <f t="shared" si="5"/>
        <v>2.5</v>
      </c>
      <c r="W107">
        <v>1095</v>
      </c>
    </row>
    <row r="108" spans="1:23" x14ac:dyDescent="0.3">
      <c r="A108" s="9">
        <v>45540</v>
      </c>
      <c r="B108" s="9">
        <v>45546</v>
      </c>
      <c r="C108" s="8" t="s">
        <v>23</v>
      </c>
      <c r="D108" s="8" t="s">
        <v>24</v>
      </c>
      <c r="E108" s="8"/>
      <c r="F108" s="8"/>
      <c r="G108" s="23">
        <v>20</v>
      </c>
      <c r="H108" s="23" t="s">
        <v>304</v>
      </c>
      <c r="I108" s="28"/>
      <c r="J108" s="23" t="s">
        <v>305</v>
      </c>
      <c r="K108" s="23"/>
      <c r="L108" s="23" t="s">
        <v>229</v>
      </c>
      <c r="M108" s="23">
        <v>100008792</v>
      </c>
      <c r="N108" s="23" t="s">
        <v>230</v>
      </c>
      <c r="O108" s="23"/>
      <c r="P108" s="20">
        <v>209990</v>
      </c>
      <c r="Q108" s="20">
        <v>157490</v>
      </c>
      <c r="R108" s="13">
        <f t="shared" si="3"/>
        <v>-0.25001190532882522</v>
      </c>
      <c r="S108" s="14"/>
      <c r="T108" s="14">
        <v>25</v>
      </c>
      <c r="U108" s="14">
        <f t="shared" si="4"/>
        <v>3937250</v>
      </c>
      <c r="V108" s="15" t="str">
        <f t="shared" si="5"/>
        <v/>
      </c>
      <c r="W108">
        <v>0</v>
      </c>
    </row>
    <row r="109" spans="1:23" x14ac:dyDescent="0.3">
      <c r="A109" s="9">
        <v>45540</v>
      </c>
      <c r="B109" s="9">
        <v>45546</v>
      </c>
      <c r="C109" s="8" t="s">
        <v>23</v>
      </c>
      <c r="D109" s="8" t="s">
        <v>24</v>
      </c>
      <c r="E109" s="8"/>
      <c r="F109" s="8"/>
      <c r="G109" s="23">
        <v>20</v>
      </c>
      <c r="H109" s="23" t="s">
        <v>306</v>
      </c>
      <c r="I109" s="28"/>
      <c r="J109" s="23" t="s">
        <v>307</v>
      </c>
      <c r="K109" s="23"/>
      <c r="L109" s="23" t="s">
        <v>229</v>
      </c>
      <c r="M109" s="23">
        <v>100008792</v>
      </c>
      <c r="N109" s="23" t="s">
        <v>230</v>
      </c>
      <c r="O109" s="23"/>
      <c r="P109" s="20">
        <v>244990</v>
      </c>
      <c r="Q109" s="20">
        <v>183990</v>
      </c>
      <c r="R109" s="13">
        <f t="shared" si="3"/>
        <v>-0.24898975468386464</v>
      </c>
      <c r="S109" s="14">
        <v>7</v>
      </c>
      <c r="T109" s="14">
        <f>S109*2.5</f>
        <v>17.5</v>
      </c>
      <c r="U109" s="14">
        <f t="shared" si="4"/>
        <v>3219825</v>
      </c>
      <c r="V109" s="15">
        <f t="shared" si="5"/>
        <v>2.5</v>
      </c>
      <c r="W109">
        <v>1080</v>
      </c>
    </row>
    <row r="110" spans="1:23" x14ac:dyDescent="0.3">
      <c r="A110" s="9">
        <v>45540</v>
      </c>
      <c r="B110" s="9">
        <v>45546</v>
      </c>
      <c r="C110" s="8" t="s">
        <v>23</v>
      </c>
      <c r="D110" s="8" t="s">
        <v>24</v>
      </c>
      <c r="E110" s="8"/>
      <c r="F110" s="8"/>
      <c r="G110" s="19">
        <v>14</v>
      </c>
      <c r="H110" s="19" t="s">
        <v>308</v>
      </c>
      <c r="I110" s="27" t="s">
        <v>309</v>
      </c>
      <c r="J110" s="19" t="s">
        <v>310</v>
      </c>
      <c r="K110" s="19" t="s">
        <v>35</v>
      </c>
      <c r="L110" s="19" t="s">
        <v>311</v>
      </c>
      <c r="M110" s="19">
        <v>100007765</v>
      </c>
      <c r="N110" s="19" t="s">
        <v>312</v>
      </c>
      <c r="O110" s="19"/>
      <c r="P110" s="20">
        <v>14990</v>
      </c>
      <c r="Q110" s="20">
        <v>11990</v>
      </c>
      <c r="R110" s="13">
        <f t="shared" si="3"/>
        <v>-0.20013342228152098</v>
      </c>
      <c r="S110" s="14">
        <v>1221.5</v>
      </c>
      <c r="T110" s="14">
        <v>1989</v>
      </c>
      <c r="U110" s="14">
        <f t="shared" si="4"/>
        <v>23848110</v>
      </c>
      <c r="V110" s="15">
        <f t="shared" si="5"/>
        <v>1.6283258288988949</v>
      </c>
      <c r="W110">
        <v>45</v>
      </c>
    </row>
    <row r="111" spans="1:23" x14ac:dyDescent="0.3">
      <c r="A111" s="9">
        <v>45540</v>
      </c>
      <c r="B111" s="9">
        <v>45546</v>
      </c>
      <c r="C111" s="8" t="s">
        <v>23</v>
      </c>
      <c r="D111" s="8" t="s">
        <v>24</v>
      </c>
      <c r="E111" s="8"/>
      <c r="F111" s="8"/>
      <c r="G111" s="19">
        <v>14</v>
      </c>
      <c r="H111" s="19" t="s">
        <v>313</v>
      </c>
      <c r="I111" s="27" t="s">
        <v>314</v>
      </c>
      <c r="J111" s="19" t="s">
        <v>315</v>
      </c>
      <c r="K111" s="19" t="s">
        <v>35</v>
      </c>
      <c r="L111" s="19" t="s">
        <v>311</v>
      </c>
      <c r="M111" s="19">
        <v>100007765</v>
      </c>
      <c r="N111" s="19" t="s">
        <v>312</v>
      </c>
      <c r="O111" s="19"/>
      <c r="P111" s="20">
        <v>14990</v>
      </c>
      <c r="Q111" s="20">
        <v>11990</v>
      </c>
      <c r="R111" s="13">
        <f t="shared" si="3"/>
        <v>-0.20013342228152098</v>
      </c>
      <c r="S111" s="14">
        <v>1018.5</v>
      </c>
      <c r="T111" s="14">
        <v>1867</v>
      </c>
      <c r="U111" s="14">
        <f t="shared" si="4"/>
        <v>22385330</v>
      </c>
      <c r="V111" s="15">
        <f t="shared" si="5"/>
        <v>1.8330878743249877</v>
      </c>
      <c r="W111">
        <v>40</v>
      </c>
    </row>
    <row r="112" spans="1:23" x14ac:dyDescent="0.3">
      <c r="A112" s="9">
        <v>45540</v>
      </c>
      <c r="B112" s="9">
        <v>45546</v>
      </c>
      <c r="C112" s="8" t="s">
        <v>23</v>
      </c>
      <c r="D112" s="8" t="s">
        <v>24</v>
      </c>
      <c r="E112" s="8"/>
      <c r="F112" s="8"/>
      <c r="G112" s="19">
        <v>14</v>
      </c>
      <c r="H112" s="19" t="s">
        <v>316</v>
      </c>
      <c r="I112" s="27" t="s">
        <v>317</v>
      </c>
      <c r="J112" s="19" t="s">
        <v>318</v>
      </c>
      <c r="K112" s="19" t="s">
        <v>35</v>
      </c>
      <c r="L112" s="19" t="s">
        <v>311</v>
      </c>
      <c r="M112" s="19">
        <v>100007765</v>
      </c>
      <c r="N112" s="19" t="s">
        <v>312</v>
      </c>
      <c r="O112" s="19"/>
      <c r="P112" s="20">
        <v>16990</v>
      </c>
      <c r="Q112" s="20">
        <v>13990</v>
      </c>
      <c r="R112" s="13">
        <f t="shared" si="3"/>
        <v>-0.17657445556209539</v>
      </c>
      <c r="S112" s="14">
        <v>903</v>
      </c>
      <c r="T112" s="14">
        <v>1625</v>
      </c>
      <c r="U112" s="14">
        <f t="shared" si="4"/>
        <v>22733750</v>
      </c>
      <c r="V112" s="15">
        <f t="shared" si="5"/>
        <v>1.7995570321151717</v>
      </c>
      <c r="W112">
        <v>45</v>
      </c>
    </row>
    <row r="113" spans="1:33" x14ac:dyDescent="0.3">
      <c r="A113" s="9">
        <v>45540</v>
      </c>
      <c r="B113" s="9">
        <v>45546</v>
      </c>
      <c r="C113" s="8" t="s">
        <v>23</v>
      </c>
      <c r="D113" s="8" t="s">
        <v>24</v>
      </c>
      <c r="E113" s="8"/>
      <c r="F113" s="8"/>
      <c r="G113" s="19">
        <v>14</v>
      </c>
      <c r="H113" s="19" t="s">
        <v>319</v>
      </c>
      <c r="I113" s="27" t="s">
        <v>320</v>
      </c>
      <c r="J113" s="19" t="s">
        <v>321</v>
      </c>
      <c r="K113" s="19" t="s">
        <v>35</v>
      </c>
      <c r="L113" s="19" t="s">
        <v>311</v>
      </c>
      <c r="M113" s="19">
        <v>100007765</v>
      </c>
      <c r="N113" s="19" t="s">
        <v>312</v>
      </c>
      <c r="O113" s="19"/>
      <c r="P113" s="20">
        <v>16990</v>
      </c>
      <c r="Q113" s="20">
        <v>13990</v>
      </c>
      <c r="R113" s="13">
        <f t="shared" si="3"/>
        <v>-0.17657445556209539</v>
      </c>
      <c r="S113" s="14">
        <v>798</v>
      </c>
      <c r="T113" s="14">
        <v>1300</v>
      </c>
      <c r="U113" s="14">
        <f t="shared" si="4"/>
        <v>18187000</v>
      </c>
      <c r="V113" s="15">
        <f t="shared" si="5"/>
        <v>1.6290726817042607</v>
      </c>
      <c r="W113">
        <v>45</v>
      </c>
    </row>
    <row r="114" spans="1:33" x14ac:dyDescent="0.3">
      <c r="A114" s="9">
        <v>45540</v>
      </c>
      <c r="B114" s="9">
        <v>45546</v>
      </c>
      <c r="C114" s="8" t="s">
        <v>84</v>
      </c>
      <c r="D114" s="8" t="s">
        <v>85</v>
      </c>
      <c r="E114" s="8"/>
      <c r="F114" s="8"/>
      <c r="G114" s="19">
        <v>14</v>
      </c>
      <c r="H114" s="19" t="s">
        <v>322</v>
      </c>
      <c r="I114" s="27">
        <v>4870206415320</v>
      </c>
      <c r="J114" s="8" t="s">
        <v>323</v>
      </c>
      <c r="K114" s="19" t="s">
        <v>35</v>
      </c>
      <c r="L114" s="19" t="s">
        <v>324</v>
      </c>
      <c r="M114" s="19">
        <v>100007765</v>
      </c>
      <c r="N114" s="19" t="s">
        <v>312</v>
      </c>
      <c r="O114" s="19" t="s">
        <v>325</v>
      </c>
      <c r="P114" s="20">
        <v>11990</v>
      </c>
      <c r="Q114" s="20">
        <v>8990</v>
      </c>
      <c r="R114" s="13">
        <f t="shared" si="3"/>
        <v>-0.25020850708924103</v>
      </c>
      <c r="S114" s="14">
        <v>1554</v>
      </c>
      <c r="T114" s="14">
        <v>4215</v>
      </c>
      <c r="U114" s="14">
        <f t="shared" si="4"/>
        <v>37892850</v>
      </c>
      <c r="V114" s="15">
        <f t="shared" si="5"/>
        <v>2.7123552123552122</v>
      </c>
      <c r="W114">
        <v>45</v>
      </c>
      <c r="X114">
        <v>10.76883222997226</v>
      </c>
      <c r="Y114">
        <f t="shared" ref="Y114:Y116" si="16">X114*1.25</f>
        <v>13.461040287465325</v>
      </c>
      <c r="Z114" s="68">
        <v>45540</v>
      </c>
      <c r="AA114" s="68">
        <f t="shared" ref="AA114:AA116" si="17">Z114+2</f>
        <v>45542</v>
      </c>
      <c r="AB114">
        <f t="shared" ref="AB114:AB116" si="18">X114*0.75</f>
        <v>8.0766241724791943</v>
      </c>
      <c r="AC114" s="68">
        <f t="shared" ref="AC114:AC116" si="19">AA114+1</f>
        <v>45543</v>
      </c>
      <c r="AD114" s="68">
        <f t="shared" ref="AD114:AD116" si="20">AC114+3</f>
        <v>45546</v>
      </c>
      <c r="AE114">
        <f t="shared" ref="AE114:AE116" si="21">1.3/X114</f>
        <v>0.12071875317936388</v>
      </c>
      <c r="AF114" s="68">
        <f t="shared" ref="AF114:AF116" si="22">AD114+1</f>
        <v>45547</v>
      </c>
      <c r="AG114" s="68">
        <f t="shared" ref="AG114:AG116" si="23">AF114+6</f>
        <v>45553</v>
      </c>
    </row>
    <row r="115" spans="1:33" x14ac:dyDescent="0.3">
      <c r="A115" s="9">
        <v>45540</v>
      </c>
      <c r="B115" s="9">
        <v>45546</v>
      </c>
      <c r="C115" s="8" t="s">
        <v>84</v>
      </c>
      <c r="D115" s="8" t="s">
        <v>85</v>
      </c>
      <c r="E115" s="8"/>
      <c r="F115" s="8"/>
      <c r="G115" s="19">
        <v>14</v>
      </c>
      <c r="H115" s="19" t="s">
        <v>326</v>
      </c>
      <c r="I115" s="27">
        <v>4870206415337</v>
      </c>
      <c r="J115" s="8" t="s">
        <v>327</v>
      </c>
      <c r="K115" s="19" t="s">
        <v>35</v>
      </c>
      <c r="L115" s="19" t="s">
        <v>324</v>
      </c>
      <c r="M115" s="19">
        <v>100007765</v>
      </c>
      <c r="N115" s="19" t="s">
        <v>312</v>
      </c>
      <c r="O115" s="19" t="s">
        <v>325</v>
      </c>
      <c r="P115" s="20">
        <v>11990</v>
      </c>
      <c r="Q115" s="20">
        <v>8990</v>
      </c>
      <c r="R115" s="13">
        <f t="shared" si="3"/>
        <v>-0.25020850708924103</v>
      </c>
      <c r="S115" s="14">
        <v>2117.5</v>
      </c>
      <c r="T115" s="14">
        <v>6805</v>
      </c>
      <c r="U115" s="14">
        <f t="shared" si="4"/>
        <v>61176950</v>
      </c>
      <c r="V115" s="15">
        <f t="shared" si="5"/>
        <v>3.2136953955135774</v>
      </c>
      <c r="W115">
        <v>45</v>
      </c>
      <c r="X115">
        <v>5.5332245732436256</v>
      </c>
      <c r="Y115">
        <f t="shared" si="16"/>
        <v>6.916530716554532</v>
      </c>
      <c r="Z115" s="68">
        <v>45540</v>
      </c>
      <c r="AA115" s="68">
        <f t="shared" si="17"/>
        <v>45542</v>
      </c>
      <c r="AB115">
        <f t="shared" si="18"/>
        <v>4.1499184299327192</v>
      </c>
      <c r="AC115" s="68">
        <f t="shared" si="19"/>
        <v>45543</v>
      </c>
      <c r="AD115" s="68">
        <f t="shared" si="20"/>
        <v>45546</v>
      </c>
      <c r="AE115">
        <f t="shared" si="21"/>
        <v>0.23494437697075585</v>
      </c>
      <c r="AF115" s="68">
        <f t="shared" si="22"/>
        <v>45547</v>
      </c>
      <c r="AG115" s="68">
        <f t="shared" si="23"/>
        <v>45553</v>
      </c>
    </row>
    <row r="116" spans="1:33" x14ac:dyDescent="0.3">
      <c r="A116" s="9">
        <v>45540</v>
      </c>
      <c r="B116" s="9">
        <v>45546</v>
      </c>
      <c r="C116" s="8" t="s">
        <v>84</v>
      </c>
      <c r="D116" s="8" t="s">
        <v>85</v>
      </c>
      <c r="E116" s="8"/>
      <c r="F116" s="8"/>
      <c r="G116" s="19">
        <v>14</v>
      </c>
      <c r="H116" s="19" t="s">
        <v>328</v>
      </c>
      <c r="I116" s="27">
        <v>4870206415344</v>
      </c>
      <c r="J116" s="8" t="s">
        <v>329</v>
      </c>
      <c r="K116" s="19" t="s">
        <v>35</v>
      </c>
      <c r="L116" s="19" t="s">
        <v>324</v>
      </c>
      <c r="M116" s="19">
        <v>100007765</v>
      </c>
      <c r="N116" s="19" t="s">
        <v>312</v>
      </c>
      <c r="O116" s="19" t="s">
        <v>325</v>
      </c>
      <c r="P116" s="20">
        <v>11990</v>
      </c>
      <c r="Q116" s="20">
        <v>8990</v>
      </c>
      <c r="R116" s="13">
        <f t="shared" si="3"/>
        <v>-0.25020850708924103</v>
      </c>
      <c r="S116" s="14">
        <v>2000</v>
      </c>
      <c r="T116" s="14">
        <v>5365</v>
      </c>
      <c r="U116" s="14">
        <f t="shared" si="4"/>
        <v>48231350</v>
      </c>
      <c r="V116" s="15">
        <f t="shared" si="5"/>
        <v>2.6825000000000001</v>
      </c>
      <c r="W116">
        <v>45</v>
      </c>
      <c r="X116">
        <v>5.2318816755017581</v>
      </c>
      <c r="Y116">
        <f t="shared" si="16"/>
        <v>6.5398520943771974</v>
      </c>
      <c r="Z116" s="68">
        <v>45540</v>
      </c>
      <c r="AA116" s="68">
        <f t="shared" si="17"/>
        <v>45542</v>
      </c>
      <c r="AB116">
        <f t="shared" si="18"/>
        <v>3.9239112566263188</v>
      </c>
      <c r="AC116" s="68">
        <f t="shared" si="19"/>
        <v>45543</v>
      </c>
      <c r="AD116" s="68">
        <f t="shared" si="20"/>
        <v>45546</v>
      </c>
      <c r="AE116">
        <f t="shared" si="21"/>
        <v>0.24847656744364827</v>
      </c>
      <c r="AF116" s="68">
        <f t="shared" si="22"/>
        <v>45547</v>
      </c>
      <c r="AG116" s="68">
        <f t="shared" si="23"/>
        <v>45553</v>
      </c>
    </row>
    <row r="117" spans="1:33" x14ac:dyDescent="0.3">
      <c r="A117" s="9">
        <v>45540</v>
      </c>
      <c r="B117" s="9">
        <v>45546</v>
      </c>
      <c r="C117" s="8" t="s">
        <v>23</v>
      </c>
      <c r="D117" s="8" t="s">
        <v>24</v>
      </c>
      <c r="E117" s="8"/>
      <c r="F117" s="8"/>
      <c r="G117" s="19">
        <v>14</v>
      </c>
      <c r="H117" s="19" t="s">
        <v>330</v>
      </c>
      <c r="I117" s="27" t="s">
        <v>331</v>
      </c>
      <c r="J117" s="19" t="s">
        <v>332</v>
      </c>
      <c r="K117" s="19" t="s">
        <v>35</v>
      </c>
      <c r="L117" s="19" t="s">
        <v>333</v>
      </c>
      <c r="M117" s="19">
        <v>100004231</v>
      </c>
      <c r="N117" s="19" t="s">
        <v>334</v>
      </c>
      <c r="O117" s="19"/>
      <c r="P117" s="20">
        <v>14990</v>
      </c>
      <c r="Q117" s="20">
        <v>9990</v>
      </c>
      <c r="R117" s="13">
        <f t="shared" si="3"/>
        <v>-0.33355570380253508</v>
      </c>
      <c r="S117" s="14">
        <v>1309</v>
      </c>
      <c r="T117" s="14">
        <v>2383</v>
      </c>
      <c r="U117" s="14">
        <f t="shared" si="4"/>
        <v>23806170</v>
      </c>
      <c r="V117" s="15">
        <f t="shared" si="5"/>
        <v>1.8204736440030558</v>
      </c>
      <c r="W117">
        <v>180</v>
      </c>
    </row>
    <row r="118" spans="1:33" x14ac:dyDescent="0.3">
      <c r="A118" s="9">
        <v>45540</v>
      </c>
      <c r="B118" s="9">
        <v>45546</v>
      </c>
      <c r="C118" s="8" t="s">
        <v>23</v>
      </c>
      <c r="D118" s="8" t="s">
        <v>24</v>
      </c>
      <c r="E118" s="8"/>
      <c r="F118" s="8"/>
      <c r="G118" s="19">
        <v>14</v>
      </c>
      <c r="H118" s="19" t="s">
        <v>335</v>
      </c>
      <c r="I118" s="27" t="s">
        <v>336</v>
      </c>
      <c r="J118" s="19" t="s">
        <v>337</v>
      </c>
      <c r="K118" s="19" t="s">
        <v>35</v>
      </c>
      <c r="L118" s="19" t="s">
        <v>333</v>
      </c>
      <c r="M118" s="19">
        <v>100004231</v>
      </c>
      <c r="N118" s="19" t="s">
        <v>334</v>
      </c>
      <c r="O118" s="19"/>
      <c r="P118" s="20">
        <v>14990</v>
      </c>
      <c r="Q118" s="20">
        <v>9990</v>
      </c>
      <c r="R118" s="13">
        <f t="shared" si="3"/>
        <v>-0.33355570380253508</v>
      </c>
      <c r="S118" s="14">
        <v>1666</v>
      </c>
      <c r="T118" s="14">
        <v>2907</v>
      </c>
      <c r="U118" s="14">
        <f t="shared" si="4"/>
        <v>29040930</v>
      </c>
      <c r="V118" s="15">
        <f t="shared" si="5"/>
        <v>1.7448979591836735</v>
      </c>
      <c r="W118">
        <v>180</v>
      </c>
    </row>
    <row r="119" spans="1:33" x14ac:dyDescent="0.3">
      <c r="A119" s="9">
        <v>45540</v>
      </c>
      <c r="B119" s="9">
        <v>45546</v>
      </c>
      <c r="C119" s="8" t="s">
        <v>84</v>
      </c>
      <c r="D119" s="8" t="s">
        <v>85</v>
      </c>
      <c r="E119" s="8"/>
      <c r="F119" s="8"/>
      <c r="G119" s="19">
        <v>14</v>
      </c>
      <c r="H119" s="19" t="s">
        <v>338</v>
      </c>
      <c r="I119" s="27" t="s">
        <v>339</v>
      </c>
      <c r="J119" s="19" t="s">
        <v>340</v>
      </c>
      <c r="K119" s="19" t="s">
        <v>35</v>
      </c>
      <c r="L119" s="19" t="s">
        <v>341</v>
      </c>
      <c r="M119" s="19">
        <v>100003749</v>
      </c>
      <c r="N119" s="19" t="s">
        <v>342</v>
      </c>
      <c r="O119" s="19" t="s">
        <v>343</v>
      </c>
      <c r="P119" s="20">
        <v>4990</v>
      </c>
      <c r="Q119" s="20">
        <v>3990</v>
      </c>
      <c r="R119" s="13">
        <f t="shared" si="3"/>
        <v>-0.20040080160320639</v>
      </c>
      <c r="S119" s="14">
        <v>3934</v>
      </c>
      <c r="T119" s="14">
        <v>12096</v>
      </c>
      <c r="U119" s="14">
        <f t="shared" si="4"/>
        <v>48263040</v>
      </c>
      <c r="V119" s="15">
        <f t="shared" si="5"/>
        <v>3.0747330960854091</v>
      </c>
      <c r="W119">
        <v>120</v>
      </c>
      <c r="X119">
        <v>2.345748075867744</v>
      </c>
      <c r="Y119">
        <f t="shared" ref="Y119:Y124" si="24">X119*1.25</f>
        <v>2.9321850948346802</v>
      </c>
      <c r="Z119" s="68">
        <v>45540</v>
      </c>
      <c r="AA119" s="68">
        <f t="shared" ref="AA119:AA124" si="25">Z119+2</f>
        <v>45542</v>
      </c>
      <c r="AB119">
        <f t="shared" ref="AB119:AB124" si="26">X119*0.75</f>
        <v>1.7593110569008079</v>
      </c>
      <c r="AC119" s="68">
        <f t="shared" ref="AC119:AC124" si="27">AA119+1</f>
        <v>45543</v>
      </c>
      <c r="AD119" s="68">
        <f t="shared" ref="AD119:AD124" si="28">AC119+3</f>
        <v>45546</v>
      </c>
      <c r="AE119">
        <f t="shared" ref="AE119:AE124" si="29">1.3/X119</f>
        <v>0.55419420924776897</v>
      </c>
      <c r="AF119" s="68">
        <f t="shared" ref="AF119:AF124" si="30">AD119+1</f>
        <v>45547</v>
      </c>
      <c r="AG119" s="68">
        <f t="shared" ref="AG119:AG124" si="31">AF119+6</f>
        <v>45553</v>
      </c>
    </row>
    <row r="120" spans="1:33" x14ac:dyDescent="0.3">
      <c r="A120" s="9">
        <v>45540</v>
      </c>
      <c r="B120" s="9">
        <v>45546</v>
      </c>
      <c r="C120" s="8" t="s">
        <v>84</v>
      </c>
      <c r="D120" s="8" t="s">
        <v>85</v>
      </c>
      <c r="E120" s="8"/>
      <c r="F120" s="8"/>
      <c r="G120" s="19">
        <v>14</v>
      </c>
      <c r="H120" s="19" t="s">
        <v>344</v>
      </c>
      <c r="I120" s="27" t="s">
        <v>345</v>
      </c>
      <c r="J120" s="19" t="s">
        <v>346</v>
      </c>
      <c r="K120" s="19" t="s">
        <v>35</v>
      </c>
      <c r="L120" s="19" t="s">
        <v>341</v>
      </c>
      <c r="M120" s="19">
        <v>100003749</v>
      </c>
      <c r="N120" s="19" t="s">
        <v>342</v>
      </c>
      <c r="O120" s="19" t="s">
        <v>343</v>
      </c>
      <c r="P120" s="20">
        <v>4990</v>
      </c>
      <c r="Q120" s="20">
        <v>3990</v>
      </c>
      <c r="R120" s="13">
        <f t="shared" si="3"/>
        <v>-0.20040080160320639</v>
      </c>
      <c r="S120" s="14">
        <v>4700</v>
      </c>
      <c r="T120" s="14">
        <v>11779</v>
      </c>
      <c r="U120" s="14">
        <f t="shared" si="4"/>
        <v>46998210</v>
      </c>
      <c r="V120" s="15">
        <f t="shared" si="5"/>
        <v>2.5061702127659573</v>
      </c>
      <c r="W120">
        <v>120</v>
      </c>
      <c r="X120">
        <v>2.6620304715472711</v>
      </c>
      <c r="Y120">
        <f t="shared" si="24"/>
        <v>3.3275380894340891</v>
      </c>
      <c r="Z120" s="68">
        <v>45540</v>
      </c>
      <c r="AA120" s="68">
        <f t="shared" si="25"/>
        <v>45542</v>
      </c>
      <c r="AB120">
        <f t="shared" si="26"/>
        <v>1.9965228536604533</v>
      </c>
      <c r="AC120" s="68">
        <f t="shared" si="27"/>
        <v>45543</v>
      </c>
      <c r="AD120" s="68">
        <f t="shared" si="28"/>
        <v>45546</v>
      </c>
      <c r="AE120">
        <f t="shared" si="29"/>
        <v>0.48834903052195028</v>
      </c>
      <c r="AF120" s="68">
        <f t="shared" si="30"/>
        <v>45547</v>
      </c>
      <c r="AG120" s="68">
        <f t="shared" si="31"/>
        <v>45553</v>
      </c>
    </row>
    <row r="121" spans="1:33" x14ac:dyDescent="0.3">
      <c r="A121" s="9">
        <v>45540</v>
      </c>
      <c r="B121" s="9">
        <v>45546</v>
      </c>
      <c r="C121" s="8" t="s">
        <v>84</v>
      </c>
      <c r="D121" s="8" t="s">
        <v>85</v>
      </c>
      <c r="E121" s="8"/>
      <c r="F121" s="8"/>
      <c r="G121" s="19">
        <v>14</v>
      </c>
      <c r="H121" s="19" t="s">
        <v>347</v>
      </c>
      <c r="I121" s="27" t="s">
        <v>348</v>
      </c>
      <c r="J121" s="19" t="s">
        <v>349</v>
      </c>
      <c r="K121" s="19" t="s">
        <v>35</v>
      </c>
      <c r="L121" s="19" t="s">
        <v>341</v>
      </c>
      <c r="M121" s="19">
        <v>100003749</v>
      </c>
      <c r="N121" s="19" t="s">
        <v>342</v>
      </c>
      <c r="O121" s="19" t="s">
        <v>343</v>
      </c>
      <c r="P121" s="20">
        <v>4990</v>
      </c>
      <c r="Q121" s="20">
        <v>3990</v>
      </c>
      <c r="R121" s="13">
        <f t="shared" si="3"/>
        <v>-0.20040080160320639</v>
      </c>
      <c r="S121" s="14">
        <v>3800</v>
      </c>
      <c r="T121" s="14">
        <v>10806</v>
      </c>
      <c r="U121" s="14">
        <f t="shared" si="4"/>
        <v>43115940</v>
      </c>
      <c r="V121" s="15">
        <f t="shared" si="5"/>
        <v>2.8436842105263156</v>
      </c>
      <c r="W121">
        <v>120</v>
      </c>
      <c r="X121">
        <v>3.1921307281855991</v>
      </c>
      <c r="Y121">
        <f t="shared" si="24"/>
        <v>3.9901634102319989</v>
      </c>
      <c r="Z121" s="68">
        <v>45540</v>
      </c>
      <c r="AA121" s="68">
        <f t="shared" si="25"/>
        <v>45542</v>
      </c>
      <c r="AB121">
        <f t="shared" si="26"/>
        <v>2.3940980461391992</v>
      </c>
      <c r="AC121" s="68">
        <f t="shared" si="27"/>
        <v>45543</v>
      </c>
      <c r="AD121" s="68">
        <f t="shared" si="28"/>
        <v>45546</v>
      </c>
      <c r="AE121">
        <f t="shared" si="29"/>
        <v>0.40725149146348322</v>
      </c>
      <c r="AF121" s="68">
        <f t="shared" si="30"/>
        <v>45547</v>
      </c>
      <c r="AG121" s="68">
        <f t="shared" si="31"/>
        <v>45553</v>
      </c>
    </row>
    <row r="122" spans="1:33" x14ac:dyDescent="0.3">
      <c r="A122" s="9">
        <v>45540</v>
      </c>
      <c r="B122" s="9">
        <v>45546</v>
      </c>
      <c r="C122" s="8" t="s">
        <v>84</v>
      </c>
      <c r="D122" s="8" t="s">
        <v>85</v>
      </c>
      <c r="E122" s="8"/>
      <c r="F122" s="8"/>
      <c r="G122" s="19">
        <v>14</v>
      </c>
      <c r="H122" s="19" t="s">
        <v>350</v>
      </c>
      <c r="I122" s="27" t="s">
        <v>351</v>
      </c>
      <c r="J122" s="19" t="s">
        <v>352</v>
      </c>
      <c r="K122" s="19" t="s">
        <v>35</v>
      </c>
      <c r="L122" s="19" t="s">
        <v>341</v>
      </c>
      <c r="M122" s="19">
        <v>100003749</v>
      </c>
      <c r="N122" s="19" t="s">
        <v>342</v>
      </c>
      <c r="O122" s="19" t="s">
        <v>343</v>
      </c>
      <c r="P122" s="20">
        <v>4990</v>
      </c>
      <c r="Q122" s="20">
        <v>3990</v>
      </c>
      <c r="R122" s="13">
        <f t="shared" si="3"/>
        <v>-0.20040080160320639</v>
      </c>
      <c r="S122" s="14">
        <v>3773</v>
      </c>
      <c r="T122" s="14">
        <v>9318</v>
      </c>
      <c r="U122" s="14">
        <f t="shared" si="4"/>
        <v>37178820</v>
      </c>
      <c r="V122" s="15">
        <f t="shared" si="5"/>
        <v>2.4696527961834085</v>
      </c>
      <c r="W122">
        <v>120</v>
      </c>
      <c r="X122">
        <v>3.3223653835142639</v>
      </c>
      <c r="Y122">
        <f t="shared" si="24"/>
        <v>4.1529567293928302</v>
      </c>
      <c r="Z122" s="68">
        <v>45540</v>
      </c>
      <c r="AA122" s="68">
        <f t="shared" si="25"/>
        <v>45542</v>
      </c>
      <c r="AB122">
        <f t="shared" si="26"/>
        <v>2.491774037635698</v>
      </c>
      <c r="AC122" s="68">
        <f t="shared" si="27"/>
        <v>45543</v>
      </c>
      <c r="AD122" s="68">
        <f t="shared" si="28"/>
        <v>45546</v>
      </c>
      <c r="AE122">
        <f t="shared" si="29"/>
        <v>0.3912874864548801</v>
      </c>
      <c r="AF122" s="68">
        <f t="shared" si="30"/>
        <v>45547</v>
      </c>
      <c r="AG122" s="68">
        <f t="shared" si="31"/>
        <v>45553</v>
      </c>
    </row>
    <row r="123" spans="1:33" x14ac:dyDescent="0.3">
      <c r="A123" s="9">
        <v>45540</v>
      </c>
      <c r="B123" s="9">
        <v>45546</v>
      </c>
      <c r="C123" s="8" t="s">
        <v>84</v>
      </c>
      <c r="D123" s="8" t="s">
        <v>85</v>
      </c>
      <c r="E123" s="8"/>
      <c r="F123" s="8"/>
      <c r="G123" s="19">
        <v>14</v>
      </c>
      <c r="H123" s="19" t="s">
        <v>353</v>
      </c>
      <c r="I123" s="27" t="s">
        <v>354</v>
      </c>
      <c r="J123" s="19" t="s">
        <v>355</v>
      </c>
      <c r="K123" s="19" t="s">
        <v>35</v>
      </c>
      <c r="L123" s="19" t="s">
        <v>341</v>
      </c>
      <c r="M123" s="19">
        <v>100003749</v>
      </c>
      <c r="N123" s="19" t="s">
        <v>342</v>
      </c>
      <c r="O123" s="19" t="s">
        <v>343</v>
      </c>
      <c r="P123" s="20">
        <v>4990</v>
      </c>
      <c r="Q123" s="20">
        <v>3990</v>
      </c>
      <c r="R123" s="13">
        <f t="shared" si="3"/>
        <v>-0.20040080160320639</v>
      </c>
      <c r="S123" s="14">
        <v>5218.5</v>
      </c>
      <c r="T123" s="14">
        <v>12100</v>
      </c>
      <c r="U123" s="14">
        <f t="shared" si="4"/>
        <v>48279000</v>
      </c>
      <c r="V123" s="15">
        <f t="shared" si="5"/>
        <v>2.3186739484526204</v>
      </c>
      <c r="W123">
        <v>120</v>
      </c>
      <c r="X123">
        <v>2.054410510947251</v>
      </c>
      <c r="Y123">
        <f t="shared" si="24"/>
        <v>2.5680131386840639</v>
      </c>
      <c r="Z123" s="68">
        <v>45540</v>
      </c>
      <c r="AA123" s="68">
        <f t="shared" si="25"/>
        <v>45542</v>
      </c>
      <c r="AB123">
        <f t="shared" si="26"/>
        <v>1.5408078832104382</v>
      </c>
      <c r="AC123" s="68">
        <f t="shared" si="27"/>
        <v>45543</v>
      </c>
      <c r="AD123" s="68">
        <f t="shared" si="28"/>
        <v>45546</v>
      </c>
      <c r="AE123">
        <f t="shared" si="29"/>
        <v>0.63278492446993662</v>
      </c>
      <c r="AF123" s="68">
        <f t="shared" si="30"/>
        <v>45547</v>
      </c>
      <c r="AG123" s="68">
        <f t="shared" si="31"/>
        <v>45553</v>
      </c>
    </row>
    <row r="124" spans="1:33" x14ac:dyDescent="0.3">
      <c r="A124" s="9">
        <v>45540</v>
      </c>
      <c r="B124" s="9">
        <v>45546</v>
      </c>
      <c r="C124" s="8" t="s">
        <v>84</v>
      </c>
      <c r="D124" s="8" t="s">
        <v>85</v>
      </c>
      <c r="E124" s="8"/>
      <c r="F124" s="8"/>
      <c r="G124" s="19">
        <v>14</v>
      </c>
      <c r="H124" s="19" t="s">
        <v>356</v>
      </c>
      <c r="I124" s="27" t="s">
        <v>357</v>
      </c>
      <c r="J124" s="19" t="s">
        <v>358</v>
      </c>
      <c r="K124" s="19" t="s">
        <v>35</v>
      </c>
      <c r="L124" s="19" t="s">
        <v>341</v>
      </c>
      <c r="M124" s="19">
        <v>100003749</v>
      </c>
      <c r="N124" s="19" t="s">
        <v>342</v>
      </c>
      <c r="O124" s="19" t="s">
        <v>343</v>
      </c>
      <c r="P124" s="20">
        <v>4990</v>
      </c>
      <c r="Q124" s="20">
        <v>3990</v>
      </c>
      <c r="R124" s="13">
        <f t="shared" si="3"/>
        <v>-0.20040080160320639</v>
      </c>
      <c r="S124" s="14">
        <v>3447.5</v>
      </c>
      <c r="T124" s="14">
        <v>8000</v>
      </c>
      <c r="U124" s="14">
        <f t="shared" si="4"/>
        <v>31920000</v>
      </c>
      <c r="V124" s="15">
        <f t="shared" si="5"/>
        <v>2.3205221174764321</v>
      </c>
      <c r="W124">
        <v>120</v>
      </c>
      <c r="X124">
        <v>2.3711425188280391</v>
      </c>
      <c r="Y124">
        <f t="shared" si="24"/>
        <v>2.9639281485350488</v>
      </c>
      <c r="Z124" s="68">
        <v>45540</v>
      </c>
      <c r="AA124" s="68">
        <f t="shared" si="25"/>
        <v>45542</v>
      </c>
      <c r="AB124">
        <f t="shared" si="26"/>
        <v>1.7783568891210293</v>
      </c>
      <c r="AC124" s="68">
        <f t="shared" si="27"/>
        <v>45543</v>
      </c>
      <c r="AD124" s="68">
        <f t="shared" si="28"/>
        <v>45546</v>
      </c>
      <c r="AE124">
        <f t="shared" si="29"/>
        <v>0.54825890459023863</v>
      </c>
      <c r="AF124" s="68">
        <f t="shared" si="30"/>
        <v>45547</v>
      </c>
      <c r="AG124" s="68">
        <f t="shared" si="31"/>
        <v>45553</v>
      </c>
    </row>
    <row r="125" spans="1:33" x14ac:dyDescent="0.3">
      <c r="A125" s="9">
        <v>45540</v>
      </c>
      <c r="B125" s="9">
        <v>45546</v>
      </c>
      <c r="C125" s="8" t="s">
        <v>23</v>
      </c>
      <c r="D125" s="8" t="s">
        <v>24</v>
      </c>
      <c r="E125" s="8"/>
      <c r="F125" s="8"/>
      <c r="G125" s="19">
        <v>14</v>
      </c>
      <c r="H125" s="19" t="s">
        <v>359</v>
      </c>
      <c r="I125" s="27">
        <v>0</v>
      </c>
      <c r="J125" s="19" t="s">
        <v>360</v>
      </c>
      <c r="K125" s="19" t="s">
        <v>35</v>
      </c>
      <c r="L125" s="19" t="s">
        <v>361</v>
      </c>
      <c r="M125" s="19">
        <v>100004665</v>
      </c>
      <c r="N125" s="19" t="s">
        <v>362</v>
      </c>
      <c r="O125" s="19"/>
      <c r="P125" s="20">
        <v>8990</v>
      </c>
      <c r="Q125" s="20">
        <v>7490</v>
      </c>
      <c r="R125" s="13">
        <f t="shared" si="3"/>
        <v>-0.16685205784204671</v>
      </c>
      <c r="S125" s="14">
        <v>2604</v>
      </c>
      <c r="T125" s="14">
        <v>4500</v>
      </c>
      <c r="U125" s="14">
        <f t="shared" si="4"/>
        <v>33705000</v>
      </c>
      <c r="V125" s="15">
        <f t="shared" si="5"/>
        <v>1.728110599078341</v>
      </c>
      <c r="W125">
        <v>10</v>
      </c>
    </row>
    <row r="126" spans="1:33" x14ac:dyDescent="0.3">
      <c r="A126" s="9">
        <v>45540</v>
      </c>
      <c r="B126" s="9">
        <v>45546</v>
      </c>
      <c r="C126" s="8" t="s">
        <v>23</v>
      </c>
      <c r="D126" s="8" t="s">
        <v>24</v>
      </c>
      <c r="E126" s="8"/>
      <c r="F126" s="8"/>
      <c r="G126" s="19">
        <v>14</v>
      </c>
      <c r="H126" s="19" t="s">
        <v>363</v>
      </c>
      <c r="I126" s="27">
        <v>0</v>
      </c>
      <c r="J126" s="19" t="s">
        <v>364</v>
      </c>
      <c r="K126" s="19" t="s">
        <v>35</v>
      </c>
      <c r="L126" s="19" t="s">
        <v>361</v>
      </c>
      <c r="M126" s="19">
        <v>100004665</v>
      </c>
      <c r="N126" s="19" t="s">
        <v>362</v>
      </c>
      <c r="O126" s="19"/>
      <c r="P126" s="20">
        <v>8990</v>
      </c>
      <c r="Q126" s="20">
        <v>7490</v>
      </c>
      <c r="R126" s="13">
        <f t="shared" si="3"/>
        <v>-0.16685205784204671</v>
      </c>
      <c r="S126" s="14">
        <v>2247</v>
      </c>
      <c r="T126" s="14">
        <v>3900</v>
      </c>
      <c r="U126" s="14">
        <f t="shared" si="4"/>
        <v>29211000</v>
      </c>
      <c r="V126" s="15">
        <f t="shared" si="5"/>
        <v>1.7356475300400533</v>
      </c>
      <c r="W126">
        <v>10</v>
      </c>
    </row>
    <row r="127" spans="1:33" x14ac:dyDescent="0.3">
      <c r="A127" s="9">
        <v>45540</v>
      </c>
      <c r="B127" s="9">
        <v>45546</v>
      </c>
      <c r="C127" s="8" t="s">
        <v>23</v>
      </c>
      <c r="D127" s="8" t="s">
        <v>24</v>
      </c>
      <c r="E127" s="8"/>
      <c r="F127" s="8"/>
      <c r="G127" s="19">
        <v>14</v>
      </c>
      <c r="H127" s="19" t="s">
        <v>365</v>
      </c>
      <c r="I127" s="27">
        <v>0</v>
      </c>
      <c r="J127" s="19" t="s">
        <v>366</v>
      </c>
      <c r="K127" s="19" t="s">
        <v>35</v>
      </c>
      <c r="L127" s="19" t="s">
        <v>361</v>
      </c>
      <c r="M127" s="19">
        <v>100004665</v>
      </c>
      <c r="N127" s="19" t="s">
        <v>362</v>
      </c>
      <c r="O127" s="19"/>
      <c r="P127" s="20">
        <v>8990</v>
      </c>
      <c r="Q127" s="20">
        <v>7490</v>
      </c>
      <c r="R127" s="13">
        <f t="shared" si="3"/>
        <v>-0.16685205784204671</v>
      </c>
      <c r="S127" s="14">
        <v>3056</v>
      </c>
      <c r="T127" s="14">
        <v>5100</v>
      </c>
      <c r="U127" s="14">
        <f t="shared" si="4"/>
        <v>38199000</v>
      </c>
      <c r="V127" s="15">
        <f t="shared" si="5"/>
        <v>1.668848167539267</v>
      </c>
      <c r="W127">
        <v>10</v>
      </c>
    </row>
    <row r="128" spans="1:33" x14ac:dyDescent="0.3">
      <c r="A128" s="9">
        <v>45540</v>
      </c>
      <c r="B128" s="9">
        <v>45546</v>
      </c>
      <c r="C128" s="8" t="s">
        <v>23</v>
      </c>
      <c r="D128" s="8" t="s">
        <v>24</v>
      </c>
      <c r="E128" s="8"/>
      <c r="F128" s="8"/>
      <c r="G128" s="19">
        <v>14</v>
      </c>
      <c r="H128" s="19" t="s">
        <v>367</v>
      </c>
      <c r="I128" s="27">
        <v>0</v>
      </c>
      <c r="J128" s="19" t="s">
        <v>368</v>
      </c>
      <c r="K128" s="19" t="s">
        <v>35</v>
      </c>
      <c r="L128" s="19" t="s">
        <v>361</v>
      </c>
      <c r="M128" s="19">
        <v>100004665</v>
      </c>
      <c r="N128" s="19" t="s">
        <v>362</v>
      </c>
      <c r="O128" s="19"/>
      <c r="P128" s="20">
        <v>8990</v>
      </c>
      <c r="Q128" s="20">
        <v>7490</v>
      </c>
      <c r="R128" s="13">
        <f t="shared" si="3"/>
        <v>-0.16685205784204671</v>
      </c>
      <c r="S128" s="14">
        <v>2700</v>
      </c>
      <c r="T128" s="14">
        <v>4300</v>
      </c>
      <c r="U128" s="14">
        <f t="shared" si="4"/>
        <v>32207000</v>
      </c>
      <c r="V128" s="15">
        <f t="shared" si="5"/>
        <v>1.5925925925925926</v>
      </c>
      <c r="W128">
        <v>10</v>
      </c>
    </row>
    <row r="129" spans="1:33" x14ac:dyDescent="0.3">
      <c r="A129" s="9">
        <v>45540</v>
      </c>
      <c r="B129" s="9">
        <v>45546</v>
      </c>
      <c r="C129" s="8" t="s">
        <v>23</v>
      </c>
      <c r="D129" s="8" t="s">
        <v>24</v>
      </c>
      <c r="E129" s="8"/>
      <c r="F129" s="8"/>
      <c r="G129" s="8">
        <v>14</v>
      </c>
      <c r="H129" s="8" t="s">
        <v>369</v>
      </c>
      <c r="I129" s="30" t="s">
        <v>370</v>
      </c>
      <c r="J129" s="8" t="s">
        <v>371</v>
      </c>
      <c r="K129" s="8" t="s">
        <v>35</v>
      </c>
      <c r="L129" s="8" t="s">
        <v>372</v>
      </c>
      <c r="M129" s="8">
        <v>100009848</v>
      </c>
      <c r="N129" s="8" t="s">
        <v>373</v>
      </c>
      <c r="O129" s="8"/>
      <c r="P129" s="20">
        <v>21990</v>
      </c>
      <c r="Q129" s="20">
        <v>17990</v>
      </c>
      <c r="R129" s="13">
        <f t="shared" si="3"/>
        <v>-0.1819008640291041</v>
      </c>
      <c r="S129" s="14">
        <v>2338</v>
      </c>
      <c r="T129" s="14">
        <v>3100</v>
      </c>
      <c r="U129" s="14">
        <f t="shared" si="4"/>
        <v>55769000</v>
      </c>
      <c r="V129" s="15">
        <f t="shared" si="5"/>
        <v>1.3259195893926432</v>
      </c>
      <c r="W129">
        <v>30</v>
      </c>
    </row>
    <row r="130" spans="1:33" x14ac:dyDescent="0.3">
      <c r="A130" s="9">
        <v>45540</v>
      </c>
      <c r="B130" s="9">
        <v>45546</v>
      </c>
      <c r="C130" s="8" t="s">
        <v>23</v>
      </c>
      <c r="D130" s="8" t="s">
        <v>24</v>
      </c>
      <c r="E130" s="8"/>
      <c r="F130" s="8"/>
      <c r="G130" s="8">
        <v>27</v>
      </c>
      <c r="H130" s="22" t="s">
        <v>374</v>
      </c>
      <c r="I130" s="30">
        <v>3073781171624</v>
      </c>
      <c r="J130" s="8" t="s">
        <v>375</v>
      </c>
      <c r="K130" s="8">
        <v>0</v>
      </c>
      <c r="L130" s="8" t="s">
        <v>376</v>
      </c>
      <c r="M130" s="8">
        <v>200000302</v>
      </c>
      <c r="N130" s="8" t="s">
        <v>377</v>
      </c>
      <c r="O130" s="8"/>
      <c r="P130" s="20">
        <v>49990</v>
      </c>
      <c r="Q130" s="20">
        <v>41990</v>
      </c>
      <c r="R130" s="13">
        <f t="shared" ref="R130:R193" si="32">Q130/P130-1</f>
        <v>-0.16003200640128024</v>
      </c>
      <c r="S130" s="14">
        <v>200</v>
      </c>
      <c r="T130" s="14">
        <v>735</v>
      </c>
      <c r="U130" s="14">
        <f t="shared" ref="U130:U193" si="33">T130*Q130</f>
        <v>30862650</v>
      </c>
      <c r="V130" s="15">
        <f t="shared" ref="V130:V193" si="34">IFERROR(T130/S130,"")</f>
        <v>3.6749999999999998</v>
      </c>
      <c r="W130">
        <v>185</v>
      </c>
    </row>
    <row r="131" spans="1:33" x14ac:dyDescent="0.3">
      <c r="A131" s="9">
        <v>45540</v>
      </c>
      <c r="B131" s="9">
        <v>45546</v>
      </c>
      <c r="C131" s="8" t="s">
        <v>23</v>
      </c>
      <c r="D131" s="8" t="s">
        <v>24</v>
      </c>
      <c r="E131" s="8"/>
      <c r="F131" s="8"/>
      <c r="G131" s="8">
        <v>27</v>
      </c>
      <c r="H131" s="22" t="s">
        <v>378</v>
      </c>
      <c r="I131" s="30">
        <v>3073781171587</v>
      </c>
      <c r="J131" s="8" t="s">
        <v>379</v>
      </c>
      <c r="K131" s="8">
        <v>0</v>
      </c>
      <c r="L131" s="8" t="s">
        <v>376</v>
      </c>
      <c r="M131" s="8">
        <v>200000302</v>
      </c>
      <c r="N131" s="8" t="s">
        <v>377</v>
      </c>
      <c r="O131" s="8"/>
      <c r="P131" s="20">
        <v>28990</v>
      </c>
      <c r="Q131" s="20">
        <v>23990</v>
      </c>
      <c r="R131" s="13">
        <f t="shared" si="32"/>
        <v>-0.17247326664367024</v>
      </c>
      <c r="S131" s="14">
        <v>250</v>
      </c>
      <c r="T131" s="14">
        <v>1500</v>
      </c>
      <c r="U131" s="14">
        <f t="shared" si="33"/>
        <v>35985000</v>
      </c>
      <c r="V131" s="15">
        <f t="shared" si="34"/>
        <v>6</v>
      </c>
      <c r="W131">
        <v>90</v>
      </c>
    </row>
    <row r="132" spans="1:33" x14ac:dyDescent="0.3">
      <c r="A132" s="9">
        <v>45540</v>
      </c>
      <c r="B132" s="9">
        <v>45546</v>
      </c>
      <c r="C132" s="8" t="s">
        <v>23</v>
      </c>
      <c r="D132" s="8" t="s">
        <v>24</v>
      </c>
      <c r="E132" s="8"/>
      <c r="F132" s="8"/>
      <c r="G132" s="8">
        <v>27</v>
      </c>
      <c r="H132" s="22" t="s">
        <v>380</v>
      </c>
      <c r="I132" s="30">
        <v>8002670011913</v>
      </c>
      <c r="J132" s="8" t="s">
        <v>381</v>
      </c>
      <c r="K132" s="8">
        <v>0</v>
      </c>
      <c r="L132" s="8" t="s">
        <v>382</v>
      </c>
      <c r="M132" s="8">
        <v>200000545</v>
      </c>
      <c r="N132" s="8" t="s">
        <v>383</v>
      </c>
      <c r="O132" s="8"/>
      <c r="P132" s="20">
        <v>74990</v>
      </c>
      <c r="Q132" s="20">
        <v>59990</v>
      </c>
      <c r="R132" s="13">
        <f t="shared" si="32"/>
        <v>-0.20002667022269638</v>
      </c>
      <c r="S132" s="14">
        <v>49</v>
      </c>
      <c r="T132" s="14">
        <v>180</v>
      </c>
      <c r="U132" s="14">
        <f t="shared" si="33"/>
        <v>10798200</v>
      </c>
      <c r="V132" s="15">
        <f t="shared" si="34"/>
        <v>3.6734693877551021</v>
      </c>
      <c r="W132">
        <v>30</v>
      </c>
    </row>
    <row r="133" spans="1:33" x14ac:dyDescent="0.3">
      <c r="A133" s="9">
        <v>45540</v>
      </c>
      <c r="B133" s="9">
        <v>45546</v>
      </c>
      <c r="C133" s="8" t="s">
        <v>23</v>
      </c>
      <c r="D133" s="8" t="s">
        <v>24</v>
      </c>
      <c r="E133" s="8"/>
      <c r="F133" s="8"/>
      <c r="G133" s="8">
        <v>27</v>
      </c>
      <c r="H133" s="22" t="s">
        <v>384</v>
      </c>
      <c r="I133" s="30">
        <v>8002670058215</v>
      </c>
      <c r="J133" s="8" t="s">
        <v>385</v>
      </c>
      <c r="K133" s="8">
        <v>0</v>
      </c>
      <c r="L133" s="8" t="s">
        <v>382</v>
      </c>
      <c r="M133" s="8">
        <v>200000545</v>
      </c>
      <c r="N133" s="8" t="s">
        <v>383</v>
      </c>
      <c r="O133" s="8"/>
      <c r="P133" s="20">
        <v>69990</v>
      </c>
      <c r="Q133" s="20">
        <v>55990</v>
      </c>
      <c r="R133" s="13">
        <f t="shared" si="32"/>
        <v>-0.20002857551078723</v>
      </c>
      <c r="S133" s="14">
        <v>42</v>
      </c>
      <c r="T133" s="14">
        <v>140</v>
      </c>
      <c r="U133" s="14">
        <f t="shared" si="33"/>
        <v>7838600</v>
      </c>
      <c r="V133" s="15">
        <f t="shared" si="34"/>
        <v>3.3333333333333335</v>
      </c>
      <c r="W133">
        <v>365</v>
      </c>
    </row>
    <row r="134" spans="1:33" x14ac:dyDescent="0.3">
      <c r="A134" s="9">
        <v>45540</v>
      </c>
      <c r="B134" s="9">
        <v>45546</v>
      </c>
      <c r="C134" s="8" t="s">
        <v>23</v>
      </c>
      <c r="D134" s="8" t="s">
        <v>24</v>
      </c>
      <c r="E134" s="8"/>
      <c r="F134" s="8"/>
      <c r="G134" s="8">
        <v>27</v>
      </c>
      <c r="H134" s="22" t="s">
        <v>386</v>
      </c>
      <c r="I134" s="30">
        <v>8002670008517</v>
      </c>
      <c r="J134" s="8" t="s">
        <v>387</v>
      </c>
      <c r="K134" s="8">
        <v>0</v>
      </c>
      <c r="L134" s="8" t="s">
        <v>382</v>
      </c>
      <c r="M134" s="8">
        <v>200000545</v>
      </c>
      <c r="N134" s="8" t="s">
        <v>383</v>
      </c>
      <c r="O134" s="8"/>
      <c r="P134" s="20">
        <v>74990</v>
      </c>
      <c r="Q134" s="20">
        <v>59990</v>
      </c>
      <c r="R134" s="13">
        <f t="shared" si="32"/>
        <v>-0.20002667022269638</v>
      </c>
      <c r="S134" s="14"/>
      <c r="T134" s="14">
        <v>140</v>
      </c>
      <c r="U134" s="14">
        <f t="shared" si="33"/>
        <v>8398600</v>
      </c>
      <c r="V134" s="15" t="str">
        <f t="shared" si="34"/>
        <v/>
      </c>
      <c r="W134">
        <v>365</v>
      </c>
    </row>
    <row r="135" spans="1:33" x14ac:dyDescent="0.3">
      <c r="A135" s="9">
        <v>45540</v>
      </c>
      <c r="B135" s="9">
        <v>45546</v>
      </c>
      <c r="C135" s="8" t="s">
        <v>84</v>
      </c>
      <c r="D135" s="8" t="s">
        <v>85</v>
      </c>
      <c r="E135" s="8"/>
      <c r="F135" s="8"/>
      <c r="G135" s="8">
        <v>27</v>
      </c>
      <c r="H135" s="22" t="s">
        <v>388</v>
      </c>
      <c r="I135" s="30">
        <v>2079703</v>
      </c>
      <c r="J135" s="8" t="s">
        <v>389</v>
      </c>
      <c r="K135" s="8">
        <v>0</v>
      </c>
      <c r="L135" s="8" t="s">
        <v>390</v>
      </c>
      <c r="M135" s="8">
        <v>200000521</v>
      </c>
      <c r="N135" s="8" t="s">
        <v>391</v>
      </c>
      <c r="O135" s="8" t="s">
        <v>392</v>
      </c>
      <c r="P135" s="20">
        <v>114990</v>
      </c>
      <c r="Q135" s="20">
        <v>89990</v>
      </c>
      <c r="R135" s="13">
        <f t="shared" si="32"/>
        <v>-0.21741020958344204</v>
      </c>
      <c r="S135" s="14">
        <v>285.89399999999995</v>
      </c>
      <c r="T135" s="14">
        <v>900</v>
      </c>
      <c r="U135" s="14">
        <f t="shared" si="33"/>
        <v>80991000</v>
      </c>
      <c r="V135" s="15">
        <f t="shared" si="34"/>
        <v>3.1480198954857399</v>
      </c>
      <c r="W135">
        <v>7</v>
      </c>
      <c r="X135">
        <v>8.9354603436084297</v>
      </c>
      <c r="Y135">
        <f t="shared" ref="Y135:Y136" si="35">X135*1.25</f>
        <v>11.169325429510536</v>
      </c>
      <c r="Z135" s="68">
        <v>45540</v>
      </c>
      <c r="AA135" s="68">
        <f t="shared" ref="AA135:AA136" si="36">Z135+2</f>
        <v>45542</v>
      </c>
      <c r="AB135">
        <f t="shared" ref="AB135:AB136" si="37">X135*0.75</f>
        <v>6.7015952577063223</v>
      </c>
      <c r="AC135" s="68">
        <f t="shared" ref="AC135:AC136" si="38">AA135+1</f>
        <v>45543</v>
      </c>
      <c r="AD135" s="68">
        <f t="shared" ref="AD135:AD136" si="39">AC135+3</f>
        <v>45546</v>
      </c>
      <c r="AE135">
        <f t="shared" ref="AE135:AE136" si="40">1.3/X135</f>
        <v>0.14548774769392775</v>
      </c>
      <c r="AF135" s="68">
        <f t="shared" ref="AF135:AF136" si="41">AD135+1</f>
        <v>45547</v>
      </c>
      <c r="AG135" s="68">
        <f t="shared" ref="AG135:AG136" si="42">AF135+6</f>
        <v>45553</v>
      </c>
    </row>
    <row r="136" spans="1:33" x14ac:dyDescent="0.3">
      <c r="A136" s="9">
        <v>45540</v>
      </c>
      <c r="B136" s="9">
        <v>45546</v>
      </c>
      <c r="C136" s="8" t="s">
        <v>84</v>
      </c>
      <c r="D136" s="8" t="s">
        <v>85</v>
      </c>
      <c r="E136" s="8"/>
      <c r="F136" s="8"/>
      <c r="G136" s="8">
        <v>27</v>
      </c>
      <c r="H136" s="22" t="s">
        <v>393</v>
      </c>
      <c r="I136" s="30">
        <v>2079702</v>
      </c>
      <c r="J136" s="8" t="s">
        <v>394</v>
      </c>
      <c r="K136" s="8">
        <v>0</v>
      </c>
      <c r="L136" s="8" t="s">
        <v>390</v>
      </c>
      <c r="M136" s="8">
        <v>200000521</v>
      </c>
      <c r="N136" s="8" t="s">
        <v>391</v>
      </c>
      <c r="O136" s="8" t="s">
        <v>392</v>
      </c>
      <c r="P136" s="20">
        <v>114990</v>
      </c>
      <c r="Q136" s="20">
        <v>89990</v>
      </c>
      <c r="R136" s="13">
        <f t="shared" si="32"/>
        <v>-0.21741020958344204</v>
      </c>
      <c r="S136" s="14">
        <v>201.60350000000005</v>
      </c>
      <c r="T136" s="14">
        <v>710</v>
      </c>
      <c r="U136" s="14">
        <f t="shared" si="33"/>
        <v>63892900</v>
      </c>
      <c r="V136" s="15">
        <f t="shared" si="34"/>
        <v>3.521764255084856</v>
      </c>
      <c r="W136">
        <v>7</v>
      </c>
      <c r="X136">
        <v>6.2104521683753076</v>
      </c>
      <c r="Y136">
        <f t="shared" si="35"/>
        <v>7.7630652104691347</v>
      </c>
      <c r="Z136" s="68">
        <v>45540</v>
      </c>
      <c r="AA136" s="68">
        <f t="shared" si="36"/>
        <v>45542</v>
      </c>
      <c r="AB136">
        <f t="shared" si="37"/>
        <v>4.6578391262814804</v>
      </c>
      <c r="AC136" s="68">
        <f t="shared" si="38"/>
        <v>45543</v>
      </c>
      <c r="AD136" s="68">
        <f t="shared" si="39"/>
        <v>45546</v>
      </c>
      <c r="AE136">
        <f t="shared" si="40"/>
        <v>0.2093245330218988</v>
      </c>
      <c r="AF136" s="68">
        <f t="shared" si="41"/>
        <v>45547</v>
      </c>
      <c r="AG136" s="68">
        <f t="shared" si="42"/>
        <v>45553</v>
      </c>
    </row>
    <row r="137" spans="1:33" x14ac:dyDescent="0.3">
      <c r="A137" s="9">
        <v>45540</v>
      </c>
      <c r="B137" s="9">
        <v>45546</v>
      </c>
      <c r="C137" s="8" t="s">
        <v>84</v>
      </c>
      <c r="D137" s="8" t="s">
        <v>85</v>
      </c>
      <c r="E137" s="8"/>
      <c r="F137" s="8"/>
      <c r="G137" s="8">
        <v>27</v>
      </c>
      <c r="H137" s="22" t="s">
        <v>395</v>
      </c>
      <c r="I137" s="30">
        <v>2079698</v>
      </c>
      <c r="J137" s="8" t="s">
        <v>396</v>
      </c>
      <c r="K137" s="8">
        <v>0</v>
      </c>
      <c r="L137" s="8" t="s">
        <v>390</v>
      </c>
      <c r="M137" s="8">
        <v>200000521</v>
      </c>
      <c r="N137" s="8" t="s">
        <v>391</v>
      </c>
      <c r="O137" s="8" t="s">
        <v>392</v>
      </c>
      <c r="P137" s="20">
        <v>114990</v>
      </c>
      <c r="Q137" s="20">
        <v>89990</v>
      </c>
      <c r="R137" s="13">
        <f t="shared" si="32"/>
        <v>-0.21741020958344204</v>
      </c>
      <c r="S137" s="14">
        <v>126.90299999999999</v>
      </c>
      <c r="T137" s="14">
        <v>400</v>
      </c>
      <c r="U137" s="14">
        <f t="shared" si="33"/>
        <v>35996000</v>
      </c>
      <c r="V137" s="15">
        <f t="shared" si="34"/>
        <v>3.1520137427799186</v>
      </c>
      <c r="W137" t="e">
        <v>#N/A</v>
      </c>
    </row>
    <row r="138" spans="1:33" x14ac:dyDescent="0.3">
      <c r="A138" s="9">
        <v>45540</v>
      </c>
      <c r="B138" s="9">
        <v>45546</v>
      </c>
      <c r="C138" s="8" t="s">
        <v>84</v>
      </c>
      <c r="D138" s="8" t="s">
        <v>85</v>
      </c>
      <c r="E138" s="8"/>
      <c r="F138" s="8"/>
      <c r="G138" s="8">
        <v>27</v>
      </c>
      <c r="H138" s="22" t="s">
        <v>397</v>
      </c>
      <c r="I138" s="30">
        <v>4607004891694</v>
      </c>
      <c r="J138" s="8" t="s">
        <v>398</v>
      </c>
      <c r="K138" s="8">
        <v>0.1</v>
      </c>
      <c r="L138" s="8" t="s">
        <v>399</v>
      </c>
      <c r="M138" s="8">
        <v>100008601</v>
      </c>
      <c r="N138" s="8" t="s">
        <v>400</v>
      </c>
      <c r="O138" s="8" t="s">
        <v>401</v>
      </c>
      <c r="P138" s="20">
        <v>34490</v>
      </c>
      <c r="Q138" s="20">
        <v>25990</v>
      </c>
      <c r="R138" s="13">
        <f t="shared" si="32"/>
        <v>-0.24644824586836767</v>
      </c>
      <c r="S138" s="14">
        <v>2000</v>
      </c>
      <c r="T138" s="14">
        <v>3650</v>
      </c>
      <c r="U138" s="14">
        <f t="shared" si="33"/>
        <v>94863500</v>
      </c>
      <c r="V138" s="15">
        <f t="shared" si="34"/>
        <v>1.825</v>
      </c>
      <c r="W138">
        <v>90</v>
      </c>
      <c r="X138">
        <v>1.561349070844932</v>
      </c>
      <c r="Y138">
        <f>X138*1.25</f>
        <v>1.9516863385561649</v>
      </c>
      <c r="Z138" s="68">
        <v>45540</v>
      </c>
      <c r="AA138" s="68">
        <f>Z138+2</f>
        <v>45542</v>
      </c>
      <c r="AB138">
        <f>X138*0.75</f>
        <v>1.1710118031336991</v>
      </c>
      <c r="AC138" s="68">
        <f>AA138+1</f>
        <v>45543</v>
      </c>
      <c r="AD138" s="68">
        <f>AC138+3</f>
        <v>45546</v>
      </c>
      <c r="AE138">
        <f>1.3/X138</f>
        <v>0.83261329850889676</v>
      </c>
      <c r="AF138" s="68">
        <f>AD138+1</f>
        <v>45547</v>
      </c>
      <c r="AG138" s="68">
        <f>AF138+6</f>
        <v>45553</v>
      </c>
    </row>
    <row r="139" spans="1:33" x14ac:dyDescent="0.3">
      <c r="A139" s="9">
        <v>45540</v>
      </c>
      <c r="B139" s="9">
        <v>45546</v>
      </c>
      <c r="C139" s="8" t="s">
        <v>23</v>
      </c>
      <c r="D139" s="8" t="s">
        <v>24</v>
      </c>
      <c r="E139" s="8"/>
      <c r="F139" s="8"/>
      <c r="G139" s="8">
        <v>27</v>
      </c>
      <c r="H139" s="22" t="s">
        <v>402</v>
      </c>
      <c r="I139" s="30" t="s">
        <v>403</v>
      </c>
      <c r="J139" s="8" t="s">
        <v>404</v>
      </c>
      <c r="K139" s="8">
        <v>0.1</v>
      </c>
      <c r="L139" s="8" t="s">
        <v>405</v>
      </c>
      <c r="M139" s="8">
        <v>100003919</v>
      </c>
      <c r="N139" s="8" t="s">
        <v>406</v>
      </c>
      <c r="O139" s="8"/>
      <c r="P139" s="20">
        <v>20990</v>
      </c>
      <c r="Q139" s="20">
        <v>16990</v>
      </c>
      <c r="R139" s="13">
        <f t="shared" si="32"/>
        <v>-0.1905669366364936</v>
      </c>
      <c r="S139" s="14">
        <v>455</v>
      </c>
      <c r="T139" s="14">
        <v>1000</v>
      </c>
      <c r="U139" s="14">
        <f t="shared" si="33"/>
        <v>16990000</v>
      </c>
      <c r="V139" s="15">
        <f t="shared" si="34"/>
        <v>2.197802197802198</v>
      </c>
      <c r="W139">
        <v>90</v>
      </c>
    </row>
    <row r="140" spans="1:33" x14ac:dyDescent="0.3">
      <c r="A140" s="9">
        <v>45540</v>
      </c>
      <c r="B140" s="9">
        <v>45546</v>
      </c>
      <c r="C140" s="8" t="s">
        <v>23</v>
      </c>
      <c r="D140" s="8" t="s">
        <v>24</v>
      </c>
      <c r="E140" s="8"/>
      <c r="F140" s="8"/>
      <c r="G140" s="8">
        <v>27</v>
      </c>
      <c r="H140" s="22" t="s">
        <v>407</v>
      </c>
      <c r="I140" s="30">
        <v>4780068630048</v>
      </c>
      <c r="J140" s="8" t="s">
        <v>408</v>
      </c>
      <c r="K140" s="8">
        <v>0.08</v>
      </c>
      <c r="L140" s="8" t="s">
        <v>409</v>
      </c>
      <c r="M140" s="8">
        <v>100004580</v>
      </c>
      <c r="N140" s="8" t="s">
        <v>410</v>
      </c>
      <c r="O140" s="8"/>
      <c r="P140" s="20">
        <v>21990</v>
      </c>
      <c r="Q140" s="20">
        <v>16990</v>
      </c>
      <c r="R140" s="13">
        <f t="shared" si="32"/>
        <v>-0.22737608003638021</v>
      </c>
      <c r="S140" s="14">
        <v>800</v>
      </c>
      <c r="T140" s="14">
        <v>3100</v>
      </c>
      <c r="U140" s="14">
        <f t="shared" si="33"/>
        <v>52669000</v>
      </c>
      <c r="V140" s="15">
        <f t="shared" si="34"/>
        <v>3.875</v>
      </c>
      <c r="W140">
        <v>120</v>
      </c>
    </row>
    <row r="141" spans="1:33" x14ac:dyDescent="0.3">
      <c r="A141" s="9">
        <v>45540</v>
      </c>
      <c r="B141" s="9">
        <v>45546</v>
      </c>
      <c r="C141" s="8" t="s">
        <v>23</v>
      </c>
      <c r="D141" s="8" t="s">
        <v>24</v>
      </c>
      <c r="E141" s="8"/>
      <c r="F141" s="8"/>
      <c r="G141" s="8">
        <v>15</v>
      </c>
      <c r="H141" s="8" t="s">
        <v>411</v>
      </c>
      <c r="I141" s="8"/>
      <c r="J141" s="8" t="s">
        <v>412</v>
      </c>
      <c r="K141" s="8"/>
      <c r="L141" s="8" t="s">
        <v>413</v>
      </c>
      <c r="M141" s="8">
        <v>900000009</v>
      </c>
      <c r="N141" s="8" t="s">
        <v>414</v>
      </c>
      <c r="O141" s="8"/>
      <c r="P141" s="20">
        <v>15990</v>
      </c>
      <c r="Q141" s="20">
        <v>11990</v>
      </c>
      <c r="R141" s="13">
        <f t="shared" si="32"/>
        <v>-0.25015634771732331</v>
      </c>
      <c r="S141" s="14">
        <v>126</v>
      </c>
      <c r="T141" s="14">
        <v>221</v>
      </c>
      <c r="U141" s="14">
        <f t="shared" si="33"/>
        <v>2649790</v>
      </c>
      <c r="V141" s="15">
        <f t="shared" si="34"/>
        <v>1.753968253968254</v>
      </c>
      <c r="W141">
        <v>1095</v>
      </c>
    </row>
    <row r="142" spans="1:33" x14ac:dyDescent="0.3">
      <c r="A142" s="9">
        <v>45540</v>
      </c>
      <c r="B142" s="9">
        <v>45546</v>
      </c>
      <c r="C142" s="8" t="s">
        <v>23</v>
      </c>
      <c r="D142" s="8" t="s">
        <v>24</v>
      </c>
      <c r="E142" s="8"/>
      <c r="F142" s="8"/>
      <c r="G142" s="8">
        <v>15</v>
      </c>
      <c r="H142" s="8" t="s">
        <v>415</v>
      </c>
      <c r="I142" s="8"/>
      <c r="J142" s="8" t="s">
        <v>416</v>
      </c>
      <c r="K142" s="8"/>
      <c r="L142" s="8" t="s">
        <v>413</v>
      </c>
      <c r="M142" s="8">
        <v>900000009</v>
      </c>
      <c r="N142" s="8" t="s">
        <v>414</v>
      </c>
      <c r="O142" s="8"/>
      <c r="P142" s="20">
        <v>15990</v>
      </c>
      <c r="Q142" s="20">
        <v>11990</v>
      </c>
      <c r="R142" s="13">
        <f t="shared" si="32"/>
        <v>-0.25015634771732331</v>
      </c>
      <c r="S142" s="14">
        <v>189</v>
      </c>
      <c r="T142" s="14">
        <v>336</v>
      </c>
      <c r="U142" s="14">
        <f t="shared" si="33"/>
        <v>4028640</v>
      </c>
      <c r="V142" s="15">
        <f t="shared" si="34"/>
        <v>1.7777777777777777</v>
      </c>
      <c r="W142">
        <v>1095</v>
      </c>
    </row>
    <row r="143" spans="1:33" x14ac:dyDescent="0.3">
      <c r="A143" s="9">
        <v>45540</v>
      </c>
      <c r="B143" s="9">
        <v>45546</v>
      </c>
      <c r="C143" s="8" t="s">
        <v>23</v>
      </c>
      <c r="D143" s="8" t="s">
        <v>24</v>
      </c>
      <c r="E143" s="8"/>
      <c r="F143" s="8"/>
      <c r="G143" s="8">
        <v>15</v>
      </c>
      <c r="H143" s="8" t="s">
        <v>417</v>
      </c>
      <c r="I143" s="8"/>
      <c r="J143" s="8" t="s">
        <v>418</v>
      </c>
      <c r="K143" s="8"/>
      <c r="L143" s="8" t="s">
        <v>419</v>
      </c>
      <c r="M143" s="8">
        <v>900000009</v>
      </c>
      <c r="N143" s="8" t="s">
        <v>414</v>
      </c>
      <c r="O143" s="8"/>
      <c r="P143" s="20">
        <v>84990</v>
      </c>
      <c r="Q143" s="20">
        <v>64990</v>
      </c>
      <c r="R143" s="13">
        <f t="shared" si="32"/>
        <v>-0.23532180256500768</v>
      </c>
      <c r="S143" s="14">
        <v>108.5</v>
      </c>
      <c r="T143" s="14">
        <v>520</v>
      </c>
      <c r="U143" s="14">
        <f t="shared" si="33"/>
        <v>33794800</v>
      </c>
      <c r="V143" s="15">
        <f t="shared" si="34"/>
        <v>4.7926267281105988</v>
      </c>
      <c r="W143">
        <v>720</v>
      </c>
    </row>
    <row r="144" spans="1:33" x14ac:dyDescent="0.3">
      <c r="A144" s="9">
        <v>45540</v>
      </c>
      <c r="B144" s="9">
        <v>45546</v>
      </c>
      <c r="C144" s="8" t="s">
        <v>23</v>
      </c>
      <c r="D144" s="8" t="s">
        <v>24</v>
      </c>
      <c r="E144" s="8"/>
      <c r="F144" s="8"/>
      <c r="G144" s="8">
        <v>15</v>
      </c>
      <c r="H144" s="8" t="s">
        <v>420</v>
      </c>
      <c r="I144" s="8"/>
      <c r="J144" s="8" t="s">
        <v>421</v>
      </c>
      <c r="K144" s="8"/>
      <c r="L144" s="8" t="s">
        <v>422</v>
      </c>
      <c r="M144" s="8">
        <v>100004662</v>
      </c>
      <c r="N144" s="8" t="s">
        <v>65</v>
      </c>
      <c r="O144" s="8" t="s">
        <v>423</v>
      </c>
      <c r="P144" s="20">
        <v>171990</v>
      </c>
      <c r="Q144" s="20">
        <v>109990</v>
      </c>
      <c r="R144" s="13">
        <f t="shared" si="32"/>
        <v>-0.36048607477178907</v>
      </c>
      <c r="S144" s="14">
        <v>140</v>
      </c>
      <c r="T144" s="14">
        <v>1000</v>
      </c>
      <c r="U144" s="14">
        <f t="shared" si="33"/>
        <v>109990000</v>
      </c>
      <c r="V144" s="15">
        <f t="shared" si="34"/>
        <v>7.1428571428571432</v>
      </c>
      <c r="W144">
        <v>545</v>
      </c>
    </row>
    <row r="145" spans="1:23" x14ac:dyDescent="0.3">
      <c r="A145" s="9">
        <v>45540</v>
      </c>
      <c r="B145" s="9">
        <v>45546</v>
      </c>
      <c r="C145" s="8" t="s">
        <v>23</v>
      </c>
      <c r="D145" s="8" t="s">
        <v>24</v>
      </c>
      <c r="E145" s="8"/>
      <c r="F145" s="8"/>
      <c r="G145" s="8">
        <v>15</v>
      </c>
      <c r="H145" s="8" t="s">
        <v>424</v>
      </c>
      <c r="I145" s="8"/>
      <c r="J145" s="8" t="s">
        <v>425</v>
      </c>
      <c r="K145" s="8"/>
      <c r="L145" s="8" t="s">
        <v>422</v>
      </c>
      <c r="M145" s="8">
        <v>100004662</v>
      </c>
      <c r="N145" s="8" t="s">
        <v>65</v>
      </c>
      <c r="O145" s="8"/>
      <c r="P145" s="20">
        <v>1890</v>
      </c>
      <c r="Q145" s="20">
        <v>1490</v>
      </c>
      <c r="R145" s="13">
        <f t="shared" si="32"/>
        <v>-0.21164021164021163</v>
      </c>
      <c r="S145" s="14">
        <v>8300</v>
      </c>
      <c r="T145" s="14">
        <v>15000</v>
      </c>
      <c r="U145" s="14">
        <f t="shared" si="33"/>
        <v>22350000</v>
      </c>
      <c r="V145" s="15">
        <f t="shared" si="34"/>
        <v>1.8072289156626506</v>
      </c>
      <c r="W145">
        <v>365</v>
      </c>
    </row>
    <row r="146" spans="1:23" x14ac:dyDescent="0.3">
      <c r="A146" s="9">
        <v>45540</v>
      </c>
      <c r="B146" s="9">
        <v>45546</v>
      </c>
      <c r="C146" s="8" t="s">
        <v>23</v>
      </c>
      <c r="D146" s="8" t="s">
        <v>24</v>
      </c>
      <c r="E146" s="8"/>
      <c r="F146" s="8"/>
      <c r="G146" s="8">
        <v>15</v>
      </c>
      <c r="H146" s="8" t="s">
        <v>426</v>
      </c>
      <c r="I146" s="8"/>
      <c r="J146" s="8" t="s">
        <v>427</v>
      </c>
      <c r="K146" s="8"/>
      <c r="L146" s="8" t="s">
        <v>422</v>
      </c>
      <c r="M146" s="8">
        <v>100004662</v>
      </c>
      <c r="N146" s="8" t="s">
        <v>65</v>
      </c>
      <c r="O146" s="8"/>
      <c r="P146" s="20">
        <v>1890</v>
      </c>
      <c r="Q146" s="20">
        <v>1490</v>
      </c>
      <c r="R146" s="13">
        <f t="shared" si="32"/>
        <v>-0.21164021164021163</v>
      </c>
      <c r="S146" s="14">
        <v>12841.5</v>
      </c>
      <c r="T146" s="14">
        <f>S146*2</f>
        <v>25683</v>
      </c>
      <c r="U146" s="14">
        <f t="shared" si="33"/>
        <v>38267670</v>
      </c>
      <c r="V146" s="15">
        <f t="shared" si="34"/>
        <v>2</v>
      </c>
      <c r="W146">
        <v>365</v>
      </c>
    </row>
    <row r="147" spans="1:23" x14ac:dyDescent="0.3">
      <c r="A147" s="9">
        <v>45540</v>
      </c>
      <c r="B147" s="9">
        <v>45546</v>
      </c>
      <c r="C147" s="8" t="s">
        <v>23</v>
      </c>
      <c r="D147" s="8" t="s">
        <v>24</v>
      </c>
      <c r="E147" s="8"/>
      <c r="F147" s="8"/>
      <c r="G147" s="8">
        <v>15</v>
      </c>
      <c r="H147" s="8" t="s">
        <v>428</v>
      </c>
      <c r="I147" s="8"/>
      <c r="J147" s="8" t="s">
        <v>429</v>
      </c>
      <c r="K147" s="8"/>
      <c r="L147" s="8" t="s">
        <v>422</v>
      </c>
      <c r="M147" s="8">
        <v>100004662</v>
      </c>
      <c r="N147" s="8" t="s">
        <v>65</v>
      </c>
      <c r="O147" s="8"/>
      <c r="P147" s="20">
        <v>1890</v>
      </c>
      <c r="Q147" s="20">
        <v>1490</v>
      </c>
      <c r="R147" s="13">
        <f t="shared" si="32"/>
        <v>-0.21164021164021163</v>
      </c>
      <c r="S147" s="14">
        <v>11200</v>
      </c>
      <c r="T147" s="14">
        <v>22100</v>
      </c>
      <c r="U147" s="14">
        <f t="shared" si="33"/>
        <v>32929000</v>
      </c>
      <c r="V147" s="15">
        <f t="shared" si="34"/>
        <v>1.9732142857142858</v>
      </c>
      <c r="W147">
        <v>365</v>
      </c>
    </row>
    <row r="148" spans="1:23" x14ac:dyDescent="0.3">
      <c r="A148" s="9">
        <v>45540</v>
      </c>
      <c r="B148" s="9">
        <v>45546</v>
      </c>
      <c r="C148" s="8" t="s">
        <v>23</v>
      </c>
      <c r="D148" s="8" t="s">
        <v>24</v>
      </c>
      <c r="E148" s="8"/>
      <c r="F148" s="8"/>
      <c r="G148" s="8">
        <v>15</v>
      </c>
      <c r="H148" s="8" t="s">
        <v>430</v>
      </c>
      <c r="I148" s="8"/>
      <c r="J148" s="8" t="s">
        <v>431</v>
      </c>
      <c r="K148" s="8"/>
      <c r="L148" s="8" t="s">
        <v>422</v>
      </c>
      <c r="M148" s="8">
        <v>100004662</v>
      </c>
      <c r="N148" s="8" t="s">
        <v>65</v>
      </c>
      <c r="O148" s="8"/>
      <c r="P148" s="20">
        <v>1890</v>
      </c>
      <c r="Q148" s="20">
        <v>1490</v>
      </c>
      <c r="R148" s="13">
        <f t="shared" si="32"/>
        <v>-0.21164021164021163</v>
      </c>
      <c r="S148" s="14">
        <v>476</v>
      </c>
      <c r="T148" s="14">
        <v>2500</v>
      </c>
      <c r="U148" s="14">
        <f t="shared" si="33"/>
        <v>3725000</v>
      </c>
      <c r="V148" s="15">
        <f t="shared" si="34"/>
        <v>5.2521008403361344</v>
      </c>
      <c r="W148">
        <v>0</v>
      </c>
    </row>
    <row r="149" spans="1:23" x14ac:dyDescent="0.3">
      <c r="A149" s="9">
        <v>45540</v>
      </c>
      <c r="B149" s="9">
        <v>45546</v>
      </c>
      <c r="C149" s="8" t="s">
        <v>23</v>
      </c>
      <c r="D149" s="8" t="s">
        <v>24</v>
      </c>
      <c r="E149" s="8"/>
      <c r="F149" s="8"/>
      <c r="G149" s="8">
        <v>15</v>
      </c>
      <c r="H149" s="8" t="s">
        <v>432</v>
      </c>
      <c r="I149" s="8"/>
      <c r="J149" s="8" t="s">
        <v>433</v>
      </c>
      <c r="K149" s="8"/>
      <c r="L149" s="8" t="s">
        <v>434</v>
      </c>
      <c r="M149" s="8">
        <v>100004209</v>
      </c>
      <c r="N149" s="8" t="s">
        <v>435</v>
      </c>
      <c r="O149" s="8"/>
      <c r="P149" s="20">
        <v>6490</v>
      </c>
      <c r="Q149" s="20">
        <v>3990</v>
      </c>
      <c r="R149" s="13">
        <f t="shared" si="32"/>
        <v>-0.38520801232665636</v>
      </c>
      <c r="S149" s="14">
        <v>703.5</v>
      </c>
      <c r="T149" s="14">
        <v>1700</v>
      </c>
      <c r="U149" s="14">
        <f t="shared" si="33"/>
        <v>6783000</v>
      </c>
      <c r="V149" s="15">
        <f t="shared" si="34"/>
        <v>2.4164889836531627</v>
      </c>
      <c r="W149">
        <v>730</v>
      </c>
    </row>
    <row r="150" spans="1:23" x14ac:dyDescent="0.3">
      <c r="A150" s="9">
        <v>45540</v>
      </c>
      <c r="B150" s="9">
        <v>45546</v>
      </c>
      <c r="C150" s="8" t="s">
        <v>23</v>
      </c>
      <c r="D150" s="8" t="s">
        <v>24</v>
      </c>
      <c r="E150" s="8"/>
      <c r="F150" s="8"/>
      <c r="G150" s="8">
        <v>15</v>
      </c>
      <c r="H150" s="8" t="s">
        <v>436</v>
      </c>
      <c r="I150" s="8"/>
      <c r="J150" s="8" t="s">
        <v>437</v>
      </c>
      <c r="K150" s="8"/>
      <c r="L150" s="8" t="s">
        <v>438</v>
      </c>
      <c r="M150" s="8">
        <v>100004114</v>
      </c>
      <c r="N150" s="8" t="s">
        <v>439</v>
      </c>
      <c r="O150" s="8"/>
      <c r="P150" s="20">
        <v>16990</v>
      </c>
      <c r="Q150" s="20">
        <v>12990</v>
      </c>
      <c r="R150" s="13">
        <f t="shared" si="32"/>
        <v>-0.23543260741612715</v>
      </c>
      <c r="S150" s="14">
        <v>125</v>
      </c>
      <c r="T150" s="14">
        <v>240</v>
      </c>
      <c r="U150" s="14">
        <f t="shared" si="33"/>
        <v>3117600</v>
      </c>
      <c r="V150" s="15">
        <f t="shared" si="34"/>
        <v>1.92</v>
      </c>
      <c r="W150">
        <v>1080</v>
      </c>
    </row>
    <row r="151" spans="1:23" x14ac:dyDescent="0.3">
      <c r="A151" s="9">
        <v>45540</v>
      </c>
      <c r="B151" s="9">
        <v>45546</v>
      </c>
      <c r="C151" s="8" t="s">
        <v>23</v>
      </c>
      <c r="D151" s="8" t="s">
        <v>24</v>
      </c>
      <c r="E151" s="8"/>
      <c r="F151" s="8"/>
      <c r="G151" s="8">
        <v>15</v>
      </c>
      <c r="H151" s="8" t="s">
        <v>440</v>
      </c>
      <c r="I151" s="8"/>
      <c r="J151" s="8" t="s">
        <v>441</v>
      </c>
      <c r="K151" s="8"/>
      <c r="L151" s="8" t="s">
        <v>438</v>
      </c>
      <c r="M151" s="8">
        <v>100004114</v>
      </c>
      <c r="N151" s="8" t="s">
        <v>439</v>
      </c>
      <c r="O151" s="8"/>
      <c r="P151" s="20">
        <v>16990</v>
      </c>
      <c r="Q151" s="20">
        <v>12990</v>
      </c>
      <c r="R151" s="13">
        <f t="shared" si="32"/>
        <v>-0.23543260741612715</v>
      </c>
      <c r="S151" s="14">
        <v>35</v>
      </c>
      <c r="T151" s="14">
        <v>60</v>
      </c>
      <c r="U151" s="14">
        <f t="shared" si="33"/>
        <v>779400</v>
      </c>
      <c r="V151" s="15">
        <f t="shared" si="34"/>
        <v>1.7142857142857142</v>
      </c>
      <c r="W151">
        <v>1080</v>
      </c>
    </row>
    <row r="152" spans="1:23" x14ac:dyDescent="0.3">
      <c r="A152" s="9">
        <v>45540</v>
      </c>
      <c r="B152" s="9">
        <v>45546</v>
      </c>
      <c r="C152" s="8" t="s">
        <v>23</v>
      </c>
      <c r="D152" s="8" t="s">
        <v>24</v>
      </c>
      <c r="E152" s="8"/>
      <c r="F152" s="8"/>
      <c r="G152" s="8">
        <v>15</v>
      </c>
      <c r="H152" s="8" t="s">
        <v>442</v>
      </c>
      <c r="I152" s="8"/>
      <c r="J152" s="8" t="s">
        <v>443</v>
      </c>
      <c r="K152" s="8"/>
      <c r="L152" s="8" t="s">
        <v>438</v>
      </c>
      <c r="M152" s="8">
        <v>100004114</v>
      </c>
      <c r="N152" s="8" t="s">
        <v>439</v>
      </c>
      <c r="O152" s="8"/>
      <c r="P152" s="20">
        <v>16990</v>
      </c>
      <c r="Q152" s="20">
        <v>12990</v>
      </c>
      <c r="R152" s="13">
        <f t="shared" si="32"/>
        <v>-0.23543260741612715</v>
      </c>
      <c r="S152" s="14">
        <v>63</v>
      </c>
      <c r="T152" s="14">
        <v>180</v>
      </c>
      <c r="U152" s="14">
        <f t="shared" si="33"/>
        <v>2338200</v>
      </c>
      <c r="V152" s="15">
        <f t="shared" si="34"/>
        <v>2.8571428571428572</v>
      </c>
      <c r="W152">
        <v>1095</v>
      </c>
    </row>
    <row r="153" spans="1:23" x14ac:dyDescent="0.3">
      <c r="A153" s="9">
        <v>45540</v>
      </c>
      <c r="B153" s="9">
        <v>45546</v>
      </c>
      <c r="C153" s="8" t="s">
        <v>23</v>
      </c>
      <c r="D153" s="8" t="s">
        <v>24</v>
      </c>
      <c r="E153" s="8"/>
      <c r="F153" s="8"/>
      <c r="G153" s="8">
        <v>15</v>
      </c>
      <c r="H153" s="8" t="s">
        <v>444</v>
      </c>
      <c r="I153" s="8"/>
      <c r="J153" s="8" t="s">
        <v>445</v>
      </c>
      <c r="K153" s="8"/>
      <c r="L153" s="8" t="s">
        <v>438</v>
      </c>
      <c r="M153" s="8">
        <v>100004114</v>
      </c>
      <c r="N153" s="8" t="s">
        <v>439</v>
      </c>
      <c r="O153" s="8"/>
      <c r="P153" s="20">
        <v>16990</v>
      </c>
      <c r="Q153" s="20">
        <v>12990</v>
      </c>
      <c r="R153" s="13">
        <f t="shared" si="32"/>
        <v>-0.23543260741612715</v>
      </c>
      <c r="S153" s="14">
        <v>87.5</v>
      </c>
      <c r="T153" s="14">
        <v>210</v>
      </c>
      <c r="U153" s="14">
        <f t="shared" si="33"/>
        <v>2727900</v>
      </c>
      <c r="V153" s="15">
        <f t="shared" si="34"/>
        <v>2.4</v>
      </c>
      <c r="W153">
        <v>1080</v>
      </c>
    </row>
    <row r="154" spans="1:23" x14ac:dyDescent="0.3">
      <c r="A154" s="9">
        <v>45540</v>
      </c>
      <c r="B154" s="9">
        <v>45546</v>
      </c>
      <c r="C154" s="8" t="s">
        <v>23</v>
      </c>
      <c r="D154" s="8" t="s">
        <v>24</v>
      </c>
      <c r="E154" s="8"/>
      <c r="F154" s="8"/>
      <c r="G154" s="8">
        <v>15</v>
      </c>
      <c r="H154" s="8" t="s">
        <v>446</v>
      </c>
      <c r="I154" s="8"/>
      <c r="J154" s="8" t="s">
        <v>447</v>
      </c>
      <c r="K154" s="8"/>
      <c r="L154" s="8" t="s">
        <v>438</v>
      </c>
      <c r="M154" s="8">
        <v>100004114</v>
      </c>
      <c r="N154" s="8" t="s">
        <v>439</v>
      </c>
      <c r="O154" s="8"/>
      <c r="P154" s="20">
        <v>16990</v>
      </c>
      <c r="Q154" s="20">
        <v>12990</v>
      </c>
      <c r="R154" s="13">
        <f t="shared" si="32"/>
        <v>-0.23543260741612715</v>
      </c>
      <c r="S154" s="14">
        <v>87.5</v>
      </c>
      <c r="T154" s="14">
        <v>210</v>
      </c>
      <c r="U154" s="14">
        <f t="shared" si="33"/>
        <v>2727900</v>
      </c>
      <c r="V154" s="15">
        <f t="shared" si="34"/>
        <v>2.4</v>
      </c>
      <c r="W154">
        <v>1080</v>
      </c>
    </row>
    <row r="155" spans="1:23" x14ac:dyDescent="0.3">
      <c r="A155" s="9">
        <v>45540</v>
      </c>
      <c r="B155" s="9">
        <v>45546</v>
      </c>
      <c r="C155" s="8" t="s">
        <v>23</v>
      </c>
      <c r="D155" s="8" t="s">
        <v>24</v>
      </c>
      <c r="E155" s="8"/>
      <c r="F155" s="8"/>
      <c r="G155" s="8">
        <v>15</v>
      </c>
      <c r="H155" s="8" t="s">
        <v>448</v>
      </c>
      <c r="I155" s="8"/>
      <c r="J155" s="8" t="s">
        <v>449</v>
      </c>
      <c r="K155" s="8"/>
      <c r="L155" s="8" t="s">
        <v>438</v>
      </c>
      <c r="M155" s="8">
        <v>100004114</v>
      </c>
      <c r="N155" s="8" t="s">
        <v>439</v>
      </c>
      <c r="O155" s="8"/>
      <c r="P155" s="20">
        <v>16990</v>
      </c>
      <c r="Q155" s="20">
        <v>12990</v>
      </c>
      <c r="R155" s="13">
        <f t="shared" si="32"/>
        <v>-0.23543260741612715</v>
      </c>
      <c r="S155" s="14">
        <v>28</v>
      </c>
      <c r="T155" s="14">
        <v>85</v>
      </c>
      <c r="U155" s="14">
        <f t="shared" si="33"/>
        <v>1104150</v>
      </c>
      <c r="V155" s="15">
        <f t="shared" si="34"/>
        <v>3.0357142857142856</v>
      </c>
      <c r="W155">
        <v>1080</v>
      </c>
    </row>
    <row r="156" spans="1:23" x14ac:dyDescent="0.3">
      <c r="A156" s="9">
        <v>45540</v>
      </c>
      <c r="B156" s="9">
        <v>45546</v>
      </c>
      <c r="C156" s="8" t="s">
        <v>23</v>
      </c>
      <c r="D156" s="8" t="s">
        <v>24</v>
      </c>
      <c r="E156" s="8"/>
      <c r="F156" s="8"/>
      <c r="G156" s="8">
        <v>15</v>
      </c>
      <c r="H156" s="8" t="s">
        <v>450</v>
      </c>
      <c r="I156" s="8"/>
      <c r="J156" s="8" t="s">
        <v>451</v>
      </c>
      <c r="K156" s="8"/>
      <c r="L156" s="8" t="s">
        <v>452</v>
      </c>
      <c r="M156" s="8">
        <v>100004114</v>
      </c>
      <c r="N156" s="8" t="s">
        <v>439</v>
      </c>
      <c r="O156" s="8"/>
      <c r="P156" s="20">
        <v>24990</v>
      </c>
      <c r="Q156" s="20">
        <v>19990</v>
      </c>
      <c r="R156" s="13">
        <f t="shared" si="32"/>
        <v>-0.20008003201280511</v>
      </c>
      <c r="S156" s="14">
        <v>140</v>
      </c>
      <c r="T156" s="14">
        <v>300</v>
      </c>
      <c r="U156" s="14">
        <f t="shared" si="33"/>
        <v>5997000</v>
      </c>
      <c r="V156" s="15">
        <f t="shared" si="34"/>
        <v>2.1428571428571428</v>
      </c>
      <c r="W156">
        <v>730</v>
      </c>
    </row>
    <row r="157" spans="1:23" x14ac:dyDescent="0.3">
      <c r="A157" s="9">
        <v>45540</v>
      </c>
      <c r="B157" s="9">
        <v>45546</v>
      </c>
      <c r="C157" s="8" t="s">
        <v>23</v>
      </c>
      <c r="D157" s="8" t="s">
        <v>24</v>
      </c>
      <c r="E157" s="8"/>
      <c r="F157" s="8"/>
      <c r="G157" s="8">
        <v>15</v>
      </c>
      <c r="H157" s="8" t="s">
        <v>453</v>
      </c>
      <c r="I157" s="8"/>
      <c r="J157" s="8" t="s">
        <v>454</v>
      </c>
      <c r="K157" s="8"/>
      <c r="L157" s="8" t="s">
        <v>455</v>
      </c>
      <c r="M157" s="8">
        <v>100004307</v>
      </c>
      <c r="N157" s="8" t="s">
        <v>456</v>
      </c>
      <c r="O157" s="8"/>
      <c r="P157" s="20">
        <v>16990</v>
      </c>
      <c r="Q157" s="20">
        <v>13990</v>
      </c>
      <c r="R157" s="13">
        <f t="shared" si="32"/>
        <v>-0.17657445556209539</v>
      </c>
      <c r="S157" s="14">
        <v>273</v>
      </c>
      <c r="T157" s="14">
        <v>650</v>
      </c>
      <c r="U157" s="14">
        <f t="shared" si="33"/>
        <v>9093500</v>
      </c>
      <c r="V157" s="15">
        <f t="shared" si="34"/>
        <v>2.3809523809523809</v>
      </c>
      <c r="W157">
        <v>730</v>
      </c>
    </row>
    <row r="158" spans="1:23" x14ac:dyDescent="0.3">
      <c r="A158" s="9">
        <v>45540</v>
      </c>
      <c r="B158" s="9">
        <v>45546</v>
      </c>
      <c r="C158" s="8" t="s">
        <v>23</v>
      </c>
      <c r="D158" s="8" t="s">
        <v>24</v>
      </c>
      <c r="E158" s="8"/>
      <c r="F158" s="8"/>
      <c r="G158" s="8">
        <v>15</v>
      </c>
      <c r="H158" s="8" t="s">
        <v>457</v>
      </c>
      <c r="I158" s="8"/>
      <c r="J158" s="8" t="s">
        <v>458</v>
      </c>
      <c r="K158" s="8"/>
      <c r="L158" s="8" t="s">
        <v>455</v>
      </c>
      <c r="M158" s="8">
        <v>100004307</v>
      </c>
      <c r="N158" s="8" t="s">
        <v>456</v>
      </c>
      <c r="O158" s="8"/>
      <c r="P158" s="20">
        <v>16990</v>
      </c>
      <c r="Q158" s="20">
        <v>13990</v>
      </c>
      <c r="R158" s="13">
        <f t="shared" si="32"/>
        <v>-0.17657445556209539</v>
      </c>
      <c r="S158" s="14">
        <v>290.5</v>
      </c>
      <c r="T158" s="14">
        <v>600</v>
      </c>
      <c r="U158" s="14">
        <f t="shared" si="33"/>
        <v>8394000</v>
      </c>
      <c r="V158" s="15">
        <f t="shared" si="34"/>
        <v>2.0654044750430294</v>
      </c>
      <c r="W158">
        <v>730</v>
      </c>
    </row>
    <row r="159" spans="1:23" x14ac:dyDescent="0.3">
      <c r="A159" s="9">
        <v>45540</v>
      </c>
      <c r="B159" s="9">
        <v>45546</v>
      </c>
      <c r="C159" s="8" t="s">
        <v>23</v>
      </c>
      <c r="D159" s="8" t="s">
        <v>24</v>
      </c>
      <c r="E159" s="8"/>
      <c r="F159" s="8"/>
      <c r="G159" s="8">
        <v>15</v>
      </c>
      <c r="H159" s="8" t="s">
        <v>459</v>
      </c>
      <c r="I159" s="8"/>
      <c r="J159" s="8" t="s">
        <v>460</v>
      </c>
      <c r="K159" s="8"/>
      <c r="L159" s="8" t="s">
        <v>461</v>
      </c>
      <c r="M159" s="8">
        <v>100008792</v>
      </c>
      <c r="N159" s="8" t="s">
        <v>462</v>
      </c>
      <c r="O159" s="8"/>
      <c r="P159" s="20">
        <v>26490</v>
      </c>
      <c r="Q159" s="20">
        <v>20990</v>
      </c>
      <c r="R159" s="13">
        <f t="shared" si="32"/>
        <v>-0.20762551906379767</v>
      </c>
      <c r="S159" s="14">
        <v>28</v>
      </c>
      <c r="T159" s="14">
        <v>110</v>
      </c>
      <c r="U159" s="14">
        <f t="shared" si="33"/>
        <v>2308900</v>
      </c>
      <c r="V159" s="15">
        <f t="shared" si="34"/>
        <v>3.9285714285714284</v>
      </c>
      <c r="W159">
        <v>1095</v>
      </c>
    </row>
    <row r="160" spans="1:23" x14ac:dyDescent="0.3">
      <c r="A160" s="9">
        <v>45540</v>
      </c>
      <c r="B160" s="9">
        <v>45546</v>
      </c>
      <c r="C160" s="8" t="s">
        <v>23</v>
      </c>
      <c r="D160" s="8" t="s">
        <v>24</v>
      </c>
      <c r="E160" s="8"/>
      <c r="F160" s="8"/>
      <c r="G160" s="8">
        <v>15</v>
      </c>
      <c r="H160" s="8" t="s">
        <v>463</v>
      </c>
      <c r="I160" s="8"/>
      <c r="J160" s="8" t="s">
        <v>464</v>
      </c>
      <c r="K160" s="8"/>
      <c r="L160" s="8" t="s">
        <v>461</v>
      </c>
      <c r="M160" s="8">
        <v>100008792</v>
      </c>
      <c r="N160" s="8" t="s">
        <v>462</v>
      </c>
      <c r="O160" s="8"/>
      <c r="P160" s="20">
        <v>26490</v>
      </c>
      <c r="Q160" s="20">
        <v>20990</v>
      </c>
      <c r="R160" s="13">
        <f t="shared" si="32"/>
        <v>-0.20762551906379767</v>
      </c>
      <c r="S160" s="14">
        <v>40</v>
      </c>
      <c r="T160" s="14">
        <v>270</v>
      </c>
      <c r="U160" s="14">
        <f t="shared" si="33"/>
        <v>5667300</v>
      </c>
      <c r="V160" s="15">
        <f t="shared" si="34"/>
        <v>6.75</v>
      </c>
      <c r="W160">
        <v>730</v>
      </c>
    </row>
    <row r="161" spans="1:23" x14ac:dyDescent="0.3">
      <c r="A161" s="9">
        <v>45540</v>
      </c>
      <c r="B161" s="9">
        <v>45546</v>
      </c>
      <c r="C161" s="8" t="s">
        <v>23</v>
      </c>
      <c r="D161" s="8" t="s">
        <v>24</v>
      </c>
      <c r="E161" s="8"/>
      <c r="F161" s="8"/>
      <c r="G161" s="8">
        <v>15</v>
      </c>
      <c r="H161" s="8" t="s">
        <v>465</v>
      </c>
      <c r="I161" s="8"/>
      <c r="J161" s="8" t="s">
        <v>466</v>
      </c>
      <c r="K161" s="8"/>
      <c r="L161" s="8" t="s">
        <v>461</v>
      </c>
      <c r="M161" s="8">
        <v>100008792</v>
      </c>
      <c r="N161" s="8" t="s">
        <v>462</v>
      </c>
      <c r="O161" s="8"/>
      <c r="P161" s="20">
        <v>26490</v>
      </c>
      <c r="Q161" s="20">
        <v>20990</v>
      </c>
      <c r="R161" s="13">
        <f t="shared" si="32"/>
        <v>-0.20762551906379767</v>
      </c>
      <c r="S161" s="14">
        <v>49</v>
      </c>
      <c r="T161" s="14">
        <v>300</v>
      </c>
      <c r="U161" s="14">
        <f t="shared" si="33"/>
        <v>6297000</v>
      </c>
      <c r="V161" s="15">
        <f t="shared" si="34"/>
        <v>6.1224489795918364</v>
      </c>
      <c r="W161">
        <v>1095</v>
      </c>
    </row>
    <row r="162" spans="1:23" x14ac:dyDescent="0.3">
      <c r="A162" s="9">
        <v>45540</v>
      </c>
      <c r="B162" s="9">
        <v>45546</v>
      </c>
      <c r="C162" s="8" t="s">
        <v>23</v>
      </c>
      <c r="D162" s="8" t="s">
        <v>24</v>
      </c>
      <c r="E162" s="8"/>
      <c r="F162" s="8"/>
      <c r="G162" s="8">
        <v>15</v>
      </c>
      <c r="H162" s="8" t="s">
        <v>467</v>
      </c>
      <c r="I162" s="8"/>
      <c r="J162" s="8" t="s">
        <v>468</v>
      </c>
      <c r="K162" s="8"/>
      <c r="L162" s="8" t="s">
        <v>469</v>
      </c>
      <c r="M162" s="8">
        <v>100008792</v>
      </c>
      <c r="N162" s="8" t="s">
        <v>462</v>
      </c>
      <c r="O162" s="8"/>
      <c r="P162" s="20">
        <v>19990</v>
      </c>
      <c r="Q162" s="20">
        <v>14990</v>
      </c>
      <c r="R162" s="13">
        <f t="shared" si="32"/>
        <v>-0.25012506253126565</v>
      </c>
      <c r="S162" s="14">
        <v>378</v>
      </c>
      <c r="T162" s="14">
        <v>634</v>
      </c>
      <c r="U162" s="14">
        <f t="shared" si="33"/>
        <v>9503660</v>
      </c>
      <c r="V162" s="15">
        <f t="shared" si="34"/>
        <v>1.6772486772486772</v>
      </c>
      <c r="W162">
        <v>1095</v>
      </c>
    </row>
    <row r="163" spans="1:23" x14ac:dyDescent="0.3">
      <c r="A163" s="9">
        <v>45540</v>
      </c>
      <c r="B163" s="9">
        <v>45546</v>
      </c>
      <c r="C163" s="8" t="s">
        <v>23</v>
      </c>
      <c r="D163" s="8" t="s">
        <v>24</v>
      </c>
      <c r="E163" s="8"/>
      <c r="F163" s="8"/>
      <c r="G163" s="8">
        <v>15</v>
      </c>
      <c r="H163" s="8" t="s">
        <v>470</v>
      </c>
      <c r="I163" s="8"/>
      <c r="J163" s="8" t="s">
        <v>471</v>
      </c>
      <c r="K163" s="8"/>
      <c r="L163" s="8" t="s">
        <v>469</v>
      </c>
      <c r="M163" s="8">
        <v>100008792</v>
      </c>
      <c r="N163" s="8" t="s">
        <v>462</v>
      </c>
      <c r="O163" s="8"/>
      <c r="P163" s="20">
        <v>19990</v>
      </c>
      <c r="Q163" s="20">
        <v>14990</v>
      </c>
      <c r="R163" s="13">
        <f t="shared" si="32"/>
        <v>-0.25012506253126565</v>
      </c>
      <c r="S163" s="14">
        <v>371</v>
      </c>
      <c r="T163" s="14">
        <v>626</v>
      </c>
      <c r="U163" s="14">
        <f t="shared" si="33"/>
        <v>9383740</v>
      </c>
      <c r="V163" s="15">
        <f t="shared" si="34"/>
        <v>1.6873315363881403</v>
      </c>
      <c r="W163">
        <v>730</v>
      </c>
    </row>
    <row r="164" spans="1:23" x14ac:dyDescent="0.3">
      <c r="A164" s="9">
        <v>45540</v>
      </c>
      <c r="B164" s="9">
        <v>45546</v>
      </c>
      <c r="C164" s="8" t="s">
        <v>23</v>
      </c>
      <c r="D164" s="8" t="s">
        <v>24</v>
      </c>
      <c r="E164" s="8"/>
      <c r="F164" s="8"/>
      <c r="G164" s="8">
        <v>15</v>
      </c>
      <c r="H164" s="8" t="s">
        <v>472</v>
      </c>
      <c r="I164" s="8"/>
      <c r="J164" s="8" t="s">
        <v>473</v>
      </c>
      <c r="K164" s="8"/>
      <c r="L164" s="8" t="s">
        <v>469</v>
      </c>
      <c r="M164" s="8">
        <v>100008792</v>
      </c>
      <c r="N164" s="8" t="s">
        <v>462</v>
      </c>
      <c r="O164" s="8"/>
      <c r="P164" s="20">
        <v>19990</v>
      </c>
      <c r="Q164" s="20">
        <v>14990</v>
      </c>
      <c r="R164" s="13">
        <f t="shared" si="32"/>
        <v>-0.25012506253126565</v>
      </c>
      <c r="S164" s="14">
        <v>658</v>
      </c>
      <c r="T164" s="14">
        <v>1380</v>
      </c>
      <c r="U164" s="14">
        <f t="shared" si="33"/>
        <v>20686200</v>
      </c>
      <c r="V164" s="15">
        <f t="shared" si="34"/>
        <v>2.0972644376899696</v>
      </c>
      <c r="W164">
        <v>730</v>
      </c>
    </row>
    <row r="165" spans="1:23" x14ac:dyDescent="0.3">
      <c r="A165" s="9">
        <v>45540</v>
      </c>
      <c r="B165" s="9">
        <v>45546</v>
      </c>
      <c r="C165" s="8" t="s">
        <v>23</v>
      </c>
      <c r="D165" s="8" t="s">
        <v>24</v>
      </c>
      <c r="E165" s="8"/>
      <c r="F165" s="8"/>
      <c r="G165" s="8">
        <v>15</v>
      </c>
      <c r="H165" s="8" t="s">
        <v>474</v>
      </c>
      <c r="I165" s="8"/>
      <c r="J165" s="8" t="s">
        <v>475</v>
      </c>
      <c r="K165" s="8"/>
      <c r="L165" s="8" t="s">
        <v>469</v>
      </c>
      <c r="M165" s="8">
        <v>100008792</v>
      </c>
      <c r="N165" s="8" t="s">
        <v>462</v>
      </c>
      <c r="O165" s="8"/>
      <c r="P165" s="20">
        <v>19990</v>
      </c>
      <c r="Q165" s="20">
        <v>14990</v>
      </c>
      <c r="R165" s="13">
        <f t="shared" si="32"/>
        <v>-0.25012506253126565</v>
      </c>
      <c r="S165" s="14">
        <v>315</v>
      </c>
      <c r="T165" s="14">
        <v>526</v>
      </c>
      <c r="U165" s="14">
        <f t="shared" si="33"/>
        <v>7884740</v>
      </c>
      <c r="V165" s="15">
        <f t="shared" si="34"/>
        <v>1.6698412698412699</v>
      </c>
      <c r="W165">
        <v>1095</v>
      </c>
    </row>
    <row r="166" spans="1:23" x14ac:dyDescent="0.3">
      <c r="A166" s="9">
        <v>45540</v>
      </c>
      <c r="B166" s="9">
        <v>45546</v>
      </c>
      <c r="C166" s="8" t="s">
        <v>23</v>
      </c>
      <c r="D166" s="8" t="s">
        <v>24</v>
      </c>
      <c r="E166" s="8"/>
      <c r="F166" s="8"/>
      <c r="G166" s="8">
        <v>15</v>
      </c>
      <c r="H166" s="8" t="s">
        <v>476</v>
      </c>
      <c r="I166" s="8"/>
      <c r="J166" s="8" t="s">
        <v>477</v>
      </c>
      <c r="K166" s="8"/>
      <c r="L166" s="8" t="s">
        <v>469</v>
      </c>
      <c r="M166" s="8">
        <v>100008792</v>
      </c>
      <c r="N166" s="8" t="s">
        <v>462</v>
      </c>
      <c r="O166" s="8"/>
      <c r="P166" s="20">
        <v>19990</v>
      </c>
      <c r="Q166" s="20">
        <v>14990</v>
      </c>
      <c r="R166" s="13">
        <f t="shared" si="32"/>
        <v>-0.25012506253126565</v>
      </c>
      <c r="S166" s="14">
        <v>665</v>
      </c>
      <c r="T166" s="14">
        <v>1295</v>
      </c>
      <c r="U166" s="14">
        <f t="shared" si="33"/>
        <v>19412050</v>
      </c>
      <c r="V166" s="15">
        <f t="shared" si="34"/>
        <v>1.9473684210526316</v>
      </c>
      <c r="W166">
        <v>730</v>
      </c>
    </row>
    <row r="167" spans="1:23" x14ac:dyDescent="0.3">
      <c r="A167" s="9">
        <v>45540</v>
      </c>
      <c r="B167" s="9">
        <v>45546</v>
      </c>
      <c r="C167" s="8" t="s">
        <v>23</v>
      </c>
      <c r="D167" s="8" t="s">
        <v>24</v>
      </c>
      <c r="E167" s="8"/>
      <c r="F167" s="8"/>
      <c r="G167" s="8">
        <v>15</v>
      </c>
      <c r="H167" s="8" t="s">
        <v>478</v>
      </c>
      <c r="I167" s="8"/>
      <c r="J167" s="8" t="s">
        <v>479</v>
      </c>
      <c r="K167" s="8"/>
      <c r="L167" s="8" t="s">
        <v>469</v>
      </c>
      <c r="M167" s="8">
        <v>100008792</v>
      </c>
      <c r="N167" s="8" t="s">
        <v>462</v>
      </c>
      <c r="O167" s="8"/>
      <c r="P167" s="20">
        <v>19990</v>
      </c>
      <c r="Q167" s="20">
        <v>14990</v>
      </c>
      <c r="R167" s="13">
        <f t="shared" si="32"/>
        <v>-0.25012506253126565</v>
      </c>
      <c r="S167" s="14">
        <v>350</v>
      </c>
      <c r="T167" s="14">
        <v>592</v>
      </c>
      <c r="U167" s="14">
        <f t="shared" si="33"/>
        <v>8874080</v>
      </c>
      <c r="V167" s="15">
        <f t="shared" si="34"/>
        <v>1.6914285714285715</v>
      </c>
      <c r="W167">
        <v>730</v>
      </c>
    </row>
    <row r="168" spans="1:23" x14ac:dyDescent="0.3">
      <c r="A168" s="9">
        <v>45540</v>
      </c>
      <c r="B168" s="9">
        <v>45546</v>
      </c>
      <c r="C168" s="8" t="s">
        <v>23</v>
      </c>
      <c r="D168" s="8" t="s">
        <v>24</v>
      </c>
      <c r="E168" s="8"/>
      <c r="F168" s="8"/>
      <c r="G168" s="8">
        <v>15</v>
      </c>
      <c r="H168" s="8" t="s">
        <v>480</v>
      </c>
      <c r="I168" s="8"/>
      <c r="J168" s="8" t="s">
        <v>481</v>
      </c>
      <c r="K168" s="8"/>
      <c r="L168" s="8" t="s">
        <v>469</v>
      </c>
      <c r="M168" s="8">
        <v>100008792</v>
      </c>
      <c r="N168" s="8" t="s">
        <v>462</v>
      </c>
      <c r="O168" s="8"/>
      <c r="P168" s="20">
        <v>19990</v>
      </c>
      <c r="Q168" s="20">
        <v>14990</v>
      </c>
      <c r="R168" s="13">
        <f t="shared" si="32"/>
        <v>-0.25012506253126565</v>
      </c>
      <c r="S168" s="14">
        <v>40</v>
      </c>
      <c r="T168" s="14">
        <v>150</v>
      </c>
      <c r="U168" s="14">
        <f t="shared" si="33"/>
        <v>2248500</v>
      </c>
      <c r="V168" s="15">
        <f t="shared" si="34"/>
        <v>3.75</v>
      </c>
      <c r="W168">
        <v>730</v>
      </c>
    </row>
    <row r="169" spans="1:23" x14ac:dyDescent="0.3">
      <c r="A169" s="9">
        <v>45540</v>
      </c>
      <c r="B169" s="9">
        <v>45546</v>
      </c>
      <c r="C169" s="8" t="s">
        <v>23</v>
      </c>
      <c r="D169" s="8" t="s">
        <v>24</v>
      </c>
      <c r="E169" s="8"/>
      <c r="F169" s="8"/>
      <c r="G169" s="8">
        <v>15</v>
      </c>
      <c r="H169" s="8" t="s">
        <v>482</v>
      </c>
      <c r="I169" s="8"/>
      <c r="J169" s="8" t="s">
        <v>483</v>
      </c>
      <c r="K169" s="8"/>
      <c r="L169" s="8" t="s">
        <v>469</v>
      </c>
      <c r="M169" s="8">
        <v>100008792</v>
      </c>
      <c r="N169" s="8" t="s">
        <v>462</v>
      </c>
      <c r="O169" s="8"/>
      <c r="P169" s="20">
        <v>19990</v>
      </c>
      <c r="Q169" s="20">
        <v>14990</v>
      </c>
      <c r="R169" s="13">
        <f t="shared" si="32"/>
        <v>-0.25012506253126565</v>
      </c>
      <c r="S169" s="14">
        <v>171.5</v>
      </c>
      <c r="T169" s="14">
        <v>283</v>
      </c>
      <c r="U169" s="14">
        <f t="shared" si="33"/>
        <v>4242170</v>
      </c>
      <c r="V169" s="15">
        <f t="shared" si="34"/>
        <v>1.6501457725947521</v>
      </c>
      <c r="W169">
        <v>730</v>
      </c>
    </row>
    <row r="170" spans="1:23" x14ac:dyDescent="0.3">
      <c r="A170" s="9">
        <v>45540</v>
      </c>
      <c r="B170" s="9">
        <v>45546</v>
      </c>
      <c r="C170" s="8" t="s">
        <v>23</v>
      </c>
      <c r="D170" s="8" t="s">
        <v>24</v>
      </c>
      <c r="E170" s="8"/>
      <c r="F170" s="8"/>
      <c r="G170" s="8">
        <v>15</v>
      </c>
      <c r="H170" s="8" t="s">
        <v>484</v>
      </c>
      <c r="I170" s="8"/>
      <c r="J170" s="8" t="s">
        <v>485</v>
      </c>
      <c r="K170" s="8"/>
      <c r="L170" s="8" t="s">
        <v>469</v>
      </c>
      <c r="M170" s="8">
        <v>100008792</v>
      </c>
      <c r="N170" s="8" t="s">
        <v>462</v>
      </c>
      <c r="O170" s="8"/>
      <c r="P170" s="20">
        <v>19990</v>
      </c>
      <c r="Q170" s="20">
        <v>14990</v>
      </c>
      <c r="R170" s="13">
        <f t="shared" si="32"/>
        <v>-0.25012506253126565</v>
      </c>
      <c r="S170" s="14">
        <v>262.5</v>
      </c>
      <c r="T170" s="14">
        <v>386</v>
      </c>
      <c r="U170" s="14">
        <f t="shared" si="33"/>
        <v>5786140</v>
      </c>
      <c r="V170" s="15">
        <f t="shared" si="34"/>
        <v>1.4704761904761905</v>
      </c>
      <c r="W170">
        <v>730</v>
      </c>
    </row>
    <row r="171" spans="1:23" x14ac:dyDescent="0.3">
      <c r="A171" s="9">
        <v>45540</v>
      </c>
      <c r="B171" s="9">
        <v>45546</v>
      </c>
      <c r="C171" s="8" t="s">
        <v>23</v>
      </c>
      <c r="D171" s="8" t="s">
        <v>24</v>
      </c>
      <c r="E171" s="8"/>
      <c r="F171" s="8"/>
      <c r="G171" s="8">
        <v>15</v>
      </c>
      <c r="H171" s="8" t="s">
        <v>486</v>
      </c>
      <c r="I171" s="8"/>
      <c r="J171" s="8" t="s">
        <v>487</v>
      </c>
      <c r="K171" s="8"/>
      <c r="L171" s="8" t="s">
        <v>469</v>
      </c>
      <c r="M171" s="8">
        <v>100008792</v>
      </c>
      <c r="N171" s="8" t="s">
        <v>462</v>
      </c>
      <c r="O171" s="8"/>
      <c r="P171" s="20">
        <v>19990</v>
      </c>
      <c r="Q171" s="20">
        <v>14990</v>
      </c>
      <c r="R171" s="13">
        <f t="shared" si="32"/>
        <v>-0.25012506253126565</v>
      </c>
      <c r="S171" s="14">
        <v>122.5</v>
      </c>
      <c r="T171" s="14">
        <v>239</v>
      </c>
      <c r="U171" s="14">
        <f t="shared" si="33"/>
        <v>3582610</v>
      </c>
      <c r="V171" s="15">
        <f t="shared" si="34"/>
        <v>1.9510204081632654</v>
      </c>
      <c r="W171">
        <v>1095</v>
      </c>
    </row>
    <row r="172" spans="1:23" x14ac:dyDescent="0.3">
      <c r="A172" s="9">
        <v>45540</v>
      </c>
      <c r="B172" s="9">
        <v>45546</v>
      </c>
      <c r="C172" s="8" t="s">
        <v>23</v>
      </c>
      <c r="D172" s="8" t="s">
        <v>24</v>
      </c>
      <c r="E172" s="8"/>
      <c r="F172" s="8"/>
      <c r="G172" s="8">
        <v>15</v>
      </c>
      <c r="H172" s="8" t="s">
        <v>488</v>
      </c>
      <c r="I172" s="8"/>
      <c r="J172" s="8" t="s">
        <v>489</v>
      </c>
      <c r="K172" s="8"/>
      <c r="L172" s="8" t="s">
        <v>490</v>
      </c>
      <c r="M172" s="8">
        <v>100008792</v>
      </c>
      <c r="N172" s="8" t="s">
        <v>462</v>
      </c>
      <c r="O172" s="8"/>
      <c r="P172" s="20">
        <v>56490</v>
      </c>
      <c r="Q172" s="20">
        <v>39990</v>
      </c>
      <c r="R172" s="13">
        <f t="shared" si="32"/>
        <v>-0.29208709506107278</v>
      </c>
      <c r="S172" s="14">
        <v>80.5</v>
      </c>
      <c r="T172" s="14">
        <v>185</v>
      </c>
      <c r="U172" s="14">
        <f t="shared" si="33"/>
        <v>7398150</v>
      </c>
      <c r="V172" s="15">
        <f t="shared" si="34"/>
        <v>2.298136645962733</v>
      </c>
      <c r="W172">
        <v>703</v>
      </c>
    </row>
    <row r="173" spans="1:23" x14ac:dyDescent="0.3">
      <c r="A173" s="9">
        <v>45540</v>
      </c>
      <c r="B173" s="9">
        <v>45546</v>
      </c>
      <c r="C173" s="8" t="s">
        <v>23</v>
      </c>
      <c r="D173" s="8" t="s">
        <v>24</v>
      </c>
      <c r="E173" s="8"/>
      <c r="F173" s="8"/>
      <c r="G173" s="8">
        <v>15</v>
      </c>
      <c r="H173" s="8" t="s">
        <v>491</v>
      </c>
      <c r="I173" s="8"/>
      <c r="J173" s="8" t="s">
        <v>492</v>
      </c>
      <c r="K173" s="8"/>
      <c r="L173" s="8" t="s">
        <v>490</v>
      </c>
      <c r="M173" s="8">
        <v>100008792</v>
      </c>
      <c r="N173" s="8" t="s">
        <v>462</v>
      </c>
      <c r="O173" s="8"/>
      <c r="P173" s="20">
        <v>56490</v>
      </c>
      <c r="Q173" s="20">
        <v>39990</v>
      </c>
      <c r="R173" s="13">
        <f t="shared" si="32"/>
        <v>-0.29208709506107278</v>
      </c>
      <c r="S173" s="14">
        <v>66.5</v>
      </c>
      <c r="T173" s="14">
        <v>229</v>
      </c>
      <c r="U173" s="14">
        <f t="shared" si="33"/>
        <v>9157710</v>
      </c>
      <c r="V173" s="15">
        <f t="shared" si="34"/>
        <v>3.4436090225563909</v>
      </c>
      <c r="W173">
        <v>365</v>
      </c>
    </row>
    <row r="174" spans="1:23" x14ac:dyDescent="0.3">
      <c r="A174" s="9">
        <v>45540</v>
      </c>
      <c r="B174" s="9">
        <v>45546</v>
      </c>
      <c r="C174" s="8" t="s">
        <v>23</v>
      </c>
      <c r="D174" s="8" t="s">
        <v>24</v>
      </c>
      <c r="E174" s="8"/>
      <c r="F174" s="8"/>
      <c r="G174" s="8">
        <v>15</v>
      </c>
      <c r="H174" s="8" t="s">
        <v>493</v>
      </c>
      <c r="I174" s="8"/>
      <c r="J174" s="8" t="s">
        <v>494</v>
      </c>
      <c r="K174" s="8"/>
      <c r="L174" s="8" t="s">
        <v>490</v>
      </c>
      <c r="M174" s="8">
        <v>100008792</v>
      </c>
      <c r="N174" s="8" t="s">
        <v>462</v>
      </c>
      <c r="O174" s="8"/>
      <c r="P174" s="20">
        <v>56490</v>
      </c>
      <c r="Q174" s="20">
        <v>39990</v>
      </c>
      <c r="R174" s="13">
        <f t="shared" si="32"/>
        <v>-0.29208709506107278</v>
      </c>
      <c r="S174" s="14">
        <v>77</v>
      </c>
      <c r="T174" s="14">
        <v>230</v>
      </c>
      <c r="U174" s="14">
        <f t="shared" si="33"/>
        <v>9197700</v>
      </c>
      <c r="V174" s="15">
        <f t="shared" si="34"/>
        <v>2.9870129870129869</v>
      </c>
      <c r="W174">
        <v>730</v>
      </c>
    </row>
    <row r="175" spans="1:23" x14ac:dyDescent="0.3">
      <c r="A175" s="9">
        <v>45540</v>
      </c>
      <c r="B175" s="9">
        <v>45546</v>
      </c>
      <c r="C175" s="8" t="s">
        <v>23</v>
      </c>
      <c r="D175" s="8" t="s">
        <v>24</v>
      </c>
      <c r="E175" s="8"/>
      <c r="F175" s="8"/>
      <c r="G175" s="8">
        <v>15</v>
      </c>
      <c r="H175" s="8" t="s">
        <v>495</v>
      </c>
      <c r="I175" s="8"/>
      <c r="J175" s="8" t="s">
        <v>496</v>
      </c>
      <c r="K175" s="8"/>
      <c r="L175" s="8" t="s">
        <v>490</v>
      </c>
      <c r="M175" s="8">
        <v>100008792</v>
      </c>
      <c r="N175" s="8" t="s">
        <v>462</v>
      </c>
      <c r="O175" s="8"/>
      <c r="P175" s="20">
        <v>38490</v>
      </c>
      <c r="Q175" s="20">
        <v>28990</v>
      </c>
      <c r="R175" s="13">
        <f t="shared" si="32"/>
        <v>-0.24681735515718373</v>
      </c>
      <c r="S175" s="14">
        <v>110</v>
      </c>
      <c r="T175" s="14">
        <v>530</v>
      </c>
      <c r="U175" s="14">
        <f t="shared" si="33"/>
        <v>15364700</v>
      </c>
      <c r="V175" s="15">
        <f t="shared" si="34"/>
        <v>4.8181818181818183</v>
      </c>
      <c r="W175">
        <v>730</v>
      </c>
    </row>
    <row r="176" spans="1:23" x14ac:dyDescent="0.3">
      <c r="A176" s="9">
        <v>45540</v>
      </c>
      <c r="B176" s="9">
        <v>45546</v>
      </c>
      <c r="C176" s="8" t="s">
        <v>23</v>
      </c>
      <c r="D176" s="8" t="s">
        <v>24</v>
      </c>
      <c r="E176" s="8"/>
      <c r="F176" s="8"/>
      <c r="G176" s="8">
        <v>15</v>
      </c>
      <c r="H176" s="8" t="s">
        <v>497</v>
      </c>
      <c r="I176" s="8"/>
      <c r="J176" s="8" t="s">
        <v>498</v>
      </c>
      <c r="K176" s="8"/>
      <c r="L176" s="8" t="s">
        <v>490</v>
      </c>
      <c r="M176" s="8">
        <v>100008792</v>
      </c>
      <c r="N176" s="8" t="s">
        <v>462</v>
      </c>
      <c r="O176" s="8"/>
      <c r="P176" s="20">
        <v>38490</v>
      </c>
      <c r="Q176" s="20">
        <v>28990</v>
      </c>
      <c r="R176" s="13">
        <f t="shared" si="32"/>
        <v>-0.24681735515718373</v>
      </c>
      <c r="S176" s="14">
        <v>80</v>
      </c>
      <c r="T176" s="14">
        <v>500</v>
      </c>
      <c r="U176" s="14">
        <f t="shared" si="33"/>
        <v>14495000</v>
      </c>
      <c r="V176" s="15">
        <f t="shared" si="34"/>
        <v>6.25</v>
      </c>
      <c r="W176">
        <v>730</v>
      </c>
    </row>
    <row r="177" spans="1:33" x14ac:dyDescent="0.3">
      <c r="A177" s="9">
        <v>45540</v>
      </c>
      <c r="B177" s="9">
        <v>45546</v>
      </c>
      <c r="C177" s="8" t="s">
        <v>23</v>
      </c>
      <c r="D177" s="8" t="s">
        <v>24</v>
      </c>
      <c r="E177" s="8"/>
      <c r="F177" s="8"/>
      <c r="G177" s="8">
        <v>15</v>
      </c>
      <c r="H177" s="8" t="s">
        <v>499</v>
      </c>
      <c r="I177" s="8"/>
      <c r="J177" s="8" t="s">
        <v>500</v>
      </c>
      <c r="K177" s="8"/>
      <c r="L177" s="8" t="s">
        <v>490</v>
      </c>
      <c r="M177" s="8">
        <v>100008792</v>
      </c>
      <c r="N177" s="8" t="s">
        <v>462</v>
      </c>
      <c r="O177" s="8"/>
      <c r="P177" s="20">
        <v>38490</v>
      </c>
      <c r="Q177" s="20">
        <v>28990</v>
      </c>
      <c r="R177" s="13">
        <f t="shared" si="32"/>
        <v>-0.24681735515718373</v>
      </c>
      <c r="S177" s="14">
        <v>150</v>
      </c>
      <c r="T177" s="14">
        <v>1025</v>
      </c>
      <c r="U177" s="14">
        <f t="shared" si="33"/>
        <v>29714750</v>
      </c>
      <c r="V177" s="15">
        <f t="shared" si="34"/>
        <v>6.833333333333333</v>
      </c>
      <c r="W177">
        <v>730</v>
      </c>
    </row>
    <row r="178" spans="1:33" x14ac:dyDescent="0.3">
      <c r="A178" s="9">
        <v>45540</v>
      </c>
      <c r="B178" s="9">
        <v>45546</v>
      </c>
      <c r="C178" s="8" t="s">
        <v>84</v>
      </c>
      <c r="D178" s="8" t="s">
        <v>85</v>
      </c>
      <c r="E178" s="8"/>
      <c r="F178" s="8"/>
      <c r="G178" s="8">
        <v>15</v>
      </c>
      <c r="H178" s="8" t="s">
        <v>501</v>
      </c>
      <c r="I178" s="8"/>
      <c r="J178" s="8" t="s">
        <v>502</v>
      </c>
      <c r="K178" s="8"/>
      <c r="L178" s="8" t="s">
        <v>503</v>
      </c>
      <c r="M178" s="8">
        <v>100008792</v>
      </c>
      <c r="N178" s="8" t="s">
        <v>504</v>
      </c>
      <c r="O178" s="8" t="s">
        <v>505</v>
      </c>
      <c r="P178" s="20">
        <v>64990</v>
      </c>
      <c r="Q178" s="20">
        <v>44990</v>
      </c>
      <c r="R178" s="13">
        <f t="shared" si="32"/>
        <v>-0.30773965225419297</v>
      </c>
      <c r="S178" s="14">
        <v>500</v>
      </c>
      <c r="T178" s="14">
        <v>2000</v>
      </c>
      <c r="U178" s="14">
        <f t="shared" si="33"/>
        <v>89980000</v>
      </c>
      <c r="V178" s="15">
        <f t="shared" si="34"/>
        <v>4</v>
      </c>
      <c r="W178" t="e">
        <v>#N/A</v>
      </c>
    </row>
    <row r="179" spans="1:33" x14ac:dyDescent="0.3">
      <c r="A179" s="9">
        <v>45540</v>
      </c>
      <c r="B179" s="9">
        <v>45546</v>
      </c>
      <c r="C179" s="8" t="s">
        <v>23</v>
      </c>
      <c r="D179" s="8" t="s">
        <v>24</v>
      </c>
      <c r="E179" s="8"/>
      <c r="F179" s="8"/>
      <c r="G179" s="8">
        <v>15</v>
      </c>
      <c r="H179" s="8" t="s">
        <v>506</v>
      </c>
      <c r="I179" s="8"/>
      <c r="J179" s="8" t="s">
        <v>507</v>
      </c>
      <c r="K179" s="8"/>
      <c r="L179" s="8" t="s">
        <v>508</v>
      </c>
      <c r="M179" s="8">
        <v>100004662</v>
      </c>
      <c r="N179" s="8" t="s">
        <v>65</v>
      </c>
      <c r="O179" s="8"/>
      <c r="P179" s="20">
        <v>22990</v>
      </c>
      <c r="Q179" s="20">
        <v>14990</v>
      </c>
      <c r="R179" s="13">
        <f t="shared" si="32"/>
        <v>-0.34797738147020441</v>
      </c>
      <c r="S179" s="14">
        <v>325.5</v>
      </c>
      <c r="T179" s="14">
        <v>2500</v>
      </c>
      <c r="U179" s="14">
        <f t="shared" si="33"/>
        <v>37475000</v>
      </c>
      <c r="V179" s="15">
        <f t="shared" si="34"/>
        <v>7.6804915514592933</v>
      </c>
      <c r="W179">
        <v>545</v>
      </c>
    </row>
    <row r="180" spans="1:33" x14ac:dyDescent="0.3">
      <c r="A180" s="9">
        <v>45540</v>
      </c>
      <c r="B180" s="9">
        <v>45546</v>
      </c>
      <c r="C180" s="8" t="s">
        <v>23</v>
      </c>
      <c r="D180" s="8" t="s">
        <v>24</v>
      </c>
      <c r="E180" s="8"/>
      <c r="F180" s="8"/>
      <c r="G180" s="8">
        <v>15</v>
      </c>
      <c r="H180" s="8" t="s">
        <v>509</v>
      </c>
      <c r="I180" s="8"/>
      <c r="J180" s="8" t="s">
        <v>510</v>
      </c>
      <c r="K180" s="8"/>
      <c r="L180" s="8" t="s">
        <v>511</v>
      </c>
      <c r="M180" s="8">
        <v>100004584</v>
      </c>
      <c r="N180" s="8" t="s">
        <v>512</v>
      </c>
      <c r="O180" s="8"/>
      <c r="P180" s="20">
        <v>31490</v>
      </c>
      <c r="Q180" s="20">
        <v>24990</v>
      </c>
      <c r="R180" s="13">
        <f t="shared" si="32"/>
        <v>-0.206414734836456</v>
      </c>
      <c r="S180" s="14">
        <v>462</v>
      </c>
      <c r="T180" s="14">
        <v>1300</v>
      </c>
      <c r="U180" s="14">
        <f t="shared" si="33"/>
        <v>32487000</v>
      </c>
      <c r="V180" s="15">
        <f t="shared" si="34"/>
        <v>2.8138528138528138</v>
      </c>
      <c r="W180">
        <v>1095</v>
      </c>
    </row>
    <row r="181" spans="1:33" x14ac:dyDescent="0.3">
      <c r="A181" s="9">
        <v>45540</v>
      </c>
      <c r="B181" s="9">
        <v>45546</v>
      </c>
      <c r="C181" s="8" t="s">
        <v>23</v>
      </c>
      <c r="D181" s="8" t="s">
        <v>24</v>
      </c>
      <c r="E181" s="8"/>
      <c r="F181" s="8"/>
      <c r="G181" s="8">
        <v>15</v>
      </c>
      <c r="H181" s="8" t="s">
        <v>513</v>
      </c>
      <c r="I181" s="8"/>
      <c r="J181" s="8" t="s">
        <v>514</v>
      </c>
      <c r="K181" s="8"/>
      <c r="L181" s="8" t="s">
        <v>511</v>
      </c>
      <c r="M181" s="8">
        <v>100004584</v>
      </c>
      <c r="N181" s="8" t="s">
        <v>512</v>
      </c>
      <c r="O181" s="8"/>
      <c r="P181" s="20">
        <v>20990</v>
      </c>
      <c r="Q181" s="20">
        <v>16990</v>
      </c>
      <c r="R181" s="13">
        <f t="shared" si="32"/>
        <v>-0.1905669366364936</v>
      </c>
      <c r="S181" s="14">
        <v>836.5</v>
      </c>
      <c r="T181" s="14">
        <v>1700</v>
      </c>
      <c r="U181" s="14">
        <f t="shared" si="33"/>
        <v>28883000</v>
      </c>
      <c r="V181" s="15">
        <f t="shared" si="34"/>
        <v>2.0322773460848773</v>
      </c>
      <c r="W181">
        <v>1095</v>
      </c>
    </row>
    <row r="182" spans="1:33" x14ac:dyDescent="0.3">
      <c r="A182" s="9">
        <v>45540</v>
      </c>
      <c r="B182" s="9">
        <v>45546</v>
      </c>
      <c r="C182" s="8" t="s">
        <v>23</v>
      </c>
      <c r="D182" s="8" t="s">
        <v>24</v>
      </c>
      <c r="E182" s="8"/>
      <c r="F182" s="8"/>
      <c r="G182" s="8">
        <v>15</v>
      </c>
      <c r="H182" s="8" t="s">
        <v>515</v>
      </c>
      <c r="I182" s="8"/>
      <c r="J182" s="8" t="s">
        <v>516</v>
      </c>
      <c r="K182" s="8"/>
      <c r="L182" s="8" t="s">
        <v>511</v>
      </c>
      <c r="M182" s="8">
        <v>100004584</v>
      </c>
      <c r="N182" s="8" t="s">
        <v>512</v>
      </c>
      <c r="O182" s="8"/>
      <c r="P182" s="20">
        <v>31490</v>
      </c>
      <c r="Q182" s="20">
        <v>24990</v>
      </c>
      <c r="R182" s="13">
        <f t="shared" si="32"/>
        <v>-0.206414734836456</v>
      </c>
      <c r="S182" s="14">
        <v>420</v>
      </c>
      <c r="T182" s="14">
        <v>850</v>
      </c>
      <c r="U182" s="14">
        <f t="shared" si="33"/>
        <v>21241500</v>
      </c>
      <c r="V182" s="15">
        <f t="shared" si="34"/>
        <v>2.0238095238095237</v>
      </c>
      <c r="W182">
        <v>1095</v>
      </c>
    </row>
    <row r="183" spans="1:33" x14ac:dyDescent="0.3">
      <c r="A183" s="9">
        <v>45540</v>
      </c>
      <c r="B183" s="9">
        <v>45546</v>
      </c>
      <c r="C183" s="8" t="s">
        <v>23</v>
      </c>
      <c r="D183" s="8" t="s">
        <v>24</v>
      </c>
      <c r="E183" s="8"/>
      <c r="F183" s="8"/>
      <c r="G183" s="19">
        <v>17</v>
      </c>
      <c r="H183" s="27" t="s">
        <v>517</v>
      </c>
      <c r="I183" s="27">
        <v>2064593</v>
      </c>
      <c r="J183" s="31" t="s">
        <v>518</v>
      </c>
      <c r="K183" s="8" t="s">
        <v>519</v>
      </c>
      <c r="L183" s="19" t="s">
        <v>520</v>
      </c>
      <c r="M183" s="19">
        <v>100003768</v>
      </c>
      <c r="N183" s="19" t="s">
        <v>521</v>
      </c>
      <c r="O183" s="8"/>
      <c r="P183" s="20">
        <v>107990</v>
      </c>
      <c r="Q183" s="20">
        <v>89990</v>
      </c>
      <c r="R183" s="13">
        <f t="shared" si="32"/>
        <v>-0.1666821001944625</v>
      </c>
      <c r="S183" s="14">
        <v>1700</v>
      </c>
      <c r="T183" s="14">
        <v>3806.9950000000008</v>
      </c>
      <c r="U183" s="14">
        <f t="shared" si="33"/>
        <v>342591480.05000007</v>
      </c>
      <c r="V183" s="15">
        <f t="shared" si="34"/>
        <v>2.2394088235294123</v>
      </c>
      <c r="W183">
        <v>60</v>
      </c>
    </row>
    <row r="184" spans="1:33" x14ac:dyDescent="0.3">
      <c r="A184" s="9">
        <v>45540</v>
      </c>
      <c r="B184" s="9">
        <v>45546</v>
      </c>
      <c r="C184" s="8" t="s">
        <v>23</v>
      </c>
      <c r="D184" s="8" t="s">
        <v>24</v>
      </c>
      <c r="E184" s="8"/>
      <c r="F184" s="8"/>
      <c r="G184" s="19">
        <v>17</v>
      </c>
      <c r="H184" s="27" t="s">
        <v>522</v>
      </c>
      <c r="I184" s="27">
        <v>8936078103508</v>
      </c>
      <c r="J184" s="31" t="s">
        <v>523</v>
      </c>
      <c r="K184" s="8" t="s">
        <v>35</v>
      </c>
      <c r="L184" s="19" t="s">
        <v>524</v>
      </c>
      <c r="M184" s="19">
        <v>100005404</v>
      </c>
      <c r="N184" s="19" t="s">
        <v>525</v>
      </c>
      <c r="O184" s="8"/>
      <c r="P184" s="20">
        <v>157990</v>
      </c>
      <c r="Q184" s="20">
        <v>119990</v>
      </c>
      <c r="R184" s="13">
        <f t="shared" si="32"/>
        <v>-0.24052155199696179</v>
      </c>
      <c r="S184" s="14">
        <v>550</v>
      </c>
      <c r="T184" s="14">
        <v>1200</v>
      </c>
      <c r="U184" s="14">
        <f t="shared" si="33"/>
        <v>143988000</v>
      </c>
      <c r="V184" s="15">
        <f t="shared" si="34"/>
        <v>2.1818181818181817</v>
      </c>
      <c r="W184">
        <v>700</v>
      </c>
    </row>
    <row r="185" spans="1:33" x14ac:dyDescent="0.3">
      <c r="A185" s="9">
        <v>45540</v>
      </c>
      <c r="B185" s="9">
        <v>45546</v>
      </c>
      <c r="C185" s="8" t="s">
        <v>23</v>
      </c>
      <c r="D185" s="8" t="s">
        <v>24</v>
      </c>
      <c r="E185" s="8"/>
      <c r="F185" s="8"/>
      <c r="G185" s="19">
        <v>17</v>
      </c>
      <c r="H185" s="27" t="s">
        <v>526</v>
      </c>
      <c r="I185" s="27" t="s">
        <v>527</v>
      </c>
      <c r="J185" s="31" t="s">
        <v>528</v>
      </c>
      <c r="K185" s="8" t="s">
        <v>35</v>
      </c>
      <c r="L185" s="19" t="s">
        <v>529</v>
      </c>
      <c r="M185" s="19"/>
      <c r="N185" s="19" t="s">
        <v>530</v>
      </c>
      <c r="O185" s="8"/>
      <c r="P185" s="20">
        <v>103990</v>
      </c>
      <c r="Q185" s="20">
        <v>83990</v>
      </c>
      <c r="R185" s="13">
        <f t="shared" si="32"/>
        <v>-0.19232618521011635</v>
      </c>
      <c r="S185" s="14"/>
      <c r="T185" s="14">
        <v>100</v>
      </c>
      <c r="U185" s="14">
        <f t="shared" si="33"/>
        <v>8399000</v>
      </c>
      <c r="V185" s="15" t="str">
        <f t="shared" si="34"/>
        <v/>
      </c>
      <c r="W185">
        <v>0</v>
      </c>
    </row>
    <row r="186" spans="1:33" x14ac:dyDescent="0.3">
      <c r="A186" s="9">
        <v>45540</v>
      </c>
      <c r="B186" s="9">
        <v>45546</v>
      </c>
      <c r="C186" s="8" t="s">
        <v>23</v>
      </c>
      <c r="D186" s="8" t="s">
        <v>24</v>
      </c>
      <c r="E186" s="8"/>
      <c r="F186" s="8"/>
      <c r="G186" s="19">
        <v>17</v>
      </c>
      <c r="H186" s="27" t="s">
        <v>531</v>
      </c>
      <c r="I186" s="27">
        <v>4780059500039</v>
      </c>
      <c r="J186" s="31" t="s">
        <v>532</v>
      </c>
      <c r="K186" s="8" t="s">
        <v>35</v>
      </c>
      <c r="L186" s="19" t="s">
        <v>520</v>
      </c>
      <c r="M186" s="19">
        <v>100003768</v>
      </c>
      <c r="N186" s="19" t="s">
        <v>521</v>
      </c>
      <c r="O186" s="8"/>
      <c r="P186" s="20">
        <v>49990</v>
      </c>
      <c r="Q186" s="20">
        <v>42990</v>
      </c>
      <c r="R186" s="13">
        <f t="shared" si="32"/>
        <v>-0.14002800560112028</v>
      </c>
      <c r="S186" s="14">
        <v>1151.5</v>
      </c>
      <c r="T186" s="14">
        <v>2100</v>
      </c>
      <c r="U186" s="14">
        <f t="shared" si="33"/>
        <v>90279000</v>
      </c>
      <c r="V186" s="15">
        <f t="shared" si="34"/>
        <v>1.8237082066869301</v>
      </c>
      <c r="W186">
        <v>20</v>
      </c>
    </row>
    <row r="187" spans="1:33" x14ac:dyDescent="0.3">
      <c r="A187" s="9">
        <v>45540</v>
      </c>
      <c r="B187" s="9">
        <v>45546</v>
      </c>
      <c r="C187" s="8" t="s">
        <v>23</v>
      </c>
      <c r="D187" s="8" t="s">
        <v>24</v>
      </c>
      <c r="E187" s="8"/>
      <c r="F187" s="8"/>
      <c r="G187" s="19">
        <v>17</v>
      </c>
      <c r="H187" s="27" t="s">
        <v>533</v>
      </c>
      <c r="I187" s="27">
        <v>4601132206160</v>
      </c>
      <c r="J187" s="31" t="s">
        <v>534</v>
      </c>
      <c r="K187" s="8" t="s">
        <v>35</v>
      </c>
      <c r="L187" s="19" t="s">
        <v>535</v>
      </c>
      <c r="M187" s="19">
        <v>100006320</v>
      </c>
      <c r="N187" s="19" t="s">
        <v>536</v>
      </c>
      <c r="O187" s="8"/>
      <c r="P187" s="20">
        <v>42990</v>
      </c>
      <c r="Q187" s="20">
        <v>32990</v>
      </c>
      <c r="R187" s="13">
        <f t="shared" si="32"/>
        <v>-0.23261223540358222</v>
      </c>
      <c r="S187" s="14">
        <v>1150</v>
      </c>
      <c r="T187" s="14">
        <v>4500</v>
      </c>
      <c r="U187" s="14">
        <f t="shared" si="33"/>
        <v>148455000</v>
      </c>
      <c r="V187" s="15">
        <f t="shared" si="34"/>
        <v>3.9130434782608696</v>
      </c>
      <c r="W187">
        <v>60</v>
      </c>
    </row>
    <row r="188" spans="1:33" x14ac:dyDescent="0.3">
      <c r="A188" s="9">
        <v>45540</v>
      </c>
      <c r="B188" s="9">
        <v>45546</v>
      </c>
      <c r="C188" s="8" t="s">
        <v>84</v>
      </c>
      <c r="D188" s="8" t="s">
        <v>85</v>
      </c>
      <c r="E188" s="8"/>
      <c r="F188" s="8"/>
      <c r="G188" s="8">
        <v>9</v>
      </c>
      <c r="H188" s="8" t="s">
        <v>537</v>
      </c>
      <c r="I188" s="8"/>
      <c r="J188" s="8" t="s">
        <v>538</v>
      </c>
      <c r="K188" s="8"/>
      <c r="L188" s="8" t="s">
        <v>539</v>
      </c>
      <c r="M188" s="8">
        <v>100004662</v>
      </c>
      <c r="N188" s="8" t="s">
        <v>65</v>
      </c>
      <c r="O188" s="8" t="s">
        <v>540</v>
      </c>
      <c r="P188" s="20">
        <v>29990</v>
      </c>
      <c r="Q188" s="20">
        <v>24990</v>
      </c>
      <c r="R188" s="13">
        <f t="shared" si="32"/>
        <v>-0.16672224074691566</v>
      </c>
      <c r="S188" s="14">
        <v>381.5</v>
      </c>
      <c r="T188" s="14">
        <v>1000</v>
      </c>
      <c r="U188" s="14">
        <f t="shared" si="33"/>
        <v>24990000</v>
      </c>
      <c r="V188" s="15">
        <f t="shared" si="34"/>
        <v>2.6212319790301444</v>
      </c>
      <c r="W188">
        <v>365</v>
      </c>
      <c r="X188">
        <v>5.8710197101981851</v>
      </c>
      <c r="Y188">
        <f t="shared" ref="Y188:Y191" si="43">X188*1.25</f>
        <v>7.338774637747731</v>
      </c>
      <c r="Z188" s="68">
        <v>45540</v>
      </c>
      <c r="AA188" s="68">
        <f t="shared" ref="AA188:AA191" si="44">Z188+2</f>
        <v>45542</v>
      </c>
      <c r="AB188">
        <f t="shared" ref="AB188:AB191" si="45">X188*0.75</f>
        <v>4.4032647826486393</v>
      </c>
      <c r="AC188" s="68">
        <f t="shared" ref="AC188:AC191" si="46">AA188+1</f>
        <v>45543</v>
      </c>
      <c r="AD188" s="68">
        <f t="shared" ref="AD188:AD191" si="47">AC188+3</f>
        <v>45546</v>
      </c>
      <c r="AE188">
        <f t="shared" ref="AE188:AE191" si="48">1.3/X188</f>
        <v>0.22142661141843051</v>
      </c>
      <c r="AF188" s="68">
        <f t="shared" ref="AF188:AF191" si="49">AD188+1</f>
        <v>45547</v>
      </c>
      <c r="AG188" s="68">
        <f t="shared" ref="AG188:AG191" si="50">AF188+6</f>
        <v>45553</v>
      </c>
    </row>
    <row r="189" spans="1:33" x14ac:dyDescent="0.3">
      <c r="A189" s="9">
        <v>45540</v>
      </c>
      <c r="B189" s="9">
        <v>45546</v>
      </c>
      <c r="C189" s="8" t="s">
        <v>84</v>
      </c>
      <c r="D189" s="8" t="s">
        <v>85</v>
      </c>
      <c r="E189" s="8"/>
      <c r="F189" s="8"/>
      <c r="G189" s="8">
        <v>9</v>
      </c>
      <c r="H189" s="8" t="s">
        <v>541</v>
      </c>
      <c r="I189" s="8"/>
      <c r="J189" s="8" t="s">
        <v>542</v>
      </c>
      <c r="K189" s="8"/>
      <c r="L189" s="8" t="s">
        <v>539</v>
      </c>
      <c r="M189" s="8">
        <v>100004662</v>
      </c>
      <c r="N189" s="8" t="s">
        <v>65</v>
      </c>
      <c r="O189" s="8" t="s">
        <v>540</v>
      </c>
      <c r="P189" s="20">
        <v>29990</v>
      </c>
      <c r="Q189" s="20">
        <v>24990</v>
      </c>
      <c r="R189" s="13">
        <f t="shared" si="32"/>
        <v>-0.16672224074691566</v>
      </c>
      <c r="S189" s="14">
        <v>280</v>
      </c>
      <c r="T189" s="14">
        <v>660</v>
      </c>
      <c r="U189" s="14">
        <f t="shared" si="33"/>
        <v>16493400</v>
      </c>
      <c r="V189" s="15">
        <f t="shared" si="34"/>
        <v>2.3571428571428572</v>
      </c>
      <c r="W189">
        <v>365</v>
      </c>
      <c r="X189">
        <v>7.2482985909482487</v>
      </c>
      <c r="Y189">
        <f t="shared" si="43"/>
        <v>9.0603732386853117</v>
      </c>
      <c r="Z189" s="68">
        <v>45540</v>
      </c>
      <c r="AA189" s="68">
        <f t="shared" si="44"/>
        <v>45542</v>
      </c>
      <c r="AB189">
        <f t="shared" si="45"/>
        <v>5.4362239432111865</v>
      </c>
      <c r="AC189" s="68">
        <f t="shared" si="46"/>
        <v>45543</v>
      </c>
      <c r="AD189" s="68">
        <f t="shared" si="47"/>
        <v>45546</v>
      </c>
      <c r="AE189">
        <f t="shared" si="48"/>
        <v>0.17935243473874735</v>
      </c>
      <c r="AF189" s="68">
        <f t="shared" si="49"/>
        <v>45547</v>
      </c>
      <c r="AG189" s="68">
        <f t="shared" si="50"/>
        <v>45553</v>
      </c>
    </row>
    <row r="190" spans="1:33" x14ac:dyDescent="0.3">
      <c r="A190" s="9">
        <v>45540</v>
      </c>
      <c r="B190" s="9">
        <v>45546</v>
      </c>
      <c r="C190" s="8" t="s">
        <v>84</v>
      </c>
      <c r="D190" s="8" t="s">
        <v>85</v>
      </c>
      <c r="E190" s="8"/>
      <c r="F190" s="8"/>
      <c r="G190" s="8">
        <v>9</v>
      </c>
      <c r="H190" s="8" t="s">
        <v>543</v>
      </c>
      <c r="I190" s="8"/>
      <c r="J190" s="8" t="s">
        <v>544</v>
      </c>
      <c r="K190" s="8"/>
      <c r="L190" s="8" t="s">
        <v>539</v>
      </c>
      <c r="M190" s="8">
        <v>100004662</v>
      </c>
      <c r="N190" s="8" t="s">
        <v>65</v>
      </c>
      <c r="O190" s="8" t="s">
        <v>540</v>
      </c>
      <c r="P190" s="20">
        <v>29990</v>
      </c>
      <c r="Q190" s="20">
        <v>24990</v>
      </c>
      <c r="R190" s="13">
        <f t="shared" si="32"/>
        <v>-0.16672224074691566</v>
      </c>
      <c r="S190" s="14">
        <v>950</v>
      </c>
      <c r="T190" s="14">
        <v>1500</v>
      </c>
      <c r="U190" s="14">
        <f t="shared" si="33"/>
        <v>37485000</v>
      </c>
      <c r="V190" s="15">
        <f t="shared" si="34"/>
        <v>1.5789473684210527</v>
      </c>
      <c r="W190">
        <v>455</v>
      </c>
      <c r="X190">
        <v>4.8512052126597496</v>
      </c>
      <c r="Y190">
        <f t="shared" si="43"/>
        <v>6.064006515824687</v>
      </c>
      <c r="Z190" s="68">
        <v>45540</v>
      </c>
      <c r="AA190" s="68">
        <f t="shared" si="44"/>
        <v>45542</v>
      </c>
      <c r="AB190">
        <f t="shared" si="45"/>
        <v>3.6384039094948122</v>
      </c>
      <c r="AC190" s="68">
        <f t="shared" si="46"/>
        <v>45543</v>
      </c>
      <c r="AD190" s="68">
        <f t="shared" si="47"/>
        <v>45546</v>
      </c>
      <c r="AE190">
        <f t="shared" si="48"/>
        <v>0.26797464609567706</v>
      </c>
      <c r="AF190" s="68">
        <f t="shared" si="49"/>
        <v>45547</v>
      </c>
      <c r="AG190" s="68">
        <f t="shared" si="50"/>
        <v>45553</v>
      </c>
    </row>
    <row r="191" spans="1:33" x14ac:dyDescent="0.3">
      <c r="A191" s="9">
        <v>45540</v>
      </c>
      <c r="B191" s="9">
        <v>45546</v>
      </c>
      <c r="C191" s="8" t="s">
        <v>84</v>
      </c>
      <c r="D191" s="8" t="s">
        <v>85</v>
      </c>
      <c r="E191" s="8"/>
      <c r="F191" s="8"/>
      <c r="G191" s="8">
        <v>9</v>
      </c>
      <c r="H191" s="8" t="s">
        <v>545</v>
      </c>
      <c r="I191" s="8"/>
      <c r="J191" s="8" t="s">
        <v>546</v>
      </c>
      <c r="K191" s="8"/>
      <c r="L191" s="8" t="s">
        <v>539</v>
      </c>
      <c r="M191" s="8">
        <v>100004662</v>
      </c>
      <c r="N191" s="8" t="s">
        <v>65</v>
      </c>
      <c r="O191" s="8" t="s">
        <v>540</v>
      </c>
      <c r="P191" s="20">
        <v>29990</v>
      </c>
      <c r="Q191" s="20">
        <v>24990</v>
      </c>
      <c r="R191" s="13">
        <f t="shared" si="32"/>
        <v>-0.16672224074691566</v>
      </c>
      <c r="S191" s="14">
        <v>413</v>
      </c>
      <c r="T191" s="14">
        <v>900</v>
      </c>
      <c r="U191" s="14">
        <f t="shared" si="33"/>
        <v>22491000</v>
      </c>
      <c r="V191" s="15">
        <f t="shared" si="34"/>
        <v>2.179176755447942</v>
      </c>
      <c r="W191">
        <v>455</v>
      </c>
      <c r="X191">
        <v>5.202040080193191</v>
      </c>
      <c r="Y191">
        <f t="shared" si="43"/>
        <v>6.5025501002414892</v>
      </c>
      <c r="Z191" s="68">
        <v>45540</v>
      </c>
      <c r="AA191" s="68">
        <f t="shared" si="44"/>
        <v>45542</v>
      </c>
      <c r="AB191">
        <f t="shared" si="45"/>
        <v>3.9015300601448932</v>
      </c>
      <c r="AC191" s="68">
        <f t="shared" si="46"/>
        <v>45543</v>
      </c>
      <c r="AD191" s="68">
        <f t="shared" si="47"/>
        <v>45546</v>
      </c>
      <c r="AE191">
        <f t="shared" si="48"/>
        <v>0.24990195768574724</v>
      </c>
      <c r="AF191" s="68">
        <f t="shared" si="49"/>
        <v>45547</v>
      </c>
      <c r="AG191" s="68">
        <f t="shared" si="50"/>
        <v>45553</v>
      </c>
    </row>
    <row r="192" spans="1:33" x14ac:dyDescent="0.3">
      <c r="A192" s="9">
        <v>45540</v>
      </c>
      <c r="B192" s="9">
        <v>45546</v>
      </c>
      <c r="C192" s="8" t="s">
        <v>23</v>
      </c>
      <c r="D192" s="8" t="s">
        <v>24</v>
      </c>
      <c r="E192" s="8"/>
      <c r="F192" s="8"/>
      <c r="G192" s="8">
        <v>9</v>
      </c>
      <c r="H192" s="8" t="s">
        <v>547</v>
      </c>
      <c r="I192" s="8"/>
      <c r="J192" s="8" t="s">
        <v>548</v>
      </c>
      <c r="K192" s="8"/>
      <c r="L192" s="8" t="s">
        <v>549</v>
      </c>
      <c r="M192" s="8">
        <v>100004662</v>
      </c>
      <c r="N192" s="8" t="s">
        <v>65</v>
      </c>
      <c r="O192" s="8"/>
      <c r="P192" s="20">
        <v>45990</v>
      </c>
      <c r="Q192" s="20">
        <v>33990</v>
      </c>
      <c r="R192" s="13">
        <f t="shared" si="32"/>
        <v>-0.26092628832354858</v>
      </c>
      <c r="S192" s="14">
        <v>248.5</v>
      </c>
      <c r="T192" s="14">
        <v>360</v>
      </c>
      <c r="U192" s="14">
        <f t="shared" si="33"/>
        <v>12236400</v>
      </c>
      <c r="V192" s="15">
        <f t="shared" si="34"/>
        <v>1.448692152917505</v>
      </c>
      <c r="W192">
        <v>450</v>
      </c>
    </row>
    <row r="193" spans="1:33" x14ac:dyDescent="0.3">
      <c r="A193" s="9">
        <v>45540</v>
      </c>
      <c r="B193" s="9">
        <v>45546</v>
      </c>
      <c r="C193" s="8" t="s">
        <v>23</v>
      </c>
      <c r="D193" s="8" t="s">
        <v>24</v>
      </c>
      <c r="E193" s="8"/>
      <c r="F193" s="8"/>
      <c r="G193" s="8">
        <v>9</v>
      </c>
      <c r="H193" s="8" t="s">
        <v>550</v>
      </c>
      <c r="I193" s="8"/>
      <c r="J193" s="8" t="s">
        <v>551</v>
      </c>
      <c r="K193" s="8"/>
      <c r="L193" s="8" t="s">
        <v>549</v>
      </c>
      <c r="M193" s="8">
        <v>100004662</v>
      </c>
      <c r="N193" s="8" t="s">
        <v>65</v>
      </c>
      <c r="O193" s="8"/>
      <c r="P193" s="20">
        <v>45990</v>
      </c>
      <c r="Q193" s="20">
        <v>33990</v>
      </c>
      <c r="R193" s="13">
        <f t="shared" si="32"/>
        <v>-0.26092628832354858</v>
      </c>
      <c r="S193" s="14">
        <v>164.5</v>
      </c>
      <c r="T193" s="14">
        <v>250</v>
      </c>
      <c r="U193" s="14">
        <f t="shared" si="33"/>
        <v>8497500</v>
      </c>
      <c r="V193" s="15">
        <f t="shared" si="34"/>
        <v>1.5197568389057752</v>
      </c>
      <c r="W193">
        <v>365</v>
      </c>
    </row>
    <row r="194" spans="1:33" x14ac:dyDescent="0.3">
      <c r="A194" s="9">
        <v>45540</v>
      </c>
      <c r="B194" s="9">
        <v>45546</v>
      </c>
      <c r="C194" s="8" t="s">
        <v>84</v>
      </c>
      <c r="D194" s="8" t="s">
        <v>85</v>
      </c>
      <c r="E194" s="8"/>
      <c r="F194" s="8"/>
      <c r="G194" s="8">
        <v>9</v>
      </c>
      <c r="H194" s="8" t="s">
        <v>552</v>
      </c>
      <c r="I194" s="8"/>
      <c r="J194" s="8" t="s">
        <v>553</v>
      </c>
      <c r="K194" s="8"/>
      <c r="L194" s="8" t="s">
        <v>554</v>
      </c>
      <c r="M194" s="8">
        <v>100004662</v>
      </c>
      <c r="N194" s="8" t="s">
        <v>65</v>
      </c>
      <c r="O194" s="8" t="s">
        <v>555</v>
      </c>
      <c r="P194" s="24" t="e">
        <f>#REF!</f>
        <v>#REF!</v>
      </c>
      <c r="Q194" s="20">
        <v>49990</v>
      </c>
      <c r="R194" s="13" t="e">
        <f t="shared" ref="R194:R257" si="51">Q194/P194-1</f>
        <v>#REF!</v>
      </c>
      <c r="S194" s="14">
        <v>400</v>
      </c>
      <c r="T194" s="14">
        <v>1950</v>
      </c>
      <c r="U194" s="14">
        <f t="shared" ref="U194:U257" si="52">T194*Q194</f>
        <v>97480500</v>
      </c>
      <c r="V194" s="15">
        <f t="shared" ref="V194:V257" si="53">IFERROR(T194/S194,"")</f>
        <v>4.875</v>
      </c>
      <c r="W194">
        <v>545</v>
      </c>
      <c r="X194">
        <v>2.8414427936906019</v>
      </c>
      <c r="Y194">
        <f>X194*1.25</f>
        <v>3.5518034921132524</v>
      </c>
      <c r="Z194" s="68">
        <v>45540</v>
      </c>
      <c r="AA194" s="68">
        <f>Z194+2</f>
        <v>45542</v>
      </c>
      <c r="AB194">
        <f>X194*0.75</f>
        <v>2.1310820952679514</v>
      </c>
      <c r="AC194" s="68">
        <f>AA194+1</f>
        <v>45543</v>
      </c>
      <c r="AD194" s="68">
        <f>AC194+3</f>
        <v>45546</v>
      </c>
      <c r="AE194">
        <f>1.3/X194</f>
        <v>0.45751404986461042</v>
      </c>
      <c r="AF194" s="68">
        <f>AD194+1</f>
        <v>45547</v>
      </c>
      <c r="AG194" s="68">
        <f>AF194+6</f>
        <v>45553</v>
      </c>
    </row>
    <row r="195" spans="1:33" x14ac:dyDescent="0.3">
      <c r="A195" s="9">
        <v>45540</v>
      </c>
      <c r="B195" s="9">
        <v>45546</v>
      </c>
      <c r="C195" s="8" t="s">
        <v>23</v>
      </c>
      <c r="D195" s="8" t="s">
        <v>24</v>
      </c>
      <c r="E195" s="8"/>
      <c r="F195" s="8"/>
      <c r="G195" s="8">
        <v>9</v>
      </c>
      <c r="H195" s="8" t="s">
        <v>556</v>
      </c>
      <c r="I195" s="8"/>
      <c r="J195" s="8" t="s">
        <v>557</v>
      </c>
      <c r="K195" s="8"/>
      <c r="L195" s="8" t="s">
        <v>554</v>
      </c>
      <c r="M195" s="8">
        <v>100004662</v>
      </c>
      <c r="N195" s="8" t="s">
        <v>65</v>
      </c>
      <c r="O195" s="8"/>
      <c r="P195" s="24" t="e">
        <f>#REF!</f>
        <v>#REF!</v>
      </c>
      <c r="Q195" s="20">
        <v>143990</v>
      </c>
      <c r="R195" s="13" t="e">
        <f t="shared" si="51"/>
        <v>#REF!</v>
      </c>
      <c r="S195" s="14">
        <v>406</v>
      </c>
      <c r="T195" s="14">
        <v>950</v>
      </c>
      <c r="U195" s="14">
        <f t="shared" si="52"/>
        <v>136790500</v>
      </c>
      <c r="V195" s="15">
        <f t="shared" si="53"/>
        <v>2.3399014778325125</v>
      </c>
      <c r="W195">
        <v>365</v>
      </c>
    </row>
    <row r="196" spans="1:33" x14ac:dyDescent="0.3">
      <c r="A196" s="9">
        <v>45540</v>
      </c>
      <c r="B196" s="9">
        <v>45546</v>
      </c>
      <c r="C196" s="8" t="s">
        <v>23</v>
      </c>
      <c r="D196" s="8" t="s">
        <v>24</v>
      </c>
      <c r="E196" s="8"/>
      <c r="F196" s="8"/>
      <c r="G196" s="8">
        <v>9</v>
      </c>
      <c r="H196" s="8" t="s">
        <v>558</v>
      </c>
      <c r="I196" s="8"/>
      <c r="J196" s="8" t="s">
        <v>559</v>
      </c>
      <c r="K196" s="8"/>
      <c r="L196" s="8" t="s">
        <v>560</v>
      </c>
      <c r="M196" s="8">
        <v>100004662</v>
      </c>
      <c r="N196" s="8" t="s">
        <v>65</v>
      </c>
      <c r="O196" s="8"/>
      <c r="P196" s="24" t="e">
        <f>#REF!</f>
        <v>#REF!</v>
      </c>
      <c r="Q196" s="20">
        <v>236990</v>
      </c>
      <c r="R196" s="13" t="e">
        <f t="shared" si="51"/>
        <v>#REF!</v>
      </c>
      <c r="S196" s="14">
        <v>276.5</v>
      </c>
      <c r="T196" s="14">
        <v>900</v>
      </c>
      <c r="U196" s="14">
        <f t="shared" si="52"/>
        <v>213291000</v>
      </c>
      <c r="V196" s="15">
        <f t="shared" si="53"/>
        <v>3.2549728752260396</v>
      </c>
      <c r="W196">
        <v>545</v>
      </c>
    </row>
    <row r="197" spans="1:33" x14ac:dyDescent="0.3">
      <c r="A197" s="9">
        <v>45540</v>
      </c>
      <c r="B197" s="9">
        <v>45546</v>
      </c>
      <c r="C197" s="8" t="s">
        <v>23</v>
      </c>
      <c r="D197" s="8" t="s">
        <v>24</v>
      </c>
      <c r="E197" s="8"/>
      <c r="F197" s="8"/>
      <c r="G197" s="8">
        <v>9</v>
      </c>
      <c r="H197" s="8" t="s">
        <v>561</v>
      </c>
      <c r="I197" s="8"/>
      <c r="J197" s="8" t="s">
        <v>562</v>
      </c>
      <c r="K197" s="8"/>
      <c r="L197" s="8" t="s">
        <v>560</v>
      </c>
      <c r="M197" s="8">
        <v>100004662</v>
      </c>
      <c r="N197" s="8" t="s">
        <v>65</v>
      </c>
      <c r="O197" s="8"/>
      <c r="P197" s="24" t="e">
        <f>#REF!</f>
        <v>#REF!</v>
      </c>
      <c r="Q197" s="20">
        <v>166990</v>
      </c>
      <c r="R197" s="13" t="e">
        <f t="shared" si="51"/>
        <v>#REF!</v>
      </c>
      <c r="S197" s="14">
        <v>329</v>
      </c>
      <c r="T197" s="14">
        <v>650</v>
      </c>
      <c r="U197" s="14">
        <f t="shared" si="52"/>
        <v>108543500</v>
      </c>
      <c r="V197" s="15">
        <f t="shared" si="53"/>
        <v>1.9756838905775076</v>
      </c>
      <c r="W197">
        <v>540</v>
      </c>
    </row>
    <row r="198" spans="1:33" x14ac:dyDescent="0.3">
      <c r="A198" s="9">
        <v>45540</v>
      </c>
      <c r="B198" s="9">
        <v>45546</v>
      </c>
      <c r="C198" s="8" t="s">
        <v>23</v>
      </c>
      <c r="D198" s="8" t="s">
        <v>24</v>
      </c>
      <c r="E198" s="8"/>
      <c r="F198" s="8"/>
      <c r="G198" s="8">
        <v>9</v>
      </c>
      <c r="H198" s="8" t="s">
        <v>563</v>
      </c>
      <c r="I198" s="8"/>
      <c r="J198" s="8" t="s">
        <v>564</v>
      </c>
      <c r="K198" s="8"/>
      <c r="L198" s="8" t="s">
        <v>560</v>
      </c>
      <c r="M198" s="8">
        <v>100004662</v>
      </c>
      <c r="N198" s="8" t="s">
        <v>65</v>
      </c>
      <c r="O198" s="8"/>
      <c r="P198" s="24" t="e">
        <f>#REF!</f>
        <v>#REF!</v>
      </c>
      <c r="Q198" s="20">
        <v>236990</v>
      </c>
      <c r="R198" s="13" t="e">
        <f t="shared" si="51"/>
        <v>#REF!</v>
      </c>
      <c r="S198" s="14">
        <v>273</v>
      </c>
      <c r="T198" s="14">
        <v>610</v>
      </c>
      <c r="U198" s="14">
        <f t="shared" si="52"/>
        <v>144563900</v>
      </c>
      <c r="V198" s="15">
        <f t="shared" si="53"/>
        <v>2.2344322344322345</v>
      </c>
      <c r="W198">
        <v>540</v>
      </c>
    </row>
    <row r="199" spans="1:33" x14ac:dyDescent="0.3">
      <c r="A199" s="9">
        <v>45540</v>
      </c>
      <c r="B199" s="9">
        <v>45546</v>
      </c>
      <c r="C199" s="8" t="s">
        <v>23</v>
      </c>
      <c r="D199" s="8" t="s">
        <v>24</v>
      </c>
      <c r="E199" s="8"/>
      <c r="F199" s="8"/>
      <c r="G199" s="8">
        <v>9</v>
      </c>
      <c r="H199" s="8" t="s">
        <v>565</v>
      </c>
      <c r="I199" s="8"/>
      <c r="J199" s="8" t="s">
        <v>566</v>
      </c>
      <c r="K199" s="8"/>
      <c r="L199" s="8" t="s">
        <v>560</v>
      </c>
      <c r="M199" s="8">
        <v>100004662</v>
      </c>
      <c r="N199" s="8" t="s">
        <v>65</v>
      </c>
      <c r="O199" s="8"/>
      <c r="P199" s="20">
        <v>184990</v>
      </c>
      <c r="Q199" s="20">
        <v>156990</v>
      </c>
      <c r="R199" s="13">
        <f t="shared" si="51"/>
        <v>-0.15135953294772686</v>
      </c>
      <c r="S199" s="14">
        <v>217</v>
      </c>
      <c r="T199" s="14">
        <v>400</v>
      </c>
      <c r="U199" s="14">
        <f t="shared" si="52"/>
        <v>62796000</v>
      </c>
      <c r="V199" s="15">
        <f t="shared" si="53"/>
        <v>1.8433179723502304</v>
      </c>
      <c r="W199">
        <v>730</v>
      </c>
    </row>
    <row r="200" spans="1:33" x14ac:dyDescent="0.3">
      <c r="A200" s="9">
        <v>45540</v>
      </c>
      <c r="B200" s="9">
        <v>45546</v>
      </c>
      <c r="C200" s="8" t="s">
        <v>23</v>
      </c>
      <c r="D200" s="8" t="s">
        <v>24</v>
      </c>
      <c r="E200" s="8"/>
      <c r="F200" s="8"/>
      <c r="G200" s="8">
        <v>9</v>
      </c>
      <c r="H200" s="8" t="s">
        <v>567</v>
      </c>
      <c r="I200" s="8"/>
      <c r="J200" s="8" t="s">
        <v>568</v>
      </c>
      <c r="K200" s="8"/>
      <c r="L200" s="8" t="s">
        <v>539</v>
      </c>
      <c r="M200" s="8">
        <v>100004662</v>
      </c>
      <c r="N200" s="8" t="s">
        <v>65</v>
      </c>
      <c r="O200" s="8"/>
      <c r="P200" s="20">
        <v>12490</v>
      </c>
      <c r="Q200" s="20">
        <v>10490</v>
      </c>
      <c r="R200" s="13">
        <f t="shared" si="51"/>
        <v>-0.16012810248198561</v>
      </c>
      <c r="S200" s="14">
        <v>364</v>
      </c>
      <c r="T200" s="14">
        <v>950</v>
      </c>
      <c r="U200" s="14">
        <f t="shared" si="52"/>
        <v>9965500</v>
      </c>
      <c r="V200" s="15">
        <f t="shared" si="53"/>
        <v>2.6098901098901099</v>
      </c>
      <c r="W200">
        <v>365</v>
      </c>
    </row>
    <row r="201" spans="1:33" x14ac:dyDescent="0.3">
      <c r="A201" s="9">
        <v>45540</v>
      </c>
      <c r="B201" s="9">
        <v>45546</v>
      </c>
      <c r="C201" s="8" t="s">
        <v>23</v>
      </c>
      <c r="D201" s="8" t="s">
        <v>24</v>
      </c>
      <c r="E201" s="8"/>
      <c r="F201" s="8"/>
      <c r="G201" s="8">
        <v>9</v>
      </c>
      <c r="H201" s="8" t="s">
        <v>569</v>
      </c>
      <c r="I201" s="8"/>
      <c r="J201" s="8" t="s">
        <v>570</v>
      </c>
      <c r="K201" s="8"/>
      <c r="L201" s="8" t="s">
        <v>549</v>
      </c>
      <c r="M201" s="8">
        <v>100004662</v>
      </c>
      <c r="N201" s="8" t="s">
        <v>65</v>
      </c>
      <c r="O201" s="8"/>
      <c r="P201" s="20">
        <v>16490</v>
      </c>
      <c r="Q201" s="20">
        <v>14490</v>
      </c>
      <c r="R201" s="13">
        <f t="shared" si="51"/>
        <v>-0.12128562765312312</v>
      </c>
      <c r="S201" s="14">
        <v>210</v>
      </c>
      <c r="T201" s="14">
        <v>350</v>
      </c>
      <c r="U201" s="14">
        <f t="shared" si="52"/>
        <v>5071500</v>
      </c>
      <c r="V201" s="15">
        <f t="shared" si="53"/>
        <v>1.6666666666666667</v>
      </c>
      <c r="W201">
        <v>730</v>
      </c>
    </row>
    <row r="202" spans="1:33" x14ac:dyDescent="0.3">
      <c r="A202" s="9">
        <v>45540</v>
      </c>
      <c r="B202" s="9">
        <v>45546</v>
      </c>
      <c r="C202" s="8" t="s">
        <v>23</v>
      </c>
      <c r="D202" s="8" t="s">
        <v>24</v>
      </c>
      <c r="E202" s="8"/>
      <c r="F202" s="8"/>
      <c r="G202" s="8">
        <v>9</v>
      </c>
      <c r="H202" s="8" t="s">
        <v>571</v>
      </c>
      <c r="I202" s="8"/>
      <c r="J202" s="8" t="s">
        <v>572</v>
      </c>
      <c r="K202" s="8"/>
      <c r="L202" s="8" t="s">
        <v>549</v>
      </c>
      <c r="M202" s="8">
        <v>100004662</v>
      </c>
      <c r="N202" s="8" t="s">
        <v>65</v>
      </c>
      <c r="O202" s="8"/>
      <c r="P202" s="20">
        <v>12990</v>
      </c>
      <c r="Q202" s="20">
        <v>11490</v>
      </c>
      <c r="R202" s="13">
        <f t="shared" si="51"/>
        <v>-0.11547344110854507</v>
      </c>
      <c r="S202" s="14">
        <v>73.5</v>
      </c>
      <c r="T202" s="14">
        <v>130</v>
      </c>
      <c r="U202" s="14">
        <f t="shared" si="52"/>
        <v>1493700</v>
      </c>
      <c r="V202" s="15">
        <f t="shared" si="53"/>
        <v>1.7687074829931972</v>
      </c>
      <c r="W202">
        <v>365</v>
      </c>
    </row>
    <row r="203" spans="1:33" x14ac:dyDescent="0.3">
      <c r="A203" s="9">
        <v>45540</v>
      </c>
      <c r="B203" s="9">
        <v>45546</v>
      </c>
      <c r="C203" s="8" t="s">
        <v>23</v>
      </c>
      <c r="D203" s="8" t="s">
        <v>24</v>
      </c>
      <c r="E203" s="8"/>
      <c r="F203" s="8"/>
      <c r="G203" s="8">
        <v>9</v>
      </c>
      <c r="H203" s="8" t="s">
        <v>573</v>
      </c>
      <c r="I203" s="8"/>
      <c r="J203" s="8" t="s">
        <v>574</v>
      </c>
      <c r="K203" s="8"/>
      <c r="L203" s="8" t="s">
        <v>549</v>
      </c>
      <c r="M203" s="8">
        <v>100004662</v>
      </c>
      <c r="N203" s="8" t="s">
        <v>65</v>
      </c>
      <c r="O203" s="8"/>
      <c r="P203" s="20">
        <v>12990</v>
      </c>
      <c r="Q203" s="20">
        <v>11490</v>
      </c>
      <c r="R203" s="13">
        <f t="shared" si="51"/>
        <v>-0.11547344110854507</v>
      </c>
      <c r="S203" s="14">
        <v>112</v>
      </c>
      <c r="T203" s="14">
        <v>160</v>
      </c>
      <c r="U203" s="14">
        <f t="shared" si="52"/>
        <v>1838400</v>
      </c>
      <c r="V203" s="15">
        <f t="shared" si="53"/>
        <v>1.4285714285714286</v>
      </c>
      <c r="W203">
        <v>365</v>
      </c>
    </row>
    <row r="204" spans="1:33" x14ac:dyDescent="0.3">
      <c r="A204" s="9">
        <v>45540</v>
      </c>
      <c r="B204" s="9">
        <v>45546</v>
      </c>
      <c r="C204" s="8" t="s">
        <v>23</v>
      </c>
      <c r="D204" s="8" t="s">
        <v>24</v>
      </c>
      <c r="E204" s="8"/>
      <c r="F204" s="8"/>
      <c r="G204" s="8">
        <v>9</v>
      </c>
      <c r="H204" s="8" t="s">
        <v>575</v>
      </c>
      <c r="I204" s="8"/>
      <c r="J204" s="8" t="s">
        <v>576</v>
      </c>
      <c r="K204" s="8"/>
      <c r="L204" s="8" t="s">
        <v>549</v>
      </c>
      <c r="M204" s="8">
        <v>100004662</v>
      </c>
      <c r="N204" s="8" t="s">
        <v>65</v>
      </c>
      <c r="O204" s="8"/>
      <c r="P204" s="20">
        <v>12990</v>
      </c>
      <c r="Q204" s="20">
        <v>11490</v>
      </c>
      <c r="R204" s="13">
        <f t="shared" si="51"/>
        <v>-0.11547344110854507</v>
      </c>
      <c r="S204" s="14">
        <v>45.5</v>
      </c>
      <c r="T204" s="14">
        <v>140</v>
      </c>
      <c r="U204" s="14">
        <f t="shared" si="52"/>
        <v>1608600</v>
      </c>
      <c r="V204" s="15">
        <f t="shared" si="53"/>
        <v>3.0769230769230771</v>
      </c>
      <c r="W204">
        <v>365</v>
      </c>
    </row>
    <row r="205" spans="1:33" x14ac:dyDescent="0.3">
      <c r="A205" s="9">
        <v>45540</v>
      </c>
      <c r="B205" s="9">
        <v>45546</v>
      </c>
      <c r="C205" s="8" t="s">
        <v>23</v>
      </c>
      <c r="D205" s="8" t="s">
        <v>24</v>
      </c>
      <c r="E205" s="8"/>
      <c r="F205" s="8"/>
      <c r="G205" s="8">
        <v>9</v>
      </c>
      <c r="H205" s="8" t="s">
        <v>577</v>
      </c>
      <c r="I205" s="8"/>
      <c r="J205" s="8" t="s">
        <v>578</v>
      </c>
      <c r="K205" s="8"/>
      <c r="L205" s="8" t="s">
        <v>549</v>
      </c>
      <c r="M205" s="8">
        <v>100004662</v>
      </c>
      <c r="N205" s="8" t="s">
        <v>65</v>
      </c>
      <c r="O205" s="8"/>
      <c r="P205" s="20">
        <v>12990</v>
      </c>
      <c r="Q205" s="20">
        <v>11490</v>
      </c>
      <c r="R205" s="13">
        <f t="shared" si="51"/>
        <v>-0.11547344110854507</v>
      </c>
      <c r="S205" s="14">
        <v>360.5</v>
      </c>
      <c r="T205" s="14">
        <v>510</v>
      </c>
      <c r="U205" s="14">
        <f t="shared" si="52"/>
        <v>5859900</v>
      </c>
      <c r="V205" s="15">
        <f t="shared" si="53"/>
        <v>1.4147018030513177</v>
      </c>
      <c r="W205">
        <v>365</v>
      </c>
    </row>
    <row r="206" spans="1:33" x14ac:dyDescent="0.3">
      <c r="A206" s="9">
        <v>45540</v>
      </c>
      <c r="B206" s="9">
        <v>45546</v>
      </c>
      <c r="C206" s="8" t="s">
        <v>23</v>
      </c>
      <c r="D206" s="8" t="s">
        <v>24</v>
      </c>
      <c r="E206" s="8"/>
      <c r="F206" s="8"/>
      <c r="G206" s="8">
        <v>9</v>
      </c>
      <c r="H206" s="8" t="s">
        <v>579</v>
      </c>
      <c r="I206" s="8"/>
      <c r="J206" s="8" t="s">
        <v>580</v>
      </c>
      <c r="K206" s="8"/>
      <c r="L206" s="8" t="s">
        <v>581</v>
      </c>
      <c r="M206" s="8">
        <v>100009550</v>
      </c>
      <c r="N206" s="8" t="s">
        <v>582</v>
      </c>
      <c r="O206" s="8"/>
      <c r="P206" s="20">
        <v>464990</v>
      </c>
      <c r="Q206" s="20">
        <v>324990</v>
      </c>
      <c r="R206" s="13">
        <f t="shared" si="51"/>
        <v>-0.30108174369341278</v>
      </c>
      <c r="S206" s="14">
        <v>17.5</v>
      </c>
      <c r="T206" s="14">
        <v>50</v>
      </c>
      <c r="U206" s="14">
        <f t="shared" si="52"/>
        <v>16249500</v>
      </c>
      <c r="V206" s="15">
        <f t="shared" si="53"/>
        <v>2.8571428571428572</v>
      </c>
      <c r="W206">
        <v>730</v>
      </c>
    </row>
    <row r="207" spans="1:33" x14ac:dyDescent="0.3">
      <c r="A207" s="9">
        <v>45540</v>
      </c>
      <c r="B207" s="9">
        <v>45546</v>
      </c>
      <c r="C207" s="8" t="s">
        <v>23</v>
      </c>
      <c r="D207" s="8" t="s">
        <v>24</v>
      </c>
      <c r="E207" s="8"/>
      <c r="F207" s="8"/>
      <c r="G207" s="8">
        <v>9</v>
      </c>
      <c r="H207" s="8" t="s">
        <v>583</v>
      </c>
      <c r="I207" s="8"/>
      <c r="J207" s="8" t="s">
        <v>584</v>
      </c>
      <c r="K207" s="8"/>
      <c r="L207" s="8" t="s">
        <v>581</v>
      </c>
      <c r="M207" s="8">
        <v>100009550</v>
      </c>
      <c r="N207" s="8" t="s">
        <v>582</v>
      </c>
      <c r="O207" s="8"/>
      <c r="P207" s="20">
        <v>464990</v>
      </c>
      <c r="Q207" s="20">
        <v>324990</v>
      </c>
      <c r="R207" s="13">
        <f t="shared" si="51"/>
        <v>-0.30108174369341278</v>
      </c>
      <c r="S207" s="14">
        <v>14</v>
      </c>
      <c r="T207" s="14">
        <v>45</v>
      </c>
      <c r="U207" s="14">
        <f t="shared" si="52"/>
        <v>14624550</v>
      </c>
      <c r="V207" s="15">
        <f t="shared" si="53"/>
        <v>3.2142857142857144</v>
      </c>
      <c r="W207">
        <v>730</v>
      </c>
    </row>
    <row r="208" spans="1:33" x14ac:dyDescent="0.3">
      <c r="A208" s="9">
        <v>45540</v>
      </c>
      <c r="B208" s="9">
        <v>45546</v>
      </c>
      <c r="C208" s="8" t="s">
        <v>23</v>
      </c>
      <c r="D208" s="8" t="s">
        <v>24</v>
      </c>
      <c r="E208" s="8"/>
      <c r="F208" s="8"/>
      <c r="G208" s="8">
        <v>9</v>
      </c>
      <c r="H208" s="8" t="s">
        <v>585</v>
      </c>
      <c r="I208" s="8"/>
      <c r="J208" s="8" t="s">
        <v>586</v>
      </c>
      <c r="K208" s="8"/>
      <c r="L208" s="8" t="s">
        <v>581</v>
      </c>
      <c r="M208" s="8">
        <v>100009550</v>
      </c>
      <c r="N208" s="8" t="s">
        <v>582</v>
      </c>
      <c r="O208" s="8"/>
      <c r="P208" s="20">
        <v>839990</v>
      </c>
      <c r="Q208" s="20">
        <v>629990</v>
      </c>
      <c r="R208" s="13">
        <f t="shared" si="51"/>
        <v>-0.2500029762259075</v>
      </c>
      <c r="S208" s="14">
        <v>7</v>
      </c>
      <c r="T208" s="14">
        <v>30</v>
      </c>
      <c r="U208" s="14">
        <f t="shared" si="52"/>
        <v>18899700</v>
      </c>
      <c r="V208" s="15">
        <f t="shared" si="53"/>
        <v>4.2857142857142856</v>
      </c>
      <c r="W208">
        <v>730</v>
      </c>
    </row>
    <row r="209" spans="1:23" x14ac:dyDescent="0.3">
      <c r="A209" s="9">
        <v>45540</v>
      </c>
      <c r="B209" s="9">
        <v>45546</v>
      </c>
      <c r="C209" s="8" t="s">
        <v>23</v>
      </c>
      <c r="D209" s="8" t="s">
        <v>24</v>
      </c>
      <c r="E209" s="8"/>
      <c r="F209" s="8"/>
      <c r="G209" s="8">
        <v>9</v>
      </c>
      <c r="H209" s="8" t="s">
        <v>587</v>
      </c>
      <c r="I209" s="8"/>
      <c r="J209" s="8" t="s">
        <v>588</v>
      </c>
      <c r="K209" s="8"/>
      <c r="L209" s="8" t="s">
        <v>581</v>
      </c>
      <c r="M209" s="8">
        <v>100009550</v>
      </c>
      <c r="N209" s="8" t="s">
        <v>582</v>
      </c>
      <c r="O209" s="8"/>
      <c r="P209" s="20">
        <v>839990</v>
      </c>
      <c r="Q209" s="20">
        <v>629990</v>
      </c>
      <c r="R209" s="13">
        <f t="shared" si="51"/>
        <v>-0.2500029762259075</v>
      </c>
      <c r="S209" s="14">
        <v>11</v>
      </c>
      <c r="T209" s="14">
        <v>35</v>
      </c>
      <c r="U209" s="14">
        <f t="shared" si="52"/>
        <v>22049650</v>
      </c>
      <c r="V209" s="15">
        <f t="shared" si="53"/>
        <v>3.1818181818181817</v>
      </c>
      <c r="W209">
        <v>540</v>
      </c>
    </row>
    <row r="210" spans="1:23" x14ac:dyDescent="0.3">
      <c r="A210" s="9">
        <v>45540</v>
      </c>
      <c r="B210" s="9">
        <v>45546</v>
      </c>
      <c r="C210" s="8" t="s">
        <v>23</v>
      </c>
      <c r="D210" s="8" t="s">
        <v>24</v>
      </c>
      <c r="E210" s="8"/>
      <c r="F210" s="8"/>
      <c r="G210" s="8">
        <v>9</v>
      </c>
      <c r="H210" s="8" t="s">
        <v>589</v>
      </c>
      <c r="I210" s="8"/>
      <c r="J210" s="8" t="s">
        <v>590</v>
      </c>
      <c r="K210" s="8"/>
      <c r="L210" s="8" t="s">
        <v>581</v>
      </c>
      <c r="M210" s="8">
        <v>100009550</v>
      </c>
      <c r="N210" s="8" t="s">
        <v>582</v>
      </c>
      <c r="O210" s="8"/>
      <c r="P210" s="20">
        <v>159990</v>
      </c>
      <c r="Q210" s="20">
        <v>111990</v>
      </c>
      <c r="R210" s="13">
        <f t="shared" si="51"/>
        <v>-0.30001875117194821</v>
      </c>
      <c r="S210" s="14">
        <v>14</v>
      </c>
      <c r="T210" s="14">
        <v>30</v>
      </c>
      <c r="U210" s="14">
        <f t="shared" si="52"/>
        <v>3359700</v>
      </c>
      <c r="V210" s="15">
        <f t="shared" si="53"/>
        <v>2.1428571428571428</v>
      </c>
      <c r="W210">
        <v>545</v>
      </c>
    </row>
    <row r="211" spans="1:23" x14ac:dyDescent="0.3">
      <c r="A211" s="9">
        <v>45540</v>
      </c>
      <c r="B211" s="9">
        <v>45546</v>
      </c>
      <c r="C211" s="8" t="s">
        <v>23</v>
      </c>
      <c r="D211" s="8" t="s">
        <v>24</v>
      </c>
      <c r="E211" s="8"/>
      <c r="F211" s="8"/>
      <c r="G211" s="8">
        <v>9</v>
      </c>
      <c r="H211" s="8" t="s">
        <v>591</v>
      </c>
      <c r="I211" s="8"/>
      <c r="J211" s="8" t="s">
        <v>592</v>
      </c>
      <c r="K211" s="8"/>
      <c r="L211" s="8" t="s">
        <v>581</v>
      </c>
      <c r="M211" s="8">
        <v>100009550</v>
      </c>
      <c r="N211" s="8" t="s">
        <v>582</v>
      </c>
      <c r="O211" s="8"/>
      <c r="P211" s="20">
        <v>159990</v>
      </c>
      <c r="Q211" s="20">
        <v>111990</v>
      </c>
      <c r="R211" s="13">
        <f t="shared" si="51"/>
        <v>-0.30001875117194821</v>
      </c>
      <c r="S211" s="14">
        <v>7</v>
      </c>
      <c r="T211" s="14">
        <v>13</v>
      </c>
      <c r="U211" s="14">
        <f t="shared" si="52"/>
        <v>1455870</v>
      </c>
      <c r="V211" s="15">
        <f t="shared" si="53"/>
        <v>1.8571428571428572</v>
      </c>
      <c r="W211">
        <v>540</v>
      </c>
    </row>
    <row r="212" spans="1:23" x14ac:dyDescent="0.3">
      <c r="A212" s="9">
        <v>45540</v>
      </c>
      <c r="B212" s="9">
        <v>45546</v>
      </c>
      <c r="C212" s="8" t="s">
        <v>23</v>
      </c>
      <c r="D212" s="8" t="s">
        <v>24</v>
      </c>
      <c r="E212" s="8"/>
      <c r="F212" s="8"/>
      <c r="G212" s="8">
        <v>9</v>
      </c>
      <c r="H212" s="8" t="s">
        <v>593</v>
      </c>
      <c r="I212" s="8"/>
      <c r="J212" s="8" t="s">
        <v>594</v>
      </c>
      <c r="K212" s="8"/>
      <c r="L212" s="8" t="s">
        <v>581</v>
      </c>
      <c r="M212" s="8">
        <v>100009550</v>
      </c>
      <c r="N212" s="8" t="s">
        <v>582</v>
      </c>
      <c r="O212" s="8"/>
      <c r="P212" s="20">
        <v>169990</v>
      </c>
      <c r="Q212" s="20">
        <v>118990</v>
      </c>
      <c r="R212" s="13">
        <f t="shared" si="51"/>
        <v>-0.30001764809694687</v>
      </c>
      <c r="S212" s="14">
        <v>11</v>
      </c>
      <c r="T212" s="14">
        <v>22</v>
      </c>
      <c r="U212" s="14">
        <f t="shared" si="52"/>
        <v>2617780</v>
      </c>
      <c r="V212" s="15">
        <f t="shared" si="53"/>
        <v>2</v>
      </c>
      <c r="W212">
        <v>545</v>
      </c>
    </row>
    <row r="213" spans="1:23" x14ac:dyDescent="0.3">
      <c r="A213" s="9">
        <v>45540</v>
      </c>
      <c r="B213" s="9">
        <v>45546</v>
      </c>
      <c r="C213" s="8" t="s">
        <v>23</v>
      </c>
      <c r="D213" s="8" t="s">
        <v>24</v>
      </c>
      <c r="E213" s="8"/>
      <c r="F213" s="8"/>
      <c r="G213" s="8">
        <v>9</v>
      </c>
      <c r="H213" s="8" t="s">
        <v>595</v>
      </c>
      <c r="I213" s="8"/>
      <c r="J213" s="8" t="s">
        <v>596</v>
      </c>
      <c r="K213" s="8"/>
      <c r="L213" s="8" t="s">
        <v>581</v>
      </c>
      <c r="M213" s="8">
        <v>100009550</v>
      </c>
      <c r="N213" s="8" t="s">
        <v>582</v>
      </c>
      <c r="O213" s="8"/>
      <c r="P213" s="20">
        <v>169990</v>
      </c>
      <c r="Q213" s="20">
        <v>118990</v>
      </c>
      <c r="R213" s="13">
        <f t="shared" si="51"/>
        <v>-0.30001764809694687</v>
      </c>
      <c r="S213" s="14">
        <v>24.5</v>
      </c>
      <c r="T213" s="14">
        <v>40</v>
      </c>
      <c r="U213" s="14">
        <f t="shared" si="52"/>
        <v>4759600</v>
      </c>
      <c r="V213" s="15">
        <f t="shared" si="53"/>
        <v>1.6326530612244898</v>
      </c>
      <c r="W213">
        <v>540</v>
      </c>
    </row>
    <row r="214" spans="1:23" x14ac:dyDescent="0.3">
      <c r="A214" s="9">
        <v>45540</v>
      </c>
      <c r="B214" s="9">
        <v>45546</v>
      </c>
      <c r="C214" s="8" t="s">
        <v>23</v>
      </c>
      <c r="D214" s="8" t="s">
        <v>24</v>
      </c>
      <c r="E214" s="8"/>
      <c r="F214" s="8"/>
      <c r="G214" s="8">
        <v>9</v>
      </c>
      <c r="H214" s="8" t="s">
        <v>597</v>
      </c>
      <c r="I214" s="8"/>
      <c r="J214" s="8" t="s">
        <v>598</v>
      </c>
      <c r="K214" s="8"/>
      <c r="L214" s="8" t="s">
        <v>581</v>
      </c>
      <c r="M214" s="8">
        <v>100009550</v>
      </c>
      <c r="N214" s="8" t="s">
        <v>582</v>
      </c>
      <c r="O214" s="8"/>
      <c r="P214" s="20">
        <v>159990</v>
      </c>
      <c r="Q214" s="20">
        <v>111990</v>
      </c>
      <c r="R214" s="13">
        <f t="shared" si="51"/>
        <v>-0.30001875117194821</v>
      </c>
      <c r="S214" s="14">
        <v>14</v>
      </c>
      <c r="T214" s="14">
        <v>22</v>
      </c>
      <c r="U214" s="14">
        <f t="shared" si="52"/>
        <v>2463780</v>
      </c>
      <c r="V214" s="15">
        <f t="shared" si="53"/>
        <v>1.5714285714285714</v>
      </c>
      <c r="W214">
        <v>540</v>
      </c>
    </row>
    <row r="215" spans="1:23" x14ac:dyDescent="0.3">
      <c r="A215" s="9">
        <v>45540</v>
      </c>
      <c r="B215" s="9">
        <v>45546</v>
      </c>
      <c r="C215" s="8" t="s">
        <v>23</v>
      </c>
      <c r="D215" s="8" t="s">
        <v>24</v>
      </c>
      <c r="E215" s="8"/>
      <c r="F215" s="8"/>
      <c r="G215" s="8">
        <v>9</v>
      </c>
      <c r="H215" s="8" t="s">
        <v>599</v>
      </c>
      <c r="I215" s="8"/>
      <c r="J215" s="8" t="s">
        <v>600</v>
      </c>
      <c r="K215" s="8"/>
      <c r="L215" s="8" t="s">
        <v>581</v>
      </c>
      <c r="M215" s="8">
        <v>100009550</v>
      </c>
      <c r="N215" s="8" t="s">
        <v>582</v>
      </c>
      <c r="O215" s="8"/>
      <c r="P215" s="20">
        <v>159990</v>
      </c>
      <c r="Q215" s="20">
        <v>111990</v>
      </c>
      <c r="R215" s="13">
        <f t="shared" si="51"/>
        <v>-0.30001875117194821</v>
      </c>
      <c r="S215" s="14">
        <v>15</v>
      </c>
      <c r="T215" s="14">
        <v>28</v>
      </c>
      <c r="U215" s="14">
        <f t="shared" si="52"/>
        <v>3135720</v>
      </c>
      <c r="V215" s="15">
        <f t="shared" si="53"/>
        <v>1.8666666666666667</v>
      </c>
      <c r="W215">
        <v>545</v>
      </c>
    </row>
    <row r="216" spans="1:23" x14ac:dyDescent="0.3">
      <c r="A216" s="9">
        <v>45540</v>
      </c>
      <c r="B216" s="9">
        <v>45546</v>
      </c>
      <c r="C216" s="8" t="s">
        <v>23</v>
      </c>
      <c r="D216" s="8" t="s">
        <v>24</v>
      </c>
      <c r="E216" s="8"/>
      <c r="F216" s="8"/>
      <c r="G216" s="8">
        <v>9</v>
      </c>
      <c r="H216" s="8" t="s">
        <v>601</v>
      </c>
      <c r="I216" s="8"/>
      <c r="J216" s="8" t="s">
        <v>602</v>
      </c>
      <c r="K216" s="8"/>
      <c r="L216" s="8" t="s">
        <v>581</v>
      </c>
      <c r="M216" s="8">
        <v>100009550</v>
      </c>
      <c r="N216" s="8" t="s">
        <v>582</v>
      </c>
      <c r="O216" s="8"/>
      <c r="P216" s="20">
        <v>169990</v>
      </c>
      <c r="Q216" s="20">
        <v>118990</v>
      </c>
      <c r="R216" s="13">
        <f t="shared" si="51"/>
        <v>-0.30001764809694687</v>
      </c>
      <c r="S216" s="14">
        <v>10.5</v>
      </c>
      <c r="T216" s="14">
        <v>25</v>
      </c>
      <c r="U216" s="14">
        <f t="shared" si="52"/>
        <v>2974750</v>
      </c>
      <c r="V216" s="15">
        <f t="shared" si="53"/>
        <v>2.3809523809523809</v>
      </c>
      <c r="W216">
        <v>540</v>
      </c>
    </row>
    <row r="217" spans="1:23" x14ac:dyDescent="0.3">
      <c r="A217" s="9">
        <v>45540</v>
      </c>
      <c r="B217" s="9">
        <v>45546</v>
      </c>
      <c r="C217" s="8" t="s">
        <v>23</v>
      </c>
      <c r="D217" s="8" t="s">
        <v>24</v>
      </c>
      <c r="E217" s="8"/>
      <c r="F217" s="8"/>
      <c r="G217" s="8">
        <v>9</v>
      </c>
      <c r="H217" s="8" t="s">
        <v>603</v>
      </c>
      <c r="I217" s="8"/>
      <c r="J217" s="8" t="s">
        <v>604</v>
      </c>
      <c r="K217" s="8"/>
      <c r="L217" s="8" t="s">
        <v>605</v>
      </c>
      <c r="M217" s="8">
        <v>900000009</v>
      </c>
      <c r="N217" s="8" t="s">
        <v>606</v>
      </c>
      <c r="O217" s="8"/>
      <c r="P217" s="20">
        <v>10490</v>
      </c>
      <c r="Q217" s="20">
        <v>8490</v>
      </c>
      <c r="R217" s="13">
        <f t="shared" si="51"/>
        <v>-0.19065776930409917</v>
      </c>
      <c r="S217" s="14">
        <v>462</v>
      </c>
      <c r="T217" s="14">
        <v>1117</v>
      </c>
      <c r="U217" s="14">
        <f t="shared" si="52"/>
        <v>9483330</v>
      </c>
      <c r="V217" s="15">
        <f t="shared" si="53"/>
        <v>2.4177489177489178</v>
      </c>
      <c r="W217">
        <v>270</v>
      </c>
    </row>
    <row r="218" spans="1:23" x14ac:dyDescent="0.3">
      <c r="A218" s="9">
        <v>45540</v>
      </c>
      <c r="B218" s="9">
        <v>45546</v>
      </c>
      <c r="C218" s="8" t="s">
        <v>23</v>
      </c>
      <c r="D218" s="8" t="s">
        <v>24</v>
      </c>
      <c r="E218" s="8"/>
      <c r="F218" s="8"/>
      <c r="G218" s="8">
        <v>9</v>
      </c>
      <c r="H218" s="8" t="s">
        <v>607</v>
      </c>
      <c r="I218" s="8"/>
      <c r="J218" s="8" t="s">
        <v>608</v>
      </c>
      <c r="K218" s="8"/>
      <c r="L218" s="8" t="s">
        <v>609</v>
      </c>
      <c r="M218" s="8">
        <v>100008792</v>
      </c>
      <c r="N218" s="8" t="s">
        <v>230</v>
      </c>
      <c r="O218" s="8"/>
      <c r="P218" s="20">
        <v>145990</v>
      </c>
      <c r="Q218" s="20">
        <v>129990</v>
      </c>
      <c r="R218" s="13">
        <f t="shared" si="51"/>
        <v>-0.10959654770874716</v>
      </c>
      <c r="S218" s="14">
        <v>15</v>
      </c>
      <c r="T218" s="14">
        <v>35</v>
      </c>
      <c r="U218" s="14">
        <f t="shared" si="52"/>
        <v>4549650</v>
      </c>
      <c r="V218" s="15">
        <f t="shared" si="53"/>
        <v>2.3333333333333335</v>
      </c>
      <c r="W218">
        <v>1095</v>
      </c>
    </row>
    <row r="219" spans="1:23" x14ac:dyDescent="0.3">
      <c r="A219" s="9">
        <v>45540</v>
      </c>
      <c r="B219" s="9">
        <v>45546</v>
      </c>
      <c r="C219" s="8" t="s">
        <v>23</v>
      </c>
      <c r="D219" s="8" t="s">
        <v>24</v>
      </c>
      <c r="E219" s="8"/>
      <c r="F219" s="8"/>
      <c r="G219" s="8">
        <v>9</v>
      </c>
      <c r="H219" s="8" t="s">
        <v>610</v>
      </c>
      <c r="I219" s="8"/>
      <c r="J219" s="8" t="s">
        <v>611</v>
      </c>
      <c r="K219" s="8"/>
      <c r="L219" s="8" t="s">
        <v>609</v>
      </c>
      <c r="M219" s="8">
        <v>100008792</v>
      </c>
      <c r="N219" s="8" t="s">
        <v>230</v>
      </c>
      <c r="O219" s="8"/>
      <c r="P219" s="20">
        <v>145990</v>
      </c>
      <c r="Q219" s="20">
        <v>129990</v>
      </c>
      <c r="R219" s="13">
        <f t="shared" si="51"/>
        <v>-0.10959654770874716</v>
      </c>
      <c r="S219" s="14">
        <v>20</v>
      </c>
      <c r="T219" s="14">
        <v>45</v>
      </c>
      <c r="U219" s="14">
        <f t="shared" si="52"/>
        <v>5849550</v>
      </c>
      <c r="V219" s="15">
        <f t="shared" si="53"/>
        <v>2.25</v>
      </c>
      <c r="W219">
        <v>1095</v>
      </c>
    </row>
    <row r="220" spans="1:23" x14ac:dyDescent="0.3">
      <c r="A220" s="9">
        <v>45540</v>
      </c>
      <c r="B220" s="9">
        <v>45546</v>
      </c>
      <c r="C220" s="8" t="s">
        <v>23</v>
      </c>
      <c r="D220" s="8" t="s">
        <v>24</v>
      </c>
      <c r="E220" s="8"/>
      <c r="F220" s="8"/>
      <c r="G220" s="8">
        <v>9</v>
      </c>
      <c r="H220" s="30" t="s">
        <v>612</v>
      </c>
      <c r="I220" s="8"/>
      <c r="J220" s="8" t="s">
        <v>613</v>
      </c>
      <c r="K220" s="8"/>
      <c r="L220" s="8" t="s">
        <v>614</v>
      </c>
      <c r="M220" s="8">
        <v>100011473</v>
      </c>
      <c r="N220" s="8" t="s">
        <v>615</v>
      </c>
      <c r="O220" s="8"/>
      <c r="P220" s="20">
        <v>74990</v>
      </c>
      <c r="Q220" s="20">
        <v>59990</v>
      </c>
      <c r="R220" s="13">
        <f t="shared" si="51"/>
        <v>-0.20002667022269638</v>
      </c>
      <c r="S220" s="14">
        <v>51</v>
      </c>
      <c r="T220" s="14">
        <v>309</v>
      </c>
      <c r="U220" s="14">
        <f t="shared" si="52"/>
        <v>18536910</v>
      </c>
      <c r="V220" s="15">
        <f t="shared" si="53"/>
        <v>6.0588235294117645</v>
      </c>
      <c r="W220">
        <v>0</v>
      </c>
    </row>
    <row r="221" spans="1:23" x14ac:dyDescent="0.3">
      <c r="A221" s="9">
        <v>45540</v>
      </c>
      <c r="B221" s="9">
        <v>45546</v>
      </c>
      <c r="C221" s="8" t="s">
        <v>23</v>
      </c>
      <c r="D221" s="8" t="s">
        <v>24</v>
      </c>
      <c r="E221" s="8"/>
      <c r="F221" s="8"/>
      <c r="G221" s="8">
        <v>9</v>
      </c>
      <c r="H221" s="30" t="s">
        <v>616</v>
      </c>
      <c r="I221" s="8"/>
      <c r="J221" s="8" t="s">
        <v>617</v>
      </c>
      <c r="K221" s="8"/>
      <c r="L221" s="8" t="s">
        <v>614</v>
      </c>
      <c r="M221" s="8">
        <v>100011473</v>
      </c>
      <c r="N221" s="8" t="s">
        <v>615</v>
      </c>
      <c r="O221" s="8"/>
      <c r="P221" s="20">
        <v>74990</v>
      </c>
      <c r="Q221" s="20">
        <v>59990</v>
      </c>
      <c r="R221" s="13">
        <f t="shared" si="51"/>
        <v>-0.20002667022269638</v>
      </c>
      <c r="S221" s="14">
        <v>94</v>
      </c>
      <c r="T221" s="14">
        <v>515</v>
      </c>
      <c r="U221" s="14">
        <f t="shared" si="52"/>
        <v>30894850</v>
      </c>
      <c r="V221" s="15">
        <f t="shared" si="53"/>
        <v>5.4787234042553195</v>
      </c>
      <c r="W221">
        <v>0</v>
      </c>
    </row>
    <row r="222" spans="1:23" x14ac:dyDescent="0.3">
      <c r="A222" s="9">
        <v>45540</v>
      </c>
      <c r="B222" s="9">
        <v>45546</v>
      </c>
      <c r="C222" s="8" t="s">
        <v>23</v>
      </c>
      <c r="D222" s="8" t="s">
        <v>24</v>
      </c>
      <c r="E222" s="8"/>
      <c r="F222" s="8"/>
      <c r="G222" s="8">
        <v>9</v>
      </c>
      <c r="H222" s="30" t="s">
        <v>618</v>
      </c>
      <c r="I222" s="8"/>
      <c r="J222" s="8" t="s">
        <v>619</v>
      </c>
      <c r="K222" s="8"/>
      <c r="L222" s="8" t="s">
        <v>614</v>
      </c>
      <c r="M222" s="8">
        <v>100011473</v>
      </c>
      <c r="N222" s="8" t="s">
        <v>615</v>
      </c>
      <c r="O222" s="8"/>
      <c r="P222" s="20">
        <v>74990</v>
      </c>
      <c r="Q222" s="20">
        <v>59990</v>
      </c>
      <c r="R222" s="13">
        <f t="shared" si="51"/>
        <v>-0.20002667022269638</v>
      </c>
      <c r="S222" s="14">
        <v>170</v>
      </c>
      <c r="T222" s="14">
        <v>735</v>
      </c>
      <c r="U222" s="14">
        <f t="shared" si="52"/>
        <v>44092650</v>
      </c>
      <c r="V222" s="15">
        <f t="shared" si="53"/>
        <v>4.3235294117647056</v>
      </c>
      <c r="W222">
        <v>0</v>
      </c>
    </row>
    <row r="223" spans="1:23" x14ac:dyDescent="0.3">
      <c r="A223" s="9">
        <v>45540</v>
      </c>
      <c r="B223" s="9">
        <v>45546</v>
      </c>
      <c r="C223" s="8" t="s">
        <v>23</v>
      </c>
      <c r="D223" s="8" t="s">
        <v>24</v>
      </c>
      <c r="E223" s="8"/>
      <c r="F223" s="8"/>
      <c r="G223" s="8">
        <v>9</v>
      </c>
      <c r="H223" s="30" t="s">
        <v>620</v>
      </c>
      <c r="I223" s="8"/>
      <c r="J223" s="8" t="s">
        <v>621</v>
      </c>
      <c r="K223" s="8"/>
      <c r="L223" s="8" t="s">
        <v>614</v>
      </c>
      <c r="M223" s="8">
        <v>100011473</v>
      </c>
      <c r="N223" s="8" t="s">
        <v>615</v>
      </c>
      <c r="O223" s="8"/>
      <c r="P223" s="20">
        <v>74990</v>
      </c>
      <c r="Q223" s="20">
        <v>59990</v>
      </c>
      <c r="R223" s="13">
        <f t="shared" si="51"/>
        <v>-0.20002667022269638</v>
      </c>
      <c r="S223" s="14">
        <v>194</v>
      </c>
      <c r="T223" s="14">
        <v>820</v>
      </c>
      <c r="U223" s="14">
        <f t="shared" si="52"/>
        <v>49191800</v>
      </c>
      <c r="V223" s="15">
        <f t="shared" si="53"/>
        <v>4.2268041237113403</v>
      </c>
      <c r="W223">
        <v>0</v>
      </c>
    </row>
    <row r="224" spans="1:23" x14ac:dyDescent="0.3">
      <c r="A224" s="9">
        <v>45540</v>
      </c>
      <c r="B224" s="9">
        <v>45546</v>
      </c>
      <c r="C224" s="8" t="s">
        <v>23</v>
      </c>
      <c r="D224" s="8" t="s">
        <v>24</v>
      </c>
      <c r="E224" s="8"/>
      <c r="F224" s="8"/>
      <c r="G224" s="8">
        <v>9</v>
      </c>
      <c r="H224" s="30" t="s">
        <v>622</v>
      </c>
      <c r="I224" s="8"/>
      <c r="J224" s="8" t="s">
        <v>623</v>
      </c>
      <c r="K224" s="8"/>
      <c r="L224" s="8" t="s">
        <v>614</v>
      </c>
      <c r="M224" s="8">
        <v>100011473</v>
      </c>
      <c r="N224" s="8" t="s">
        <v>615</v>
      </c>
      <c r="O224" s="8"/>
      <c r="P224" s="20">
        <v>74990</v>
      </c>
      <c r="Q224" s="20">
        <v>59990</v>
      </c>
      <c r="R224" s="13">
        <f t="shared" si="51"/>
        <v>-0.20002667022269638</v>
      </c>
      <c r="S224" s="14">
        <v>171</v>
      </c>
      <c r="T224" s="14">
        <v>772</v>
      </c>
      <c r="U224" s="14">
        <f t="shared" si="52"/>
        <v>46312280</v>
      </c>
      <c r="V224" s="15">
        <f t="shared" si="53"/>
        <v>4.5146198830409361</v>
      </c>
      <c r="W224">
        <v>0</v>
      </c>
    </row>
    <row r="225" spans="1:33" x14ac:dyDescent="0.3">
      <c r="A225" s="9">
        <v>45540</v>
      </c>
      <c r="B225" s="9">
        <v>45546</v>
      </c>
      <c r="C225" s="8" t="s">
        <v>84</v>
      </c>
      <c r="D225" s="8" t="s">
        <v>85</v>
      </c>
      <c r="E225" s="8"/>
      <c r="F225" s="8"/>
      <c r="G225" s="8">
        <v>9</v>
      </c>
      <c r="H225" s="30" t="s">
        <v>624</v>
      </c>
      <c r="I225" s="8"/>
      <c r="J225" s="8" t="s">
        <v>625</v>
      </c>
      <c r="K225" s="8"/>
      <c r="L225" s="8" t="s">
        <v>626</v>
      </c>
      <c r="M225" s="8">
        <v>100010694</v>
      </c>
      <c r="N225" s="8" t="s">
        <v>627</v>
      </c>
      <c r="O225" s="8" t="s">
        <v>628</v>
      </c>
      <c r="P225" s="20">
        <v>104990</v>
      </c>
      <c r="Q225" s="20">
        <v>89990</v>
      </c>
      <c r="R225" s="13">
        <f t="shared" si="51"/>
        <v>-0.14287074959519952</v>
      </c>
      <c r="S225" s="14">
        <v>25</v>
      </c>
      <c r="T225" s="14">
        <v>80</v>
      </c>
      <c r="U225" s="14">
        <f t="shared" si="52"/>
        <v>7199200</v>
      </c>
      <c r="V225" s="15">
        <f t="shared" si="53"/>
        <v>3.2</v>
      </c>
      <c r="W225">
        <v>1460</v>
      </c>
      <c r="X225">
        <v>3.5862808982727121</v>
      </c>
      <c r="Y225">
        <f t="shared" ref="Y225:Y230" si="54">X225*1.25</f>
        <v>4.4828511228408905</v>
      </c>
      <c r="Z225" s="68">
        <v>45540</v>
      </c>
      <c r="AA225" s="68">
        <f t="shared" ref="AA225:AA230" si="55">Z225+2</f>
        <v>45542</v>
      </c>
      <c r="AB225">
        <f t="shared" ref="AB225:AB230" si="56">X225*0.75</f>
        <v>2.6897106737045342</v>
      </c>
      <c r="AC225" s="68">
        <f t="shared" ref="AC225:AC230" si="57">AA225+1</f>
        <v>45543</v>
      </c>
      <c r="AD225" s="68">
        <f t="shared" ref="AD225:AD230" si="58">AC225+3</f>
        <v>45546</v>
      </c>
      <c r="AE225">
        <f t="shared" ref="AE225:AE230" si="59">1.3/X225</f>
        <v>0.36249251993231457</v>
      </c>
      <c r="AF225" s="68">
        <f t="shared" ref="AF225:AF230" si="60">AD225+1</f>
        <v>45547</v>
      </c>
      <c r="AG225" s="68">
        <f t="shared" ref="AG225:AG230" si="61">AF225+6</f>
        <v>45553</v>
      </c>
    </row>
    <row r="226" spans="1:33" x14ac:dyDescent="0.3">
      <c r="A226" s="9">
        <v>45540</v>
      </c>
      <c r="B226" s="9">
        <v>45546</v>
      </c>
      <c r="C226" s="8" t="s">
        <v>84</v>
      </c>
      <c r="D226" s="8" t="s">
        <v>85</v>
      </c>
      <c r="E226" s="8"/>
      <c r="F226" s="8"/>
      <c r="G226" s="8">
        <v>9</v>
      </c>
      <c r="H226" s="30" t="s">
        <v>629</v>
      </c>
      <c r="I226" s="8"/>
      <c r="J226" s="8" t="s">
        <v>630</v>
      </c>
      <c r="K226" s="8"/>
      <c r="L226" s="8" t="s">
        <v>626</v>
      </c>
      <c r="M226" s="8">
        <v>100010694</v>
      </c>
      <c r="N226" s="8" t="s">
        <v>627</v>
      </c>
      <c r="O226" s="8" t="s">
        <v>628</v>
      </c>
      <c r="P226" s="20">
        <v>104990</v>
      </c>
      <c r="Q226" s="20">
        <v>89990</v>
      </c>
      <c r="R226" s="13">
        <f t="shared" si="51"/>
        <v>-0.14287074959519952</v>
      </c>
      <c r="S226" s="14">
        <v>30</v>
      </c>
      <c r="T226" s="14">
        <v>95</v>
      </c>
      <c r="U226" s="14">
        <f t="shared" si="52"/>
        <v>8549050</v>
      </c>
      <c r="V226" s="15">
        <f t="shared" si="53"/>
        <v>3.1666666666666665</v>
      </c>
      <c r="W226">
        <v>1460</v>
      </c>
      <c r="X226" t="e">
        <v>#N/A</v>
      </c>
      <c r="Y226" t="e">
        <f t="shared" si="54"/>
        <v>#N/A</v>
      </c>
      <c r="Z226" s="68">
        <v>45540</v>
      </c>
      <c r="AA226" s="68">
        <f t="shared" si="55"/>
        <v>45542</v>
      </c>
      <c r="AB226" t="e">
        <f t="shared" si="56"/>
        <v>#N/A</v>
      </c>
      <c r="AC226" s="68">
        <f t="shared" si="57"/>
        <v>45543</v>
      </c>
      <c r="AD226" s="68">
        <f t="shared" si="58"/>
        <v>45546</v>
      </c>
      <c r="AE226" t="e">
        <f t="shared" si="59"/>
        <v>#N/A</v>
      </c>
      <c r="AF226" s="68">
        <f t="shared" si="60"/>
        <v>45547</v>
      </c>
      <c r="AG226" s="68">
        <f t="shared" si="61"/>
        <v>45553</v>
      </c>
    </row>
    <row r="227" spans="1:33" x14ac:dyDescent="0.3">
      <c r="A227" s="9">
        <v>45540</v>
      </c>
      <c r="B227" s="9">
        <v>45546</v>
      </c>
      <c r="C227" s="8" t="s">
        <v>84</v>
      </c>
      <c r="D227" s="8" t="s">
        <v>85</v>
      </c>
      <c r="E227" s="8"/>
      <c r="F227" s="8"/>
      <c r="G227" s="8">
        <v>9</v>
      </c>
      <c r="H227" s="30" t="s">
        <v>631</v>
      </c>
      <c r="I227" s="8"/>
      <c r="J227" s="8" t="s">
        <v>632</v>
      </c>
      <c r="K227" s="8"/>
      <c r="L227" s="8" t="s">
        <v>626</v>
      </c>
      <c r="M227" s="8">
        <v>100010694</v>
      </c>
      <c r="N227" s="8" t="s">
        <v>627</v>
      </c>
      <c r="O227" s="8" t="s">
        <v>628</v>
      </c>
      <c r="P227" s="20">
        <v>104990</v>
      </c>
      <c r="Q227" s="20">
        <v>89990</v>
      </c>
      <c r="R227" s="13">
        <f t="shared" si="51"/>
        <v>-0.14287074959519952</v>
      </c>
      <c r="S227" s="14">
        <v>44</v>
      </c>
      <c r="T227" s="14">
        <v>140</v>
      </c>
      <c r="U227" s="14">
        <f t="shared" si="52"/>
        <v>12598600</v>
      </c>
      <c r="V227" s="15">
        <f t="shared" si="53"/>
        <v>3.1818181818181817</v>
      </c>
      <c r="W227">
        <v>1460</v>
      </c>
      <c r="X227">
        <v>3.6019621915611761</v>
      </c>
      <c r="Y227">
        <f t="shared" si="54"/>
        <v>4.5024527394514706</v>
      </c>
      <c r="Z227" s="68">
        <v>45540</v>
      </c>
      <c r="AA227" s="68">
        <f t="shared" si="55"/>
        <v>45542</v>
      </c>
      <c r="AB227">
        <f t="shared" si="56"/>
        <v>2.7014716436708821</v>
      </c>
      <c r="AC227" s="68">
        <f t="shared" si="57"/>
        <v>45543</v>
      </c>
      <c r="AD227" s="68">
        <f t="shared" si="58"/>
        <v>45546</v>
      </c>
      <c r="AE227">
        <f t="shared" si="59"/>
        <v>0.36091439356184613</v>
      </c>
      <c r="AF227" s="68">
        <f t="shared" si="60"/>
        <v>45547</v>
      </c>
      <c r="AG227" s="68">
        <f t="shared" si="61"/>
        <v>45553</v>
      </c>
    </row>
    <row r="228" spans="1:33" x14ac:dyDescent="0.3">
      <c r="A228" s="9">
        <v>45540</v>
      </c>
      <c r="B228" s="9">
        <v>45546</v>
      </c>
      <c r="C228" s="8" t="s">
        <v>84</v>
      </c>
      <c r="D228" s="8" t="s">
        <v>85</v>
      </c>
      <c r="E228" s="8"/>
      <c r="F228" s="8"/>
      <c r="G228" s="8">
        <v>9</v>
      </c>
      <c r="H228" s="30" t="s">
        <v>633</v>
      </c>
      <c r="I228" s="8"/>
      <c r="J228" s="8" t="s">
        <v>634</v>
      </c>
      <c r="K228" s="8"/>
      <c r="L228" s="8" t="s">
        <v>626</v>
      </c>
      <c r="M228" s="8">
        <v>100010694</v>
      </c>
      <c r="N228" s="8" t="s">
        <v>627</v>
      </c>
      <c r="O228" s="8" t="s">
        <v>628</v>
      </c>
      <c r="P228" s="20">
        <v>104990</v>
      </c>
      <c r="Q228" s="20">
        <v>89990</v>
      </c>
      <c r="R228" s="13">
        <f t="shared" si="51"/>
        <v>-0.14287074959519952</v>
      </c>
      <c r="S228" s="14">
        <v>76</v>
      </c>
      <c r="T228" s="14">
        <v>250</v>
      </c>
      <c r="U228" s="14">
        <f t="shared" si="52"/>
        <v>22497500</v>
      </c>
      <c r="V228" s="15">
        <f t="shared" si="53"/>
        <v>3.2894736842105261</v>
      </c>
      <c r="W228">
        <v>1460</v>
      </c>
      <c r="X228">
        <v>3.5987147228320491</v>
      </c>
      <c r="Y228">
        <f t="shared" si="54"/>
        <v>4.498393403540061</v>
      </c>
      <c r="Z228" s="68">
        <v>45540</v>
      </c>
      <c r="AA228" s="68">
        <f t="shared" si="55"/>
        <v>45542</v>
      </c>
      <c r="AB228">
        <f t="shared" si="56"/>
        <v>2.6990360421240367</v>
      </c>
      <c r="AC228" s="68">
        <f t="shared" si="57"/>
        <v>45543</v>
      </c>
      <c r="AD228" s="68">
        <f t="shared" si="58"/>
        <v>45546</v>
      </c>
      <c r="AE228">
        <f t="shared" si="59"/>
        <v>0.36124008156360626</v>
      </c>
      <c r="AF228" s="68">
        <f t="shared" si="60"/>
        <v>45547</v>
      </c>
      <c r="AG228" s="68">
        <f t="shared" si="61"/>
        <v>45553</v>
      </c>
    </row>
    <row r="229" spans="1:33" x14ac:dyDescent="0.3">
      <c r="A229" s="9">
        <v>45540</v>
      </c>
      <c r="B229" s="9">
        <v>45546</v>
      </c>
      <c r="C229" s="8" t="s">
        <v>84</v>
      </c>
      <c r="D229" s="8" t="s">
        <v>85</v>
      </c>
      <c r="E229" s="8"/>
      <c r="F229" s="8"/>
      <c r="G229" s="8">
        <v>9</v>
      </c>
      <c r="H229" s="30" t="s">
        <v>635</v>
      </c>
      <c r="I229" s="8"/>
      <c r="J229" s="8" t="s">
        <v>636</v>
      </c>
      <c r="K229" s="8"/>
      <c r="L229" s="8" t="s">
        <v>626</v>
      </c>
      <c r="M229" s="8">
        <v>100010694</v>
      </c>
      <c r="N229" s="8" t="s">
        <v>627</v>
      </c>
      <c r="O229" s="8" t="s">
        <v>628</v>
      </c>
      <c r="P229" s="20">
        <v>104990</v>
      </c>
      <c r="Q229" s="20">
        <v>89990</v>
      </c>
      <c r="R229" s="13">
        <f t="shared" si="51"/>
        <v>-0.14287074959519952</v>
      </c>
      <c r="S229" s="14">
        <v>94</v>
      </c>
      <c r="T229" s="14">
        <v>280</v>
      </c>
      <c r="U229" s="14">
        <f t="shared" si="52"/>
        <v>25197200</v>
      </c>
      <c r="V229" s="15">
        <f t="shared" si="53"/>
        <v>2.978723404255319</v>
      </c>
      <c r="W229">
        <v>1460</v>
      </c>
      <c r="X229">
        <v>3.293794626927721</v>
      </c>
      <c r="Y229">
        <f t="shared" si="54"/>
        <v>4.1172432836596515</v>
      </c>
      <c r="Z229" s="68">
        <v>45540</v>
      </c>
      <c r="AA229" s="68">
        <f t="shared" si="55"/>
        <v>45542</v>
      </c>
      <c r="AB229">
        <f t="shared" si="56"/>
        <v>2.4703459701957908</v>
      </c>
      <c r="AC229" s="68">
        <f t="shared" si="57"/>
        <v>45543</v>
      </c>
      <c r="AD229" s="68">
        <f t="shared" si="58"/>
        <v>45546</v>
      </c>
      <c r="AE229">
        <f t="shared" si="59"/>
        <v>0.3946815594913311</v>
      </c>
      <c r="AF229" s="68">
        <f t="shared" si="60"/>
        <v>45547</v>
      </c>
      <c r="AG229" s="68">
        <f t="shared" si="61"/>
        <v>45553</v>
      </c>
    </row>
    <row r="230" spans="1:33" x14ac:dyDescent="0.3">
      <c r="A230" s="9">
        <v>45540</v>
      </c>
      <c r="B230" s="9">
        <v>45546</v>
      </c>
      <c r="C230" s="8" t="s">
        <v>84</v>
      </c>
      <c r="D230" s="8" t="s">
        <v>85</v>
      </c>
      <c r="E230" s="8"/>
      <c r="F230" s="8"/>
      <c r="G230" s="8">
        <v>9</v>
      </c>
      <c r="H230" s="30" t="s">
        <v>637</v>
      </c>
      <c r="I230" s="8"/>
      <c r="J230" s="8" t="s">
        <v>638</v>
      </c>
      <c r="K230" s="8"/>
      <c r="L230" s="8" t="s">
        <v>626</v>
      </c>
      <c r="M230" s="8">
        <v>100010694</v>
      </c>
      <c r="N230" s="8" t="s">
        <v>627</v>
      </c>
      <c r="O230" s="8" t="s">
        <v>628</v>
      </c>
      <c r="P230" s="20">
        <v>104990</v>
      </c>
      <c r="Q230" s="20">
        <v>89990</v>
      </c>
      <c r="R230" s="13">
        <f t="shared" si="51"/>
        <v>-0.14287074959519952</v>
      </c>
      <c r="S230" s="14">
        <v>74</v>
      </c>
      <c r="T230" s="14">
        <v>240</v>
      </c>
      <c r="U230" s="14">
        <f t="shared" si="52"/>
        <v>21597600</v>
      </c>
      <c r="V230" s="15">
        <f t="shared" si="53"/>
        <v>3.2432432432432434</v>
      </c>
      <c r="W230">
        <v>1460</v>
      </c>
      <c r="X230">
        <v>3.91077744603944</v>
      </c>
      <c r="Y230">
        <f t="shared" si="54"/>
        <v>4.8884718075493003</v>
      </c>
      <c r="Z230" s="68">
        <v>45540</v>
      </c>
      <c r="AA230" s="68">
        <f t="shared" si="55"/>
        <v>45542</v>
      </c>
      <c r="AB230">
        <f t="shared" si="56"/>
        <v>2.9330830845295801</v>
      </c>
      <c r="AC230" s="68">
        <f t="shared" si="57"/>
        <v>45543</v>
      </c>
      <c r="AD230" s="68">
        <f t="shared" si="58"/>
        <v>45546</v>
      </c>
      <c r="AE230">
        <f t="shared" si="59"/>
        <v>0.3324147226318257</v>
      </c>
      <c r="AF230" s="68">
        <f t="shared" si="60"/>
        <v>45547</v>
      </c>
      <c r="AG230" s="68">
        <f t="shared" si="61"/>
        <v>45553</v>
      </c>
    </row>
    <row r="231" spans="1:33" x14ac:dyDescent="0.3">
      <c r="A231" s="9">
        <v>45540</v>
      </c>
      <c r="B231" s="9">
        <v>45546</v>
      </c>
      <c r="C231" s="8" t="s">
        <v>23</v>
      </c>
      <c r="D231" s="8" t="s">
        <v>24</v>
      </c>
      <c r="E231" s="8"/>
      <c r="F231" s="8"/>
      <c r="G231" s="8">
        <v>9</v>
      </c>
      <c r="H231" s="8" t="s">
        <v>639</v>
      </c>
      <c r="I231" s="8"/>
      <c r="J231" s="8" t="s">
        <v>640</v>
      </c>
      <c r="K231" s="8"/>
      <c r="L231" s="8" t="s">
        <v>641</v>
      </c>
      <c r="M231" s="8">
        <v>900000009</v>
      </c>
      <c r="N231" s="8" t="s">
        <v>606</v>
      </c>
      <c r="O231" s="8"/>
      <c r="P231" s="20">
        <v>32990</v>
      </c>
      <c r="Q231" s="20">
        <v>28490</v>
      </c>
      <c r="R231" s="13">
        <f t="shared" si="51"/>
        <v>-0.13640497120339501</v>
      </c>
      <c r="S231" s="14">
        <v>168</v>
      </c>
      <c r="T231" s="14">
        <v>230</v>
      </c>
      <c r="U231" s="14">
        <f t="shared" si="52"/>
        <v>6552700</v>
      </c>
      <c r="V231" s="15">
        <f t="shared" si="53"/>
        <v>1.3690476190476191</v>
      </c>
      <c r="W231">
        <v>9999</v>
      </c>
    </row>
    <row r="232" spans="1:33" x14ac:dyDescent="0.3">
      <c r="A232" s="9">
        <v>45540</v>
      </c>
      <c r="B232" s="9">
        <v>45546</v>
      </c>
      <c r="C232" s="8" t="s">
        <v>23</v>
      </c>
      <c r="D232" s="8" t="s">
        <v>24</v>
      </c>
      <c r="E232" s="8"/>
      <c r="F232" s="8"/>
      <c r="G232" s="8">
        <v>9</v>
      </c>
      <c r="H232" s="8" t="s">
        <v>642</v>
      </c>
      <c r="I232" s="8"/>
      <c r="J232" s="8" t="s">
        <v>643</v>
      </c>
      <c r="K232" s="8"/>
      <c r="L232" s="8" t="s">
        <v>644</v>
      </c>
      <c r="M232" s="8">
        <v>200000595</v>
      </c>
      <c r="N232" s="8" t="s">
        <v>645</v>
      </c>
      <c r="O232" s="8"/>
      <c r="P232" s="20">
        <v>77990</v>
      </c>
      <c r="Q232" s="20">
        <v>54990</v>
      </c>
      <c r="R232" s="13">
        <f t="shared" si="51"/>
        <v>-0.29490960379535835</v>
      </c>
      <c r="S232" s="14">
        <v>24.5</v>
      </c>
      <c r="T232" s="14">
        <v>40</v>
      </c>
      <c r="U232" s="14">
        <f t="shared" si="52"/>
        <v>2199600</v>
      </c>
      <c r="V232" s="15">
        <f t="shared" si="53"/>
        <v>1.6326530612244898</v>
      </c>
      <c r="W232">
        <v>1825</v>
      </c>
    </row>
    <row r="233" spans="1:33" x14ac:dyDescent="0.3">
      <c r="A233" s="9">
        <v>45540</v>
      </c>
      <c r="B233" s="9">
        <v>45546</v>
      </c>
      <c r="C233" s="8" t="s">
        <v>23</v>
      </c>
      <c r="D233" s="8" t="s">
        <v>24</v>
      </c>
      <c r="E233" s="8"/>
      <c r="F233" s="8"/>
      <c r="G233" s="8">
        <v>9</v>
      </c>
      <c r="H233" s="8" t="s">
        <v>646</v>
      </c>
      <c r="I233" s="8"/>
      <c r="J233" s="8" t="s">
        <v>647</v>
      </c>
      <c r="K233" s="8"/>
      <c r="L233" s="8" t="s">
        <v>644</v>
      </c>
      <c r="M233" s="8">
        <v>200000595</v>
      </c>
      <c r="N233" s="8" t="s">
        <v>645</v>
      </c>
      <c r="O233" s="8"/>
      <c r="P233" s="20">
        <v>61990</v>
      </c>
      <c r="Q233" s="20">
        <v>42990</v>
      </c>
      <c r="R233" s="13">
        <f t="shared" si="51"/>
        <v>-0.30650104855621874</v>
      </c>
      <c r="S233" s="14">
        <v>17.5</v>
      </c>
      <c r="T233" s="14">
        <v>28</v>
      </c>
      <c r="U233" s="14">
        <f t="shared" si="52"/>
        <v>1203720</v>
      </c>
      <c r="V233" s="15">
        <f t="shared" si="53"/>
        <v>1.6</v>
      </c>
      <c r="W233">
        <v>1825</v>
      </c>
    </row>
    <row r="234" spans="1:33" x14ac:dyDescent="0.3">
      <c r="A234" s="9">
        <v>45540</v>
      </c>
      <c r="B234" s="9">
        <v>45546</v>
      </c>
      <c r="C234" s="8" t="s">
        <v>23</v>
      </c>
      <c r="D234" s="8" t="s">
        <v>24</v>
      </c>
      <c r="E234" s="8"/>
      <c r="F234" s="8"/>
      <c r="G234" s="8">
        <v>9</v>
      </c>
      <c r="H234" s="8" t="s">
        <v>648</v>
      </c>
      <c r="I234" s="8"/>
      <c r="J234" s="8" t="s">
        <v>649</v>
      </c>
      <c r="K234" s="8"/>
      <c r="L234" s="8" t="s">
        <v>644</v>
      </c>
      <c r="M234" s="8">
        <v>200000595</v>
      </c>
      <c r="N234" s="8" t="s">
        <v>645</v>
      </c>
      <c r="O234" s="8"/>
      <c r="P234" s="20">
        <v>265990</v>
      </c>
      <c r="Q234" s="20">
        <v>185990</v>
      </c>
      <c r="R234" s="13">
        <f t="shared" si="51"/>
        <v>-0.30076318658596191</v>
      </c>
      <c r="S234" s="14">
        <v>4</v>
      </c>
      <c r="T234" s="14">
        <v>12</v>
      </c>
      <c r="U234" s="14">
        <f t="shared" si="52"/>
        <v>2231880</v>
      </c>
      <c r="V234" s="15">
        <f t="shared" si="53"/>
        <v>3</v>
      </c>
      <c r="W234">
        <v>1825</v>
      </c>
    </row>
    <row r="235" spans="1:33" x14ac:dyDescent="0.3">
      <c r="A235" s="9">
        <v>45540</v>
      </c>
      <c r="B235" s="9">
        <v>45546</v>
      </c>
      <c r="C235" s="8" t="s">
        <v>23</v>
      </c>
      <c r="D235" s="8" t="s">
        <v>24</v>
      </c>
      <c r="E235" s="8"/>
      <c r="F235" s="8"/>
      <c r="G235" s="8">
        <v>9</v>
      </c>
      <c r="H235" s="8" t="s">
        <v>650</v>
      </c>
      <c r="I235" s="8"/>
      <c r="J235" s="8" t="s">
        <v>651</v>
      </c>
      <c r="K235" s="8"/>
      <c r="L235" s="8" t="s">
        <v>644</v>
      </c>
      <c r="M235" s="8">
        <v>200000595</v>
      </c>
      <c r="N235" s="8" t="s">
        <v>645</v>
      </c>
      <c r="O235" s="8"/>
      <c r="P235" s="20">
        <v>38990</v>
      </c>
      <c r="Q235" s="20">
        <v>27490</v>
      </c>
      <c r="R235" s="13">
        <f t="shared" si="51"/>
        <v>-0.29494742241600413</v>
      </c>
      <c r="S235" s="14">
        <v>3</v>
      </c>
      <c r="T235" s="14">
        <v>10</v>
      </c>
      <c r="U235" s="14">
        <f t="shared" si="52"/>
        <v>274900</v>
      </c>
      <c r="V235" s="15">
        <f t="shared" si="53"/>
        <v>3.3333333333333335</v>
      </c>
      <c r="W235">
        <v>1825</v>
      </c>
    </row>
    <row r="236" spans="1:33" x14ac:dyDescent="0.3">
      <c r="A236" s="9">
        <v>45540</v>
      </c>
      <c r="B236" s="9">
        <v>45546</v>
      </c>
      <c r="C236" s="8" t="s">
        <v>23</v>
      </c>
      <c r="D236" s="8" t="s">
        <v>24</v>
      </c>
      <c r="E236" s="8"/>
      <c r="F236" s="8"/>
      <c r="G236" s="8">
        <v>9</v>
      </c>
      <c r="H236" s="8" t="s">
        <v>652</v>
      </c>
      <c r="I236" s="8"/>
      <c r="J236" s="8" t="s">
        <v>653</v>
      </c>
      <c r="K236" s="8"/>
      <c r="L236" s="8" t="s">
        <v>644</v>
      </c>
      <c r="M236" s="8">
        <v>200000595</v>
      </c>
      <c r="N236" s="8" t="s">
        <v>645</v>
      </c>
      <c r="O236" s="8"/>
      <c r="P236" s="20">
        <v>49990</v>
      </c>
      <c r="Q236" s="20">
        <v>34990</v>
      </c>
      <c r="R236" s="13">
        <f t="shared" si="51"/>
        <v>-0.30006001200240051</v>
      </c>
      <c r="S236" s="14">
        <v>5</v>
      </c>
      <c r="T236" s="14">
        <v>15</v>
      </c>
      <c r="U236" s="14">
        <f t="shared" si="52"/>
        <v>524850</v>
      </c>
      <c r="V236" s="15">
        <f t="shared" si="53"/>
        <v>3</v>
      </c>
      <c r="W236">
        <v>1825</v>
      </c>
    </row>
    <row r="237" spans="1:33" x14ac:dyDescent="0.3">
      <c r="A237" s="9">
        <v>45540</v>
      </c>
      <c r="B237" s="9">
        <v>45546</v>
      </c>
      <c r="C237" s="8" t="s">
        <v>23</v>
      </c>
      <c r="D237" s="8" t="s">
        <v>24</v>
      </c>
      <c r="E237" s="8"/>
      <c r="F237" s="8"/>
      <c r="G237" s="8">
        <v>9</v>
      </c>
      <c r="H237" s="8" t="s">
        <v>654</v>
      </c>
      <c r="I237" s="8"/>
      <c r="J237" s="8" t="s">
        <v>655</v>
      </c>
      <c r="K237" s="8"/>
      <c r="L237" s="8" t="s">
        <v>644</v>
      </c>
      <c r="M237" s="8">
        <v>200000595</v>
      </c>
      <c r="N237" s="8" t="s">
        <v>645</v>
      </c>
      <c r="O237" s="8"/>
      <c r="P237" s="20">
        <v>63490</v>
      </c>
      <c r="Q237" s="20">
        <v>44490</v>
      </c>
      <c r="R237" s="13">
        <f t="shared" si="51"/>
        <v>-0.29925972594109307</v>
      </c>
      <c r="S237" s="14">
        <v>42</v>
      </c>
      <c r="T237" s="14">
        <v>125</v>
      </c>
      <c r="U237" s="14">
        <f t="shared" si="52"/>
        <v>5561250</v>
      </c>
      <c r="V237" s="15">
        <f t="shared" si="53"/>
        <v>2.9761904761904763</v>
      </c>
      <c r="W237">
        <v>1825</v>
      </c>
    </row>
    <row r="238" spans="1:33" x14ac:dyDescent="0.3">
      <c r="A238" s="9">
        <v>45540</v>
      </c>
      <c r="B238" s="9">
        <v>45546</v>
      </c>
      <c r="C238" s="8" t="s">
        <v>23</v>
      </c>
      <c r="D238" s="8" t="s">
        <v>24</v>
      </c>
      <c r="E238" s="8"/>
      <c r="F238" s="8"/>
      <c r="G238" s="29">
        <v>1</v>
      </c>
      <c r="H238" s="32" t="s">
        <v>656</v>
      </c>
      <c r="I238" s="32">
        <v>4780022621099</v>
      </c>
      <c r="J238" s="29" t="s">
        <v>657</v>
      </c>
      <c r="K238" s="29" t="s">
        <v>35</v>
      </c>
      <c r="L238" s="29" t="s">
        <v>658</v>
      </c>
      <c r="M238" s="29">
        <v>100007627</v>
      </c>
      <c r="N238" s="29" t="s">
        <v>659</v>
      </c>
      <c r="O238" s="29" t="s">
        <v>660</v>
      </c>
      <c r="P238" s="33">
        <v>15990</v>
      </c>
      <c r="Q238" s="33">
        <v>13990</v>
      </c>
      <c r="R238" s="13">
        <f t="shared" si="51"/>
        <v>-0.12507817385866171</v>
      </c>
      <c r="S238" s="14">
        <v>7749</v>
      </c>
      <c r="T238" s="14">
        <v>20034</v>
      </c>
      <c r="U238" s="14">
        <f t="shared" si="52"/>
        <v>280275660</v>
      </c>
      <c r="V238" s="15">
        <f t="shared" si="53"/>
        <v>2.5853658536585367</v>
      </c>
      <c r="W238">
        <v>365</v>
      </c>
    </row>
    <row r="239" spans="1:33" x14ac:dyDescent="0.3">
      <c r="A239" s="9">
        <v>45540</v>
      </c>
      <c r="B239" s="9">
        <v>45546</v>
      </c>
      <c r="C239" s="8" t="s">
        <v>84</v>
      </c>
      <c r="D239" s="8" t="s">
        <v>85</v>
      </c>
      <c r="E239" s="8"/>
      <c r="F239" s="8"/>
      <c r="G239" s="29">
        <v>1</v>
      </c>
      <c r="H239" s="32" t="s">
        <v>661</v>
      </c>
      <c r="I239" s="32">
        <v>4780022620504</v>
      </c>
      <c r="J239" s="29" t="s">
        <v>662</v>
      </c>
      <c r="K239" s="29" t="s">
        <v>35</v>
      </c>
      <c r="L239" s="29" t="s">
        <v>663</v>
      </c>
      <c r="M239" s="29">
        <v>100007627</v>
      </c>
      <c r="N239" s="29" t="s">
        <v>659</v>
      </c>
      <c r="O239" s="29" t="s">
        <v>664</v>
      </c>
      <c r="P239" s="33">
        <v>9990</v>
      </c>
      <c r="Q239" s="33">
        <v>8490</v>
      </c>
      <c r="R239" s="13">
        <f t="shared" si="51"/>
        <v>-0.1501501501501501</v>
      </c>
      <c r="S239" s="14">
        <v>5572</v>
      </c>
      <c r="T239" s="14">
        <v>14300</v>
      </c>
      <c r="U239" s="14">
        <f t="shared" si="52"/>
        <v>121407000</v>
      </c>
      <c r="V239" s="15">
        <f t="shared" si="53"/>
        <v>2.5664034458004306</v>
      </c>
      <c r="W239">
        <v>180</v>
      </c>
      <c r="X239">
        <v>1.559575073111958</v>
      </c>
      <c r="Y239">
        <f t="shared" ref="Y239:Y242" si="62">X239*1.25</f>
        <v>1.9494688413899475</v>
      </c>
      <c r="Z239" s="68">
        <v>45540</v>
      </c>
      <c r="AA239" s="68">
        <f t="shared" ref="AA239:AA242" si="63">Z239+2</f>
        <v>45542</v>
      </c>
      <c r="AB239">
        <f t="shared" ref="AB239:AB242" si="64">X239*0.75</f>
        <v>1.1696813048339685</v>
      </c>
      <c r="AC239" s="68">
        <f t="shared" ref="AC239:AC242" si="65">AA239+1</f>
        <v>45543</v>
      </c>
      <c r="AD239" s="68">
        <f t="shared" ref="AD239:AD242" si="66">AC239+3</f>
        <v>45546</v>
      </c>
      <c r="AE239">
        <f t="shared" ref="AE239:AE242" si="67">1.3/X239</f>
        <v>0.83356038603899663</v>
      </c>
      <c r="AF239" s="68">
        <f t="shared" ref="AF239:AF242" si="68">AD239+1</f>
        <v>45547</v>
      </c>
      <c r="AG239" s="68">
        <f t="shared" ref="AG239:AG242" si="69">AF239+6</f>
        <v>45553</v>
      </c>
    </row>
    <row r="240" spans="1:33" x14ac:dyDescent="0.3">
      <c r="A240" s="9">
        <v>45540</v>
      </c>
      <c r="B240" s="9">
        <v>45546</v>
      </c>
      <c r="C240" s="8" t="s">
        <v>84</v>
      </c>
      <c r="D240" s="8" t="s">
        <v>85</v>
      </c>
      <c r="E240" s="8"/>
      <c r="F240" s="8"/>
      <c r="G240" s="29">
        <v>1</v>
      </c>
      <c r="H240" s="32" t="s">
        <v>665</v>
      </c>
      <c r="I240" s="32">
        <v>4780022621044</v>
      </c>
      <c r="J240" s="29" t="s">
        <v>666</v>
      </c>
      <c r="K240" s="29" t="s">
        <v>35</v>
      </c>
      <c r="L240" s="29" t="s">
        <v>663</v>
      </c>
      <c r="M240" s="29">
        <v>100007627</v>
      </c>
      <c r="N240" s="29" t="s">
        <v>659</v>
      </c>
      <c r="O240" s="29" t="s">
        <v>664</v>
      </c>
      <c r="P240" s="33">
        <v>9990</v>
      </c>
      <c r="Q240" s="33">
        <v>8490</v>
      </c>
      <c r="R240" s="13">
        <f t="shared" si="51"/>
        <v>-0.1501501501501501</v>
      </c>
      <c r="S240" s="14">
        <v>4627</v>
      </c>
      <c r="T240" s="14">
        <v>13000</v>
      </c>
      <c r="U240" s="14">
        <f t="shared" si="52"/>
        <v>110370000</v>
      </c>
      <c r="V240" s="15">
        <f t="shared" si="53"/>
        <v>2.8095958504430518</v>
      </c>
      <c r="W240">
        <v>180</v>
      </c>
      <c r="X240">
        <v>2.8290287796932301</v>
      </c>
      <c r="Y240">
        <f t="shared" si="62"/>
        <v>3.5362859746165376</v>
      </c>
      <c r="Z240" s="68">
        <v>45540</v>
      </c>
      <c r="AA240" s="68">
        <f t="shared" si="63"/>
        <v>45542</v>
      </c>
      <c r="AB240">
        <f t="shared" si="64"/>
        <v>2.1217715847699226</v>
      </c>
      <c r="AC240" s="68">
        <f t="shared" si="65"/>
        <v>45543</v>
      </c>
      <c r="AD240" s="68">
        <f t="shared" si="66"/>
        <v>45546</v>
      </c>
      <c r="AE240">
        <f t="shared" si="67"/>
        <v>0.45952165963506653</v>
      </c>
      <c r="AF240" s="68">
        <f t="shared" si="68"/>
        <v>45547</v>
      </c>
      <c r="AG240" s="68">
        <f t="shared" si="69"/>
        <v>45553</v>
      </c>
    </row>
    <row r="241" spans="1:33" x14ac:dyDescent="0.3">
      <c r="A241" s="9">
        <v>45540</v>
      </c>
      <c r="B241" s="9">
        <v>45546</v>
      </c>
      <c r="C241" s="8" t="s">
        <v>84</v>
      </c>
      <c r="D241" s="8" t="s">
        <v>85</v>
      </c>
      <c r="E241" s="8"/>
      <c r="F241" s="8"/>
      <c r="G241" s="29">
        <v>1</v>
      </c>
      <c r="H241" s="32" t="s">
        <v>667</v>
      </c>
      <c r="I241" s="32">
        <v>4780022620542</v>
      </c>
      <c r="J241" s="29" t="s">
        <v>668</v>
      </c>
      <c r="K241" s="29" t="s">
        <v>35</v>
      </c>
      <c r="L241" s="29" t="s">
        <v>663</v>
      </c>
      <c r="M241" s="29">
        <v>100007627</v>
      </c>
      <c r="N241" s="29" t="s">
        <v>659</v>
      </c>
      <c r="O241" s="29" t="s">
        <v>664</v>
      </c>
      <c r="P241" s="33">
        <v>9990</v>
      </c>
      <c r="Q241" s="33">
        <v>8490</v>
      </c>
      <c r="R241" s="13">
        <f t="shared" si="51"/>
        <v>-0.1501501501501501</v>
      </c>
      <c r="S241" s="14">
        <v>3447.5</v>
      </c>
      <c r="T241" s="14">
        <v>10600</v>
      </c>
      <c r="U241" s="14">
        <f t="shared" si="52"/>
        <v>89994000</v>
      </c>
      <c r="V241" s="15">
        <f t="shared" si="53"/>
        <v>3.0746918056562729</v>
      </c>
      <c r="W241">
        <v>180</v>
      </c>
      <c r="X241">
        <v>3.0019090828621242</v>
      </c>
      <c r="Y241">
        <f t="shared" si="62"/>
        <v>3.7523863535776552</v>
      </c>
      <c r="Z241" s="68">
        <v>45540</v>
      </c>
      <c r="AA241" s="68">
        <f t="shared" si="63"/>
        <v>45542</v>
      </c>
      <c r="AB241">
        <f t="shared" si="64"/>
        <v>2.2514318121465933</v>
      </c>
      <c r="AC241" s="68">
        <f t="shared" si="65"/>
        <v>45543</v>
      </c>
      <c r="AD241" s="68">
        <f t="shared" si="66"/>
        <v>45546</v>
      </c>
      <c r="AE241">
        <f t="shared" si="67"/>
        <v>0.43305775228893173</v>
      </c>
      <c r="AF241" s="68">
        <f t="shared" si="68"/>
        <v>45547</v>
      </c>
      <c r="AG241" s="68">
        <f t="shared" si="69"/>
        <v>45553</v>
      </c>
    </row>
    <row r="242" spans="1:33" x14ac:dyDescent="0.3">
      <c r="A242" s="9">
        <v>45540</v>
      </c>
      <c r="B242" s="9">
        <v>45546</v>
      </c>
      <c r="C242" s="8" t="s">
        <v>84</v>
      </c>
      <c r="D242" s="8" t="s">
        <v>85</v>
      </c>
      <c r="E242" s="8"/>
      <c r="F242" s="8"/>
      <c r="G242" s="29">
        <v>1</v>
      </c>
      <c r="H242" s="32" t="s">
        <v>669</v>
      </c>
      <c r="I242" s="32">
        <v>4780022620566</v>
      </c>
      <c r="J242" s="29" t="s">
        <v>670</v>
      </c>
      <c r="K242" s="29" t="s">
        <v>35</v>
      </c>
      <c r="L242" s="29" t="s">
        <v>663</v>
      </c>
      <c r="M242" s="29">
        <v>100007627</v>
      </c>
      <c r="N242" s="29" t="s">
        <v>659</v>
      </c>
      <c r="O242" s="29" t="s">
        <v>664</v>
      </c>
      <c r="P242" s="33">
        <v>9990</v>
      </c>
      <c r="Q242" s="33">
        <v>8490</v>
      </c>
      <c r="R242" s="13">
        <f t="shared" si="51"/>
        <v>-0.1501501501501501</v>
      </c>
      <c r="S242" s="14">
        <v>4116</v>
      </c>
      <c r="T242" s="14">
        <v>12500</v>
      </c>
      <c r="U242" s="14">
        <f t="shared" si="52"/>
        <v>106125000</v>
      </c>
      <c r="V242" s="15">
        <f t="shared" si="53"/>
        <v>3.0369290573372205</v>
      </c>
      <c r="W242">
        <v>180</v>
      </c>
      <c r="X242">
        <v>2.4416472385617949</v>
      </c>
      <c r="Y242">
        <f t="shared" si="62"/>
        <v>3.0520590482022438</v>
      </c>
      <c r="Z242" s="68">
        <v>45540</v>
      </c>
      <c r="AA242" s="68">
        <f t="shared" si="63"/>
        <v>45542</v>
      </c>
      <c r="AB242">
        <f t="shared" si="64"/>
        <v>1.8312354289213462</v>
      </c>
      <c r="AC242" s="68">
        <f t="shared" si="65"/>
        <v>45543</v>
      </c>
      <c r="AD242" s="68">
        <f t="shared" si="66"/>
        <v>45546</v>
      </c>
      <c r="AE242">
        <f t="shared" si="67"/>
        <v>0.53242744466466818</v>
      </c>
      <c r="AF242" s="68">
        <f t="shared" si="68"/>
        <v>45547</v>
      </c>
      <c r="AG242" s="68">
        <f t="shared" si="69"/>
        <v>45553</v>
      </c>
    </row>
    <row r="243" spans="1:33" x14ac:dyDescent="0.3">
      <c r="A243" s="9">
        <v>45540</v>
      </c>
      <c r="B243" s="9">
        <v>45546</v>
      </c>
      <c r="C243" s="8" t="s">
        <v>23</v>
      </c>
      <c r="D243" s="8" t="s">
        <v>24</v>
      </c>
      <c r="E243" s="8"/>
      <c r="F243" s="8"/>
      <c r="G243" s="29">
        <v>1</v>
      </c>
      <c r="H243" s="32" t="s">
        <v>671</v>
      </c>
      <c r="I243" s="32">
        <v>4870002328602</v>
      </c>
      <c r="J243" s="32" t="s">
        <v>672</v>
      </c>
      <c r="K243" s="29" t="s">
        <v>35</v>
      </c>
      <c r="L243" s="29" t="s">
        <v>673</v>
      </c>
      <c r="M243" s="29">
        <v>100004307</v>
      </c>
      <c r="N243" s="29" t="s">
        <v>674</v>
      </c>
      <c r="O243" s="29"/>
      <c r="P243" s="33">
        <v>12990</v>
      </c>
      <c r="Q243" s="33">
        <v>9990</v>
      </c>
      <c r="R243" s="13">
        <f t="shared" si="51"/>
        <v>-0.23094688221709003</v>
      </c>
      <c r="S243" s="14">
        <v>917</v>
      </c>
      <c r="T243" s="14">
        <v>2300</v>
      </c>
      <c r="U243" s="14">
        <f t="shared" si="52"/>
        <v>22977000</v>
      </c>
      <c r="V243" s="15">
        <f t="shared" si="53"/>
        <v>2.5081788440567068</v>
      </c>
      <c r="W243">
        <v>210</v>
      </c>
    </row>
    <row r="244" spans="1:33" x14ac:dyDescent="0.3">
      <c r="A244" s="9">
        <v>45540</v>
      </c>
      <c r="B244" s="9">
        <v>45546</v>
      </c>
      <c r="C244" s="8" t="s">
        <v>23</v>
      </c>
      <c r="D244" s="8" t="s">
        <v>24</v>
      </c>
      <c r="E244" s="8"/>
      <c r="F244" s="8"/>
      <c r="G244" s="29">
        <v>1</v>
      </c>
      <c r="H244" s="32" t="s">
        <v>675</v>
      </c>
      <c r="I244" s="32">
        <v>4870002328565</v>
      </c>
      <c r="J244" s="32" t="s">
        <v>676</v>
      </c>
      <c r="K244" s="29" t="s">
        <v>35</v>
      </c>
      <c r="L244" s="29" t="s">
        <v>673</v>
      </c>
      <c r="M244" s="29">
        <v>100004307</v>
      </c>
      <c r="N244" s="29" t="s">
        <v>674</v>
      </c>
      <c r="O244" s="29"/>
      <c r="P244" s="33">
        <v>10990</v>
      </c>
      <c r="Q244" s="33">
        <v>8990</v>
      </c>
      <c r="R244" s="13">
        <f t="shared" si="51"/>
        <v>-0.18198362147406733</v>
      </c>
      <c r="S244" s="14">
        <v>730</v>
      </c>
      <c r="T244" s="14">
        <v>2000</v>
      </c>
      <c r="U244" s="14">
        <f t="shared" si="52"/>
        <v>17980000</v>
      </c>
      <c r="V244" s="15">
        <f t="shared" si="53"/>
        <v>2.7397260273972601</v>
      </c>
      <c r="W244">
        <v>270</v>
      </c>
    </row>
    <row r="245" spans="1:33" x14ac:dyDescent="0.3">
      <c r="A245" s="9">
        <v>45540</v>
      </c>
      <c r="B245" s="9">
        <v>45546</v>
      </c>
      <c r="C245" s="8" t="s">
        <v>23</v>
      </c>
      <c r="D245" s="8" t="s">
        <v>24</v>
      </c>
      <c r="E245" s="8"/>
      <c r="F245" s="8"/>
      <c r="G245" s="29">
        <v>1</v>
      </c>
      <c r="H245" s="32" t="s">
        <v>677</v>
      </c>
      <c r="I245" s="32">
        <v>4690388050535</v>
      </c>
      <c r="J245" s="29" t="s">
        <v>678</v>
      </c>
      <c r="K245" s="29" t="s">
        <v>35</v>
      </c>
      <c r="L245" s="29" t="s">
        <v>679</v>
      </c>
      <c r="M245" s="29">
        <v>100004610</v>
      </c>
      <c r="N245" s="29" t="s">
        <v>680</v>
      </c>
      <c r="O245" s="29" t="s">
        <v>681</v>
      </c>
      <c r="P245" s="33">
        <v>24490</v>
      </c>
      <c r="Q245" s="33">
        <v>19990</v>
      </c>
      <c r="R245" s="13">
        <f t="shared" si="51"/>
        <v>-0.1837484687627603</v>
      </c>
      <c r="S245" s="14">
        <v>4161.5</v>
      </c>
      <c r="T245" s="14">
        <v>12400</v>
      </c>
      <c r="U245" s="14">
        <f t="shared" si="52"/>
        <v>247876000</v>
      </c>
      <c r="V245" s="15">
        <f t="shared" si="53"/>
        <v>2.9796948215787578</v>
      </c>
      <c r="W245">
        <v>168</v>
      </c>
    </row>
    <row r="246" spans="1:33" x14ac:dyDescent="0.3">
      <c r="A246" s="9">
        <v>45540</v>
      </c>
      <c r="B246" s="9">
        <v>45546</v>
      </c>
      <c r="C246" s="8" t="s">
        <v>23</v>
      </c>
      <c r="D246" s="8" t="s">
        <v>24</v>
      </c>
      <c r="E246" s="8"/>
      <c r="F246" s="8"/>
      <c r="G246" s="29">
        <v>1</v>
      </c>
      <c r="H246" s="32" t="s">
        <v>682</v>
      </c>
      <c r="I246" s="32">
        <v>4690388050474</v>
      </c>
      <c r="J246" s="29" t="s">
        <v>683</v>
      </c>
      <c r="K246" s="29" t="s">
        <v>35</v>
      </c>
      <c r="L246" s="29" t="s">
        <v>679</v>
      </c>
      <c r="M246" s="29">
        <v>100004610</v>
      </c>
      <c r="N246" s="29" t="s">
        <v>680</v>
      </c>
      <c r="O246" s="29" t="s">
        <v>681</v>
      </c>
      <c r="P246" s="33">
        <v>24490</v>
      </c>
      <c r="Q246" s="33">
        <v>19990</v>
      </c>
      <c r="R246" s="13">
        <f t="shared" si="51"/>
        <v>-0.1837484687627603</v>
      </c>
      <c r="S246" s="14">
        <v>4322.5</v>
      </c>
      <c r="T246" s="14">
        <v>11200</v>
      </c>
      <c r="U246" s="14">
        <f t="shared" si="52"/>
        <v>223888000</v>
      </c>
      <c r="V246" s="15">
        <f t="shared" si="53"/>
        <v>2.5910931174089069</v>
      </c>
      <c r="W246">
        <v>170</v>
      </c>
    </row>
    <row r="247" spans="1:33" x14ac:dyDescent="0.3">
      <c r="A247" s="9">
        <v>45540</v>
      </c>
      <c r="B247" s="9">
        <v>45546</v>
      </c>
      <c r="C247" s="8" t="s">
        <v>84</v>
      </c>
      <c r="D247" s="8" t="s">
        <v>85</v>
      </c>
      <c r="E247" s="8"/>
      <c r="F247" s="8"/>
      <c r="G247" s="29">
        <v>1</v>
      </c>
      <c r="H247" s="32" t="s">
        <v>684</v>
      </c>
      <c r="I247" s="32">
        <v>4780047860534</v>
      </c>
      <c r="J247" s="29" t="s">
        <v>685</v>
      </c>
      <c r="K247" s="29" t="s">
        <v>35</v>
      </c>
      <c r="L247" s="29" t="s">
        <v>686</v>
      </c>
      <c r="M247" s="29">
        <v>100004610</v>
      </c>
      <c r="N247" s="29" t="s">
        <v>680</v>
      </c>
      <c r="O247" s="29" t="s">
        <v>687</v>
      </c>
      <c r="P247" s="33">
        <v>19990</v>
      </c>
      <c r="Q247" s="33">
        <v>14990</v>
      </c>
      <c r="R247" s="13">
        <f t="shared" si="51"/>
        <v>-0.25012506253126565</v>
      </c>
      <c r="S247" s="14">
        <v>1561</v>
      </c>
      <c r="T247" s="14">
        <v>5300</v>
      </c>
      <c r="U247" s="14">
        <f t="shared" si="52"/>
        <v>79447000</v>
      </c>
      <c r="V247" s="15">
        <f t="shared" si="53"/>
        <v>3.3952594490711081</v>
      </c>
      <c r="W247">
        <v>180</v>
      </c>
      <c r="X247">
        <v>4.6351599489981732</v>
      </c>
      <c r="Y247">
        <f t="shared" ref="Y247:Y251" si="70">X247*1.25</f>
        <v>5.7939499362477163</v>
      </c>
      <c r="Z247" s="68">
        <v>45540</v>
      </c>
      <c r="AA247" s="68">
        <f t="shared" ref="AA247:AA251" si="71">Z247+2</f>
        <v>45542</v>
      </c>
      <c r="AB247">
        <f t="shared" ref="AB247:AB251" si="72">X247*0.75</f>
        <v>3.4763699617486301</v>
      </c>
      <c r="AC247" s="68">
        <f t="shared" ref="AC247:AC251" si="73">AA247+1</f>
        <v>45543</v>
      </c>
      <c r="AD247" s="68">
        <f t="shared" ref="AD247:AD251" si="74">AC247+3</f>
        <v>45546</v>
      </c>
      <c r="AE247">
        <f t="shared" ref="AE247:AE251" si="75">1.3/X247</f>
        <v>0.2804649708541293</v>
      </c>
      <c r="AF247" s="68">
        <f t="shared" ref="AF247:AF251" si="76">AD247+1</f>
        <v>45547</v>
      </c>
      <c r="AG247" s="68">
        <f t="shared" ref="AG247:AG251" si="77">AF247+6</f>
        <v>45553</v>
      </c>
    </row>
    <row r="248" spans="1:33" x14ac:dyDescent="0.3">
      <c r="A248" s="9">
        <v>45540</v>
      </c>
      <c r="B248" s="9">
        <v>45546</v>
      </c>
      <c r="C248" s="8" t="s">
        <v>84</v>
      </c>
      <c r="D248" s="8" t="s">
        <v>85</v>
      </c>
      <c r="E248" s="8"/>
      <c r="F248" s="8"/>
      <c r="G248" s="29">
        <v>1</v>
      </c>
      <c r="H248" s="32" t="s">
        <v>688</v>
      </c>
      <c r="I248" s="32">
        <v>4780047860497</v>
      </c>
      <c r="J248" s="29" t="s">
        <v>689</v>
      </c>
      <c r="K248" s="29" t="s">
        <v>35</v>
      </c>
      <c r="L248" s="29" t="s">
        <v>686</v>
      </c>
      <c r="M248" s="29">
        <v>100004610</v>
      </c>
      <c r="N248" s="29" t="s">
        <v>680</v>
      </c>
      <c r="O248" s="29" t="s">
        <v>687</v>
      </c>
      <c r="P248" s="33">
        <v>19990</v>
      </c>
      <c r="Q248" s="33">
        <v>14990</v>
      </c>
      <c r="R248" s="13">
        <f t="shared" si="51"/>
        <v>-0.25012506253126565</v>
      </c>
      <c r="S248" s="14">
        <v>1253</v>
      </c>
      <c r="T248" s="14">
        <v>4800</v>
      </c>
      <c r="U248" s="14">
        <f t="shared" si="52"/>
        <v>71952000</v>
      </c>
      <c r="V248" s="15">
        <f t="shared" si="53"/>
        <v>3.8308060654429368</v>
      </c>
      <c r="W248">
        <v>180</v>
      </c>
      <c r="X248">
        <v>4.0200748293998663</v>
      </c>
      <c r="Y248">
        <f t="shared" si="70"/>
        <v>5.0250935367498331</v>
      </c>
      <c r="Z248" s="68">
        <v>45540</v>
      </c>
      <c r="AA248" s="68">
        <f t="shared" si="71"/>
        <v>45542</v>
      </c>
      <c r="AB248">
        <f t="shared" si="72"/>
        <v>3.0150561220498995</v>
      </c>
      <c r="AC248" s="68">
        <f t="shared" si="73"/>
        <v>45543</v>
      </c>
      <c r="AD248" s="68">
        <f t="shared" si="74"/>
        <v>45546</v>
      </c>
      <c r="AE248">
        <f t="shared" si="75"/>
        <v>0.32337706514633946</v>
      </c>
      <c r="AF248" s="68">
        <f t="shared" si="76"/>
        <v>45547</v>
      </c>
      <c r="AG248" s="68">
        <f t="shared" si="77"/>
        <v>45553</v>
      </c>
    </row>
    <row r="249" spans="1:33" x14ac:dyDescent="0.3">
      <c r="A249" s="9">
        <v>45540</v>
      </c>
      <c r="B249" s="9">
        <v>45546</v>
      </c>
      <c r="C249" s="8" t="s">
        <v>84</v>
      </c>
      <c r="D249" s="8" t="s">
        <v>85</v>
      </c>
      <c r="E249" s="8"/>
      <c r="F249" s="8"/>
      <c r="G249" s="29">
        <v>1</v>
      </c>
      <c r="H249" s="32" t="s">
        <v>690</v>
      </c>
      <c r="I249" s="32">
        <v>4780047860510</v>
      </c>
      <c r="J249" s="29" t="s">
        <v>691</v>
      </c>
      <c r="K249" s="29" t="s">
        <v>35</v>
      </c>
      <c r="L249" s="29" t="s">
        <v>686</v>
      </c>
      <c r="M249" s="29">
        <v>100004610</v>
      </c>
      <c r="N249" s="29" t="s">
        <v>680</v>
      </c>
      <c r="O249" s="29" t="s">
        <v>687</v>
      </c>
      <c r="P249" s="33">
        <v>19990</v>
      </c>
      <c r="Q249" s="33">
        <v>14990</v>
      </c>
      <c r="R249" s="13">
        <f t="shared" si="51"/>
        <v>-0.25012506253126565</v>
      </c>
      <c r="S249" s="14">
        <v>1519</v>
      </c>
      <c r="T249" s="14">
        <v>5300</v>
      </c>
      <c r="U249" s="14">
        <f t="shared" si="52"/>
        <v>79447000</v>
      </c>
      <c r="V249" s="15">
        <f t="shared" si="53"/>
        <v>3.489137590520079</v>
      </c>
      <c r="W249">
        <v>180</v>
      </c>
      <c r="X249">
        <v>3.9838525278403858</v>
      </c>
      <c r="Y249">
        <f t="shared" si="70"/>
        <v>4.9798156598004821</v>
      </c>
      <c r="Z249" s="68">
        <v>45540</v>
      </c>
      <c r="AA249" s="68">
        <f t="shared" si="71"/>
        <v>45542</v>
      </c>
      <c r="AB249">
        <f t="shared" si="72"/>
        <v>2.9878893958802895</v>
      </c>
      <c r="AC249" s="68">
        <f t="shared" si="73"/>
        <v>45543</v>
      </c>
      <c r="AD249" s="68">
        <f t="shared" si="74"/>
        <v>45546</v>
      </c>
      <c r="AE249">
        <f t="shared" si="75"/>
        <v>0.32631729987874813</v>
      </c>
      <c r="AF249" s="68">
        <f t="shared" si="76"/>
        <v>45547</v>
      </c>
      <c r="AG249" s="68">
        <f t="shared" si="77"/>
        <v>45553</v>
      </c>
    </row>
    <row r="250" spans="1:33" x14ac:dyDescent="0.3">
      <c r="A250" s="9">
        <v>45540</v>
      </c>
      <c r="B250" s="9">
        <v>45546</v>
      </c>
      <c r="C250" s="8" t="s">
        <v>84</v>
      </c>
      <c r="D250" s="8" t="s">
        <v>85</v>
      </c>
      <c r="E250" s="8"/>
      <c r="F250" s="8"/>
      <c r="G250" s="29">
        <v>1</v>
      </c>
      <c r="H250" s="32" t="s">
        <v>692</v>
      </c>
      <c r="I250" s="32">
        <v>4780047860527</v>
      </c>
      <c r="J250" s="29" t="s">
        <v>693</v>
      </c>
      <c r="K250" s="29" t="s">
        <v>35</v>
      </c>
      <c r="L250" s="29" t="s">
        <v>686</v>
      </c>
      <c r="M250" s="29">
        <v>100004610</v>
      </c>
      <c r="N250" s="29" t="s">
        <v>680</v>
      </c>
      <c r="O250" s="29" t="s">
        <v>687</v>
      </c>
      <c r="P250" s="33">
        <v>19990</v>
      </c>
      <c r="Q250" s="33">
        <v>14990</v>
      </c>
      <c r="R250" s="13">
        <f t="shared" si="51"/>
        <v>-0.25012506253126565</v>
      </c>
      <c r="S250" s="14">
        <v>609</v>
      </c>
      <c r="T250" s="14">
        <v>2244</v>
      </c>
      <c r="U250" s="14">
        <f t="shared" si="52"/>
        <v>33637560</v>
      </c>
      <c r="V250" s="15">
        <f t="shared" si="53"/>
        <v>3.6847290640394088</v>
      </c>
      <c r="W250">
        <v>180</v>
      </c>
      <c r="X250">
        <v>4.2727125800039003</v>
      </c>
      <c r="Y250">
        <f t="shared" si="70"/>
        <v>5.3408907250048756</v>
      </c>
      <c r="Z250" s="68">
        <v>45540</v>
      </c>
      <c r="AA250" s="68">
        <f t="shared" si="71"/>
        <v>45542</v>
      </c>
      <c r="AB250">
        <f t="shared" si="72"/>
        <v>3.204534435002925</v>
      </c>
      <c r="AC250" s="68">
        <f t="shared" si="73"/>
        <v>45543</v>
      </c>
      <c r="AD250" s="68">
        <f t="shared" si="74"/>
        <v>45546</v>
      </c>
      <c r="AE250">
        <f t="shared" si="75"/>
        <v>0.30425636540214307</v>
      </c>
      <c r="AF250" s="68">
        <f t="shared" si="76"/>
        <v>45547</v>
      </c>
      <c r="AG250" s="68">
        <f t="shared" si="77"/>
        <v>45553</v>
      </c>
    </row>
    <row r="251" spans="1:33" x14ac:dyDescent="0.3">
      <c r="A251" s="9">
        <v>45540</v>
      </c>
      <c r="B251" s="9">
        <v>45546</v>
      </c>
      <c r="C251" s="8" t="s">
        <v>84</v>
      </c>
      <c r="D251" s="8" t="s">
        <v>85</v>
      </c>
      <c r="E251" s="8"/>
      <c r="F251" s="8"/>
      <c r="G251" s="29">
        <v>1</v>
      </c>
      <c r="H251" s="32" t="s">
        <v>694</v>
      </c>
      <c r="I251" s="32">
        <v>4780047860503</v>
      </c>
      <c r="J251" s="29" t="s">
        <v>695</v>
      </c>
      <c r="K251" s="29" t="s">
        <v>35</v>
      </c>
      <c r="L251" s="29" t="s">
        <v>686</v>
      </c>
      <c r="M251" s="29">
        <v>100004610</v>
      </c>
      <c r="N251" s="29" t="s">
        <v>680</v>
      </c>
      <c r="O251" s="29" t="s">
        <v>687</v>
      </c>
      <c r="P251" s="33">
        <v>19990</v>
      </c>
      <c r="Q251" s="33">
        <v>14990</v>
      </c>
      <c r="R251" s="13">
        <f t="shared" si="51"/>
        <v>-0.25012506253126565</v>
      </c>
      <c r="S251" s="14">
        <v>420</v>
      </c>
      <c r="T251" s="14">
        <v>1460</v>
      </c>
      <c r="U251" s="14">
        <f t="shared" si="52"/>
        <v>21885400</v>
      </c>
      <c r="V251" s="15">
        <f t="shared" si="53"/>
        <v>3.4761904761904763</v>
      </c>
      <c r="W251">
        <v>180</v>
      </c>
      <c r="X251">
        <v>4.6015028415092836</v>
      </c>
      <c r="Y251">
        <f t="shared" si="70"/>
        <v>5.7518785518866045</v>
      </c>
      <c r="Z251" s="68">
        <v>45540</v>
      </c>
      <c r="AA251" s="68">
        <f t="shared" si="71"/>
        <v>45542</v>
      </c>
      <c r="AB251">
        <f t="shared" si="72"/>
        <v>3.4511271311319627</v>
      </c>
      <c r="AC251" s="68">
        <f t="shared" si="73"/>
        <v>45543</v>
      </c>
      <c r="AD251" s="68">
        <f t="shared" si="74"/>
        <v>45546</v>
      </c>
      <c r="AE251">
        <f t="shared" si="75"/>
        <v>0.28251639622450014</v>
      </c>
      <c r="AF251" s="68">
        <f t="shared" si="76"/>
        <v>45547</v>
      </c>
      <c r="AG251" s="68">
        <f t="shared" si="77"/>
        <v>45553</v>
      </c>
    </row>
    <row r="252" spans="1:33" x14ac:dyDescent="0.3">
      <c r="A252" s="9">
        <v>45540</v>
      </c>
      <c r="B252" s="9">
        <v>45546</v>
      </c>
      <c r="C252" s="8" t="s">
        <v>23</v>
      </c>
      <c r="D252" s="8" t="s">
        <v>24</v>
      </c>
      <c r="E252" s="8"/>
      <c r="F252" s="8"/>
      <c r="G252" s="8">
        <v>7</v>
      </c>
      <c r="H252" s="8" t="s">
        <v>696</v>
      </c>
      <c r="I252" s="25" t="s">
        <v>697</v>
      </c>
      <c r="J252" s="8" t="s">
        <v>698</v>
      </c>
      <c r="K252" s="8"/>
      <c r="L252" s="8" t="s">
        <v>699</v>
      </c>
      <c r="M252" s="8">
        <v>100004662</v>
      </c>
      <c r="N252" s="8" t="s">
        <v>65</v>
      </c>
      <c r="O252" s="8"/>
      <c r="P252" s="33">
        <v>11990</v>
      </c>
      <c r="Q252" s="33">
        <v>9990</v>
      </c>
      <c r="R252" s="13">
        <f t="shared" si="51"/>
        <v>-0.16680567139282731</v>
      </c>
      <c r="S252" s="14">
        <v>560</v>
      </c>
      <c r="T252" s="14">
        <v>2700</v>
      </c>
      <c r="U252" s="14">
        <f t="shared" si="52"/>
        <v>26973000</v>
      </c>
      <c r="V252" s="15">
        <f t="shared" si="53"/>
        <v>4.8214285714285712</v>
      </c>
      <c r="W252">
        <v>270</v>
      </c>
    </row>
    <row r="253" spans="1:33" x14ac:dyDescent="0.3">
      <c r="A253" s="9">
        <v>45540</v>
      </c>
      <c r="B253" s="9">
        <v>45546</v>
      </c>
      <c r="C253" s="8" t="s">
        <v>23</v>
      </c>
      <c r="D253" s="8" t="s">
        <v>24</v>
      </c>
      <c r="E253" s="8"/>
      <c r="F253" s="8"/>
      <c r="G253" s="8">
        <v>7</v>
      </c>
      <c r="H253" s="8" t="s">
        <v>700</v>
      </c>
      <c r="I253" s="25" t="s">
        <v>701</v>
      </c>
      <c r="J253" s="8" t="s">
        <v>702</v>
      </c>
      <c r="K253" s="8"/>
      <c r="L253" s="8" t="s">
        <v>699</v>
      </c>
      <c r="M253" s="8">
        <v>100004662</v>
      </c>
      <c r="N253" s="8" t="s">
        <v>65</v>
      </c>
      <c r="O253" s="8"/>
      <c r="P253" s="33">
        <v>11990</v>
      </c>
      <c r="Q253" s="33">
        <v>9990</v>
      </c>
      <c r="R253" s="13">
        <f t="shared" si="51"/>
        <v>-0.16680567139282731</v>
      </c>
      <c r="S253" s="14">
        <v>714</v>
      </c>
      <c r="T253" s="14">
        <v>3100</v>
      </c>
      <c r="U253" s="14">
        <f t="shared" si="52"/>
        <v>30969000</v>
      </c>
      <c r="V253" s="15">
        <f t="shared" si="53"/>
        <v>4.3417366946778708</v>
      </c>
      <c r="W253">
        <v>270</v>
      </c>
    </row>
    <row r="254" spans="1:33" x14ac:dyDescent="0.3">
      <c r="A254" s="9">
        <v>45540</v>
      </c>
      <c r="B254" s="9">
        <v>45546</v>
      </c>
      <c r="C254" s="8" t="s">
        <v>23</v>
      </c>
      <c r="D254" s="8" t="s">
        <v>24</v>
      </c>
      <c r="E254" s="8"/>
      <c r="F254" s="8"/>
      <c r="G254" s="8">
        <v>7</v>
      </c>
      <c r="H254" s="8" t="s">
        <v>703</v>
      </c>
      <c r="I254" s="25" t="s">
        <v>704</v>
      </c>
      <c r="J254" s="8" t="s">
        <v>705</v>
      </c>
      <c r="K254" s="8"/>
      <c r="L254" s="8" t="s">
        <v>699</v>
      </c>
      <c r="M254" s="8">
        <v>100004662</v>
      </c>
      <c r="N254" s="8" t="s">
        <v>65</v>
      </c>
      <c r="O254" s="8"/>
      <c r="P254" s="33">
        <v>11990</v>
      </c>
      <c r="Q254" s="33">
        <v>9990</v>
      </c>
      <c r="R254" s="13">
        <f t="shared" si="51"/>
        <v>-0.16680567139282731</v>
      </c>
      <c r="S254" s="14">
        <v>1169</v>
      </c>
      <c r="T254" s="14">
        <v>5600</v>
      </c>
      <c r="U254" s="14">
        <f t="shared" si="52"/>
        <v>55944000</v>
      </c>
      <c r="V254" s="15">
        <f t="shared" si="53"/>
        <v>4.7904191616766463</v>
      </c>
      <c r="W254">
        <v>270</v>
      </c>
    </row>
    <row r="255" spans="1:33" x14ac:dyDescent="0.3">
      <c r="A255" s="9">
        <v>45540</v>
      </c>
      <c r="B255" s="9">
        <v>45546</v>
      </c>
      <c r="C255" s="8" t="s">
        <v>23</v>
      </c>
      <c r="D255" s="8" t="s">
        <v>24</v>
      </c>
      <c r="E255" s="8"/>
      <c r="F255" s="8"/>
      <c r="G255" s="8">
        <v>7</v>
      </c>
      <c r="H255" s="8" t="s">
        <v>706</v>
      </c>
      <c r="I255" s="25" t="s">
        <v>707</v>
      </c>
      <c r="J255" s="8" t="s">
        <v>708</v>
      </c>
      <c r="K255" s="8"/>
      <c r="L255" s="8" t="s">
        <v>699</v>
      </c>
      <c r="M255" s="8">
        <v>100004662</v>
      </c>
      <c r="N255" s="8" t="s">
        <v>65</v>
      </c>
      <c r="O255" s="8"/>
      <c r="P255" s="33">
        <v>11990</v>
      </c>
      <c r="Q255" s="33">
        <v>9990</v>
      </c>
      <c r="R255" s="13">
        <f t="shared" si="51"/>
        <v>-0.16680567139282731</v>
      </c>
      <c r="S255" s="14">
        <v>917</v>
      </c>
      <c r="T255" s="14">
        <v>5200</v>
      </c>
      <c r="U255" s="14">
        <f t="shared" si="52"/>
        <v>51948000</v>
      </c>
      <c r="V255" s="15">
        <f t="shared" si="53"/>
        <v>5.6706652126499453</v>
      </c>
      <c r="W255">
        <v>360</v>
      </c>
    </row>
    <row r="256" spans="1:33" x14ac:dyDescent="0.3">
      <c r="A256" s="9">
        <v>45540</v>
      </c>
      <c r="B256" s="9">
        <v>45546</v>
      </c>
      <c r="C256" s="8" t="s">
        <v>84</v>
      </c>
      <c r="D256" s="8" t="s">
        <v>85</v>
      </c>
      <c r="E256" s="8"/>
      <c r="F256" s="8"/>
      <c r="G256" s="8">
        <v>7</v>
      </c>
      <c r="H256" s="8" t="s">
        <v>709</v>
      </c>
      <c r="I256" s="25" t="s">
        <v>710</v>
      </c>
      <c r="J256" s="8" t="s">
        <v>711</v>
      </c>
      <c r="K256" s="8"/>
      <c r="L256" s="8" t="s">
        <v>712</v>
      </c>
      <c r="M256" s="8">
        <v>100004662</v>
      </c>
      <c r="N256" s="8" t="s">
        <v>65</v>
      </c>
      <c r="O256" s="8"/>
      <c r="P256" s="33">
        <v>7990</v>
      </c>
      <c r="Q256" s="33">
        <v>3990</v>
      </c>
      <c r="R256" s="13">
        <f t="shared" si="51"/>
        <v>-0.50062578222778475</v>
      </c>
      <c r="S256" s="14">
        <v>3290</v>
      </c>
      <c r="T256" s="14">
        <v>20000</v>
      </c>
      <c r="U256" s="14">
        <f t="shared" si="52"/>
        <v>79800000</v>
      </c>
      <c r="V256" s="15">
        <f t="shared" si="53"/>
        <v>6.0790273556231007</v>
      </c>
      <c r="W256">
        <v>330</v>
      </c>
      <c r="X256">
        <v>1.860812146293513</v>
      </c>
      <c r="Y256">
        <f>X256*1.25</f>
        <v>2.3260151828668914</v>
      </c>
      <c r="Z256" s="68">
        <v>45540</v>
      </c>
      <c r="AA256" s="68">
        <f>Z256+2</f>
        <v>45542</v>
      </c>
      <c r="AB256">
        <f>X256*0.75</f>
        <v>1.3956091097201346</v>
      </c>
      <c r="AC256" s="68">
        <f>AA256+1</f>
        <v>45543</v>
      </c>
      <c r="AD256" s="68">
        <f>AC256+3</f>
        <v>45546</v>
      </c>
      <c r="AE256">
        <f>1.3/X256</f>
        <v>0.69861968742488323</v>
      </c>
      <c r="AF256" s="68">
        <f>AD256+1</f>
        <v>45547</v>
      </c>
      <c r="AG256" s="68">
        <f>AF256+6</f>
        <v>45553</v>
      </c>
    </row>
    <row r="257" spans="1:23" x14ac:dyDescent="0.3">
      <c r="A257" s="9">
        <v>45540</v>
      </c>
      <c r="B257" s="9">
        <v>45546</v>
      </c>
      <c r="C257" s="8" t="s">
        <v>23</v>
      </c>
      <c r="D257" s="8" t="s">
        <v>24</v>
      </c>
      <c r="E257" s="8"/>
      <c r="F257" s="8"/>
      <c r="G257" s="8">
        <v>21</v>
      </c>
      <c r="H257" s="8" t="s">
        <v>713</v>
      </c>
      <c r="I257" s="8" t="s">
        <v>714</v>
      </c>
      <c r="J257" s="8" t="s">
        <v>715</v>
      </c>
      <c r="K257" s="8"/>
      <c r="L257" s="8" t="s">
        <v>716</v>
      </c>
      <c r="M257" s="8">
        <v>100003862</v>
      </c>
      <c r="N257" s="8" t="s">
        <v>717</v>
      </c>
      <c r="O257" s="8"/>
      <c r="P257" s="33">
        <v>5490</v>
      </c>
      <c r="Q257" s="33">
        <v>4990</v>
      </c>
      <c r="R257" s="13">
        <f t="shared" si="51"/>
        <v>-9.1074681238615618E-2</v>
      </c>
      <c r="S257" s="14">
        <v>600</v>
      </c>
      <c r="T257" s="14">
        <v>1500</v>
      </c>
      <c r="U257" s="14">
        <f t="shared" si="52"/>
        <v>7485000</v>
      </c>
      <c r="V257" s="15">
        <f t="shared" si="53"/>
        <v>2.5</v>
      </c>
      <c r="W257">
        <v>730</v>
      </c>
    </row>
    <row r="258" spans="1:23" x14ac:dyDescent="0.3">
      <c r="A258" s="9">
        <v>45540</v>
      </c>
      <c r="B258" s="9">
        <v>45546</v>
      </c>
      <c r="C258" s="8" t="s">
        <v>23</v>
      </c>
      <c r="D258" s="8" t="s">
        <v>24</v>
      </c>
      <c r="E258" s="8"/>
      <c r="F258" s="8"/>
      <c r="G258" s="8">
        <v>7</v>
      </c>
      <c r="H258" s="8" t="s">
        <v>718</v>
      </c>
      <c r="I258" s="8" t="s">
        <v>719</v>
      </c>
      <c r="J258" s="8" t="s">
        <v>720</v>
      </c>
      <c r="K258" s="8"/>
      <c r="L258" s="8" t="s">
        <v>716</v>
      </c>
      <c r="M258" s="8">
        <v>100003862</v>
      </c>
      <c r="N258" s="8" t="s">
        <v>717</v>
      </c>
      <c r="O258" s="8"/>
      <c r="P258" s="33">
        <v>5490</v>
      </c>
      <c r="Q258" s="33">
        <v>4990</v>
      </c>
      <c r="R258" s="13">
        <f t="shared" ref="R258:R321" si="78">Q258/P258-1</f>
        <v>-9.1074681238615618E-2</v>
      </c>
      <c r="S258" s="14">
        <v>1407</v>
      </c>
      <c r="T258" s="14">
        <v>2100</v>
      </c>
      <c r="U258" s="14">
        <f t="shared" ref="U258:U321" si="79">T258*Q258</f>
        <v>10479000</v>
      </c>
      <c r="V258" s="15">
        <f t="shared" ref="V258:V321" si="80">IFERROR(T258/S258,"")</f>
        <v>1.4925373134328359</v>
      </c>
      <c r="W258">
        <v>365</v>
      </c>
    </row>
    <row r="259" spans="1:23" x14ac:dyDescent="0.3">
      <c r="A259" s="9">
        <v>45540</v>
      </c>
      <c r="B259" s="9">
        <v>45546</v>
      </c>
      <c r="C259" s="8" t="s">
        <v>23</v>
      </c>
      <c r="D259" s="8" t="s">
        <v>24</v>
      </c>
      <c r="E259" s="8"/>
      <c r="F259" s="8"/>
      <c r="G259" s="8">
        <v>21</v>
      </c>
      <c r="H259" s="8" t="s">
        <v>721</v>
      </c>
      <c r="I259" s="8" t="s">
        <v>722</v>
      </c>
      <c r="J259" s="8" t="s">
        <v>723</v>
      </c>
      <c r="K259" s="8"/>
      <c r="L259" s="8" t="s">
        <v>724</v>
      </c>
      <c r="M259" s="8">
        <v>100003862</v>
      </c>
      <c r="N259" s="8" t="s">
        <v>717</v>
      </c>
      <c r="O259" s="8"/>
      <c r="P259" s="33">
        <v>34990</v>
      </c>
      <c r="Q259" s="34">
        <v>29990</v>
      </c>
      <c r="R259" s="13">
        <f t="shared" si="78"/>
        <v>-0.14289797084881395</v>
      </c>
      <c r="S259" s="14">
        <v>360</v>
      </c>
      <c r="T259" s="14">
        <v>900</v>
      </c>
      <c r="U259" s="14">
        <f t="shared" si="79"/>
        <v>26991000</v>
      </c>
      <c r="V259" s="15">
        <f t="shared" si="80"/>
        <v>2.5</v>
      </c>
      <c r="W259">
        <v>365</v>
      </c>
    </row>
    <row r="260" spans="1:23" x14ac:dyDescent="0.3">
      <c r="A260" s="9">
        <v>45540</v>
      </c>
      <c r="B260" s="9">
        <v>45546</v>
      </c>
      <c r="C260" s="8" t="s">
        <v>23</v>
      </c>
      <c r="D260" s="8" t="s">
        <v>24</v>
      </c>
      <c r="E260" s="8"/>
      <c r="F260" s="8"/>
      <c r="G260" s="8">
        <v>7</v>
      </c>
      <c r="H260" s="8" t="s">
        <v>725</v>
      </c>
      <c r="I260" s="25" t="s">
        <v>726</v>
      </c>
      <c r="J260" s="8" t="s">
        <v>727</v>
      </c>
      <c r="K260" s="8"/>
      <c r="L260" s="8" t="s">
        <v>728</v>
      </c>
      <c r="M260" s="8">
        <v>100004658</v>
      </c>
      <c r="N260" s="8" t="s">
        <v>729</v>
      </c>
      <c r="O260" s="8"/>
      <c r="P260" s="33">
        <v>6990</v>
      </c>
      <c r="Q260" s="33">
        <v>5490</v>
      </c>
      <c r="R260" s="13">
        <f t="shared" si="78"/>
        <v>-0.21459227467811159</v>
      </c>
      <c r="S260" s="14">
        <v>2163</v>
      </c>
      <c r="T260" s="14">
        <v>2600</v>
      </c>
      <c r="U260" s="14">
        <f t="shared" si="79"/>
        <v>14274000</v>
      </c>
      <c r="V260" s="15">
        <f t="shared" si="80"/>
        <v>1.2020342117429497</v>
      </c>
      <c r="W260">
        <v>365</v>
      </c>
    </row>
    <row r="261" spans="1:23" x14ac:dyDescent="0.3">
      <c r="A261" s="9">
        <v>45540</v>
      </c>
      <c r="B261" s="9">
        <v>45546</v>
      </c>
      <c r="C261" s="8" t="s">
        <v>23</v>
      </c>
      <c r="D261" s="8" t="s">
        <v>24</v>
      </c>
      <c r="E261" s="8"/>
      <c r="F261" s="8"/>
      <c r="G261" s="8">
        <v>21</v>
      </c>
      <c r="H261" s="35" t="s">
        <v>730</v>
      </c>
      <c r="I261" s="25" t="s">
        <v>731</v>
      </c>
      <c r="J261" s="8" t="s">
        <v>732</v>
      </c>
      <c r="K261" s="8"/>
      <c r="L261" s="8" t="s">
        <v>733</v>
      </c>
      <c r="M261" s="8">
        <v>100004199</v>
      </c>
      <c r="N261" s="8" t="s">
        <v>734</v>
      </c>
      <c r="O261" s="8"/>
      <c r="P261" s="33">
        <v>12990</v>
      </c>
      <c r="Q261" s="33">
        <v>9990</v>
      </c>
      <c r="R261" s="13">
        <f t="shared" si="78"/>
        <v>-0.23094688221709003</v>
      </c>
      <c r="S261" s="14">
        <v>1697.5</v>
      </c>
      <c r="T261" s="14">
        <v>5000</v>
      </c>
      <c r="U261" s="14">
        <f t="shared" si="79"/>
        <v>49950000</v>
      </c>
      <c r="V261" s="15">
        <f t="shared" si="80"/>
        <v>2.9455081001472756</v>
      </c>
      <c r="W261">
        <v>365</v>
      </c>
    </row>
    <row r="262" spans="1:23" x14ac:dyDescent="0.3">
      <c r="A262" s="9">
        <v>45540</v>
      </c>
      <c r="B262" s="9">
        <v>45546</v>
      </c>
      <c r="C262" s="8" t="s">
        <v>23</v>
      </c>
      <c r="D262" s="8" t="s">
        <v>24</v>
      </c>
      <c r="E262" s="8"/>
      <c r="F262" s="8"/>
      <c r="G262" s="8">
        <v>21</v>
      </c>
      <c r="H262" s="8" t="s">
        <v>735</v>
      </c>
      <c r="I262" s="25" t="s">
        <v>736</v>
      </c>
      <c r="J262" s="8" t="s">
        <v>737</v>
      </c>
      <c r="K262" s="8"/>
      <c r="L262" s="8" t="s">
        <v>733</v>
      </c>
      <c r="M262" s="8">
        <v>100004199</v>
      </c>
      <c r="N262" s="8" t="s">
        <v>734</v>
      </c>
      <c r="O262" s="8"/>
      <c r="P262" s="33">
        <v>12990</v>
      </c>
      <c r="Q262" s="33">
        <v>9990</v>
      </c>
      <c r="R262" s="13">
        <f t="shared" si="78"/>
        <v>-0.23094688221709003</v>
      </c>
      <c r="S262" s="14">
        <v>1620.5</v>
      </c>
      <c r="T262" s="14">
        <v>4800</v>
      </c>
      <c r="U262" s="14">
        <f t="shared" si="79"/>
        <v>47952000</v>
      </c>
      <c r="V262" s="15">
        <f t="shared" si="80"/>
        <v>2.9620487503856836</v>
      </c>
      <c r="W262">
        <v>365</v>
      </c>
    </row>
    <row r="263" spans="1:23" x14ac:dyDescent="0.3">
      <c r="A263" s="9">
        <v>45540</v>
      </c>
      <c r="B263" s="9">
        <v>45546</v>
      </c>
      <c r="C263" s="8" t="s">
        <v>23</v>
      </c>
      <c r="D263" s="8" t="s">
        <v>24</v>
      </c>
      <c r="E263" s="8"/>
      <c r="F263" s="8"/>
      <c r="G263" s="8">
        <v>21</v>
      </c>
      <c r="H263" s="8" t="s">
        <v>738</v>
      </c>
      <c r="I263" s="8" t="s">
        <v>739</v>
      </c>
      <c r="J263" s="8" t="s">
        <v>740</v>
      </c>
      <c r="K263" s="8"/>
      <c r="L263" s="8" t="s">
        <v>741</v>
      </c>
      <c r="M263" s="8">
        <v>100003796</v>
      </c>
      <c r="N263" s="8" t="s">
        <v>742</v>
      </c>
      <c r="O263" s="8"/>
      <c r="P263" s="33">
        <v>15490</v>
      </c>
      <c r="Q263" s="33">
        <v>9990</v>
      </c>
      <c r="R263" s="13">
        <f t="shared" si="78"/>
        <v>-0.35506778566817299</v>
      </c>
      <c r="S263" s="14">
        <v>600</v>
      </c>
      <c r="T263" s="14">
        <v>3000</v>
      </c>
      <c r="U263" s="14">
        <f t="shared" si="79"/>
        <v>29970000</v>
      </c>
      <c r="V263" s="15">
        <f t="shared" si="80"/>
        <v>5</v>
      </c>
      <c r="W263">
        <v>365</v>
      </c>
    </row>
    <row r="264" spans="1:23" x14ac:dyDescent="0.3">
      <c r="A264" s="9">
        <v>45540</v>
      </c>
      <c r="B264" s="9">
        <v>45546</v>
      </c>
      <c r="C264" s="8" t="s">
        <v>23</v>
      </c>
      <c r="D264" s="8" t="s">
        <v>24</v>
      </c>
      <c r="E264" s="8"/>
      <c r="F264" s="8"/>
      <c r="G264" s="8">
        <v>21</v>
      </c>
      <c r="H264" s="8" t="s">
        <v>743</v>
      </c>
      <c r="I264" s="8" t="s">
        <v>744</v>
      </c>
      <c r="J264" s="8" t="s">
        <v>745</v>
      </c>
      <c r="K264" s="8"/>
      <c r="L264" s="8" t="s">
        <v>741</v>
      </c>
      <c r="M264" s="8">
        <v>100003796</v>
      </c>
      <c r="N264" s="8" t="s">
        <v>742</v>
      </c>
      <c r="O264" s="8"/>
      <c r="P264" s="33">
        <v>15490</v>
      </c>
      <c r="Q264" s="33">
        <v>9990</v>
      </c>
      <c r="R264" s="13">
        <f t="shared" si="78"/>
        <v>-0.35506778566817299</v>
      </c>
      <c r="S264" s="14">
        <v>550</v>
      </c>
      <c r="T264" s="14">
        <v>2800</v>
      </c>
      <c r="U264" s="14">
        <f t="shared" si="79"/>
        <v>27972000</v>
      </c>
      <c r="V264" s="15">
        <f t="shared" si="80"/>
        <v>5.0909090909090908</v>
      </c>
      <c r="W264">
        <v>275</v>
      </c>
    </row>
    <row r="265" spans="1:23" x14ac:dyDescent="0.3">
      <c r="A265" s="9">
        <v>45540</v>
      </c>
      <c r="B265" s="9">
        <v>45546</v>
      </c>
      <c r="C265" s="8" t="s">
        <v>23</v>
      </c>
      <c r="D265" s="8" t="s">
        <v>24</v>
      </c>
      <c r="E265" s="8"/>
      <c r="F265" s="8"/>
      <c r="G265" s="8">
        <v>7</v>
      </c>
      <c r="H265" s="8" t="s">
        <v>746</v>
      </c>
      <c r="I265" s="8" t="s">
        <v>747</v>
      </c>
      <c r="J265" s="8" t="s">
        <v>748</v>
      </c>
      <c r="K265" s="8"/>
      <c r="L265" s="8" t="s">
        <v>749</v>
      </c>
      <c r="M265" s="8">
        <v>100003796</v>
      </c>
      <c r="N265" s="8" t="s">
        <v>742</v>
      </c>
      <c r="O265" s="8"/>
      <c r="P265" s="33">
        <v>21990</v>
      </c>
      <c r="Q265" s="33">
        <v>14490</v>
      </c>
      <c r="R265" s="13">
        <f t="shared" si="78"/>
        <v>-0.34106412005457021</v>
      </c>
      <c r="S265" s="14">
        <v>1085</v>
      </c>
      <c r="T265" s="14">
        <v>3400</v>
      </c>
      <c r="U265" s="14">
        <f t="shared" si="79"/>
        <v>49266000</v>
      </c>
      <c r="V265" s="15">
        <f t="shared" si="80"/>
        <v>3.1336405529953919</v>
      </c>
      <c r="W265">
        <v>365</v>
      </c>
    </row>
    <row r="266" spans="1:23" x14ac:dyDescent="0.3">
      <c r="A266" s="9">
        <v>45540</v>
      </c>
      <c r="B266" s="9">
        <v>45546</v>
      </c>
      <c r="C266" s="8" t="s">
        <v>23</v>
      </c>
      <c r="D266" s="8" t="s">
        <v>24</v>
      </c>
      <c r="E266" s="8"/>
      <c r="F266" s="8"/>
      <c r="G266" s="8">
        <v>7</v>
      </c>
      <c r="H266" s="8" t="s">
        <v>750</v>
      </c>
      <c r="I266" s="8" t="s">
        <v>751</v>
      </c>
      <c r="J266" s="8" t="s">
        <v>752</v>
      </c>
      <c r="K266" s="8"/>
      <c r="L266" s="8" t="s">
        <v>749</v>
      </c>
      <c r="M266" s="8">
        <v>100003796</v>
      </c>
      <c r="N266" s="8" t="s">
        <v>742</v>
      </c>
      <c r="O266" s="8"/>
      <c r="P266" s="33">
        <v>21990</v>
      </c>
      <c r="Q266" s="33">
        <v>14490</v>
      </c>
      <c r="R266" s="13">
        <f t="shared" si="78"/>
        <v>-0.34106412005457021</v>
      </c>
      <c r="S266" s="14">
        <v>1218</v>
      </c>
      <c r="T266" s="14">
        <v>3600</v>
      </c>
      <c r="U266" s="14">
        <f t="shared" si="79"/>
        <v>52164000</v>
      </c>
      <c r="V266" s="15">
        <f t="shared" si="80"/>
        <v>2.9556650246305418</v>
      </c>
      <c r="W266">
        <v>270</v>
      </c>
    </row>
    <row r="267" spans="1:23" x14ac:dyDescent="0.3">
      <c r="A267" s="9">
        <v>45540</v>
      </c>
      <c r="B267" s="9">
        <v>45546</v>
      </c>
      <c r="C267" s="8" t="s">
        <v>23</v>
      </c>
      <c r="D267" s="8" t="s">
        <v>24</v>
      </c>
      <c r="E267" s="8"/>
      <c r="F267" s="8"/>
      <c r="G267" s="8">
        <v>7</v>
      </c>
      <c r="H267" s="8" t="s">
        <v>753</v>
      </c>
      <c r="I267" s="8" t="s">
        <v>754</v>
      </c>
      <c r="J267" s="8" t="s">
        <v>755</v>
      </c>
      <c r="K267" s="8"/>
      <c r="L267" s="8" t="s">
        <v>749</v>
      </c>
      <c r="M267" s="8">
        <v>100003796</v>
      </c>
      <c r="N267" s="8" t="s">
        <v>742</v>
      </c>
      <c r="O267" s="8"/>
      <c r="P267" s="33">
        <v>21990</v>
      </c>
      <c r="Q267" s="33">
        <v>14490</v>
      </c>
      <c r="R267" s="13">
        <f t="shared" si="78"/>
        <v>-0.34106412005457021</v>
      </c>
      <c r="S267" s="14">
        <v>507.5</v>
      </c>
      <c r="T267" s="14">
        <v>1800</v>
      </c>
      <c r="U267" s="14">
        <f t="shared" si="79"/>
        <v>26082000</v>
      </c>
      <c r="V267" s="15">
        <f t="shared" si="80"/>
        <v>3.5467980295566504</v>
      </c>
      <c r="W267">
        <v>270</v>
      </c>
    </row>
    <row r="268" spans="1:23" x14ac:dyDescent="0.3">
      <c r="A268" s="9">
        <v>45540</v>
      </c>
      <c r="B268" s="9">
        <v>45546</v>
      </c>
      <c r="C268" s="8" t="s">
        <v>23</v>
      </c>
      <c r="D268" s="8" t="s">
        <v>24</v>
      </c>
      <c r="E268" s="8"/>
      <c r="F268" s="8"/>
      <c r="G268" s="8">
        <v>7</v>
      </c>
      <c r="H268" s="8" t="s">
        <v>756</v>
      </c>
      <c r="I268" s="8" t="s">
        <v>757</v>
      </c>
      <c r="J268" s="8" t="s">
        <v>758</v>
      </c>
      <c r="K268" s="8"/>
      <c r="L268" s="8" t="s">
        <v>749</v>
      </c>
      <c r="M268" s="8">
        <v>100003796</v>
      </c>
      <c r="N268" s="8" t="s">
        <v>742</v>
      </c>
      <c r="O268" s="8"/>
      <c r="P268" s="33">
        <v>89990</v>
      </c>
      <c r="Q268" s="33">
        <v>49990</v>
      </c>
      <c r="R268" s="13">
        <f t="shared" si="78"/>
        <v>-0.44449383264807196</v>
      </c>
      <c r="S268" s="14">
        <v>200</v>
      </c>
      <c r="T268" s="14">
        <v>810</v>
      </c>
      <c r="U268" s="14">
        <f t="shared" si="79"/>
        <v>40491900</v>
      </c>
      <c r="V268" s="15">
        <f t="shared" si="80"/>
        <v>4.05</v>
      </c>
      <c r="W268">
        <v>275</v>
      </c>
    </row>
    <row r="269" spans="1:23" x14ac:dyDescent="0.3">
      <c r="A269" s="9">
        <v>45540</v>
      </c>
      <c r="B269" s="9">
        <v>45546</v>
      </c>
      <c r="C269" s="8" t="s">
        <v>23</v>
      </c>
      <c r="D269" s="8" t="s">
        <v>24</v>
      </c>
      <c r="E269" s="8"/>
      <c r="F269" s="8"/>
      <c r="G269" s="8">
        <v>7</v>
      </c>
      <c r="H269" s="8" t="s">
        <v>759</v>
      </c>
      <c r="I269" s="8" t="s">
        <v>760</v>
      </c>
      <c r="J269" s="8" t="s">
        <v>761</v>
      </c>
      <c r="K269" s="8"/>
      <c r="L269" s="8" t="s">
        <v>749</v>
      </c>
      <c r="M269" s="8">
        <v>100003796</v>
      </c>
      <c r="N269" s="8" t="s">
        <v>742</v>
      </c>
      <c r="O269" s="8"/>
      <c r="P269" s="33">
        <v>89990</v>
      </c>
      <c r="Q269" s="33">
        <v>49990</v>
      </c>
      <c r="R269" s="13">
        <f t="shared" si="78"/>
        <v>-0.44449383264807196</v>
      </c>
      <c r="S269" s="14">
        <v>143.5</v>
      </c>
      <c r="T269" s="14">
        <v>600</v>
      </c>
      <c r="U269" s="14">
        <f t="shared" si="79"/>
        <v>29994000</v>
      </c>
      <c r="V269" s="15">
        <f t="shared" si="80"/>
        <v>4.1811846689895473</v>
      </c>
      <c r="W269">
        <v>270</v>
      </c>
    </row>
    <row r="270" spans="1:23" x14ac:dyDescent="0.3">
      <c r="A270" s="9">
        <v>45540</v>
      </c>
      <c r="B270" s="9">
        <v>45546</v>
      </c>
      <c r="C270" s="8" t="s">
        <v>23</v>
      </c>
      <c r="D270" s="8" t="s">
        <v>24</v>
      </c>
      <c r="E270" s="8"/>
      <c r="F270" s="8"/>
      <c r="G270" s="8">
        <v>7</v>
      </c>
      <c r="H270" s="8" t="s">
        <v>762</v>
      </c>
      <c r="I270" s="8" t="s">
        <v>763</v>
      </c>
      <c r="J270" s="8" t="s">
        <v>764</v>
      </c>
      <c r="K270" s="8"/>
      <c r="L270" s="8" t="s">
        <v>765</v>
      </c>
      <c r="M270" s="8">
        <v>100003796</v>
      </c>
      <c r="N270" s="8" t="s">
        <v>742</v>
      </c>
      <c r="O270" s="8"/>
      <c r="P270" s="33">
        <v>10490</v>
      </c>
      <c r="Q270" s="33">
        <v>6990</v>
      </c>
      <c r="R270" s="13">
        <f t="shared" si="78"/>
        <v>-0.33365109628217349</v>
      </c>
      <c r="S270" s="14">
        <v>651</v>
      </c>
      <c r="T270" s="14">
        <v>3400</v>
      </c>
      <c r="U270" s="14">
        <f t="shared" si="79"/>
        <v>23766000</v>
      </c>
      <c r="V270" s="15">
        <f t="shared" si="80"/>
        <v>5.2227342549923197</v>
      </c>
      <c r="W270">
        <v>275</v>
      </c>
    </row>
    <row r="271" spans="1:23" x14ac:dyDescent="0.3">
      <c r="A271" s="9">
        <v>45540</v>
      </c>
      <c r="B271" s="9">
        <v>45546</v>
      </c>
      <c r="C271" s="8" t="s">
        <v>23</v>
      </c>
      <c r="D271" s="8" t="s">
        <v>24</v>
      </c>
      <c r="E271" s="8"/>
      <c r="F271" s="8"/>
      <c r="G271" s="8">
        <v>7</v>
      </c>
      <c r="H271" s="8" t="s">
        <v>766</v>
      </c>
      <c r="I271" s="8" t="s">
        <v>767</v>
      </c>
      <c r="J271" s="8" t="s">
        <v>768</v>
      </c>
      <c r="K271" s="8"/>
      <c r="L271" s="8" t="s">
        <v>769</v>
      </c>
      <c r="M271" s="8">
        <v>100003796</v>
      </c>
      <c r="N271" s="8" t="s">
        <v>742</v>
      </c>
      <c r="O271" s="8"/>
      <c r="P271" s="33">
        <v>4990</v>
      </c>
      <c r="Q271" s="33">
        <v>3990</v>
      </c>
      <c r="R271" s="13">
        <f t="shared" si="78"/>
        <v>-0.20040080160320639</v>
      </c>
      <c r="S271" s="14">
        <v>900</v>
      </c>
      <c r="T271" s="14">
        <v>2000</v>
      </c>
      <c r="U271" s="14">
        <f t="shared" si="79"/>
        <v>7980000</v>
      </c>
      <c r="V271" s="15">
        <f t="shared" si="80"/>
        <v>2.2222222222222223</v>
      </c>
      <c r="W271">
        <v>730</v>
      </c>
    </row>
    <row r="272" spans="1:23" x14ac:dyDescent="0.3">
      <c r="A272" s="9">
        <v>45540</v>
      </c>
      <c r="B272" s="9">
        <v>45546</v>
      </c>
      <c r="C272" s="8" t="s">
        <v>23</v>
      </c>
      <c r="D272" s="8" t="s">
        <v>24</v>
      </c>
      <c r="E272" s="8"/>
      <c r="F272" s="8"/>
      <c r="G272" s="8">
        <v>7</v>
      </c>
      <c r="H272" s="8" t="s">
        <v>770</v>
      </c>
      <c r="I272" s="8" t="s">
        <v>771</v>
      </c>
      <c r="J272" s="8" t="s">
        <v>772</v>
      </c>
      <c r="K272" s="8"/>
      <c r="L272" s="8" t="s">
        <v>769</v>
      </c>
      <c r="M272" s="8">
        <v>100003796</v>
      </c>
      <c r="N272" s="8" t="s">
        <v>742</v>
      </c>
      <c r="O272" s="8"/>
      <c r="P272" s="33">
        <v>4990</v>
      </c>
      <c r="Q272" s="33">
        <v>3990</v>
      </c>
      <c r="R272" s="13">
        <f t="shared" si="78"/>
        <v>-0.20040080160320639</v>
      </c>
      <c r="S272" s="14">
        <v>1424.5</v>
      </c>
      <c r="T272" s="14">
        <v>2650</v>
      </c>
      <c r="U272" s="14">
        <f t="shared" si="79"/>
        <v>10573500</v>
      </c>
      <c r="V272" s="15">
        <f t="shared" si="80"/>
        <v>1.8603018603018604</v>
      </c>
      <c r="W272">
        <v>730</v>
      </c>
    </row>
    <row r="273" spans="1:23" x14ac:dyDescent="0.3">
      <c r="A273" s="9">
        <v>45540</v>
      </c>
      <c r="B273" s="9">
        <v>45546</v>
      </c>
      <c r="C273" s="8" t="s">
        <v>23</v>
      </c>
      <c r="D273" s="8" t="s">
        <v>24</v>
      </c>
      <c r="E273" s="8"/>
      <c r="F273" s="8"/>
      <c r="G273" s="8">
        <v>7</v>
      </c>
      <c r="H273" s="8" t="s">
        <v>773</v>
      </c>
      <c r="I273" s="8" t="s">
        <v>774</v>
      </c>
      <c r="J273" s="8" t="s">
        <v>775</v>
      </c>
      <c r="K273" s="8"/>
      <c r="L273" s="8" t="s">
        <v>769</v>
      </c>
      <c r="M273" s="8">
        <v>100003796</v>
      </c>
      <c r="N273" s="8" t="s">
        <v>742</v>
      </c>
      <c r="O273" s="8"/>
      <c r="P273" s="33">
        <v>4990</v>
      </c>
      <c r="Q273" s="33">
        <v>3990</v>
      </c>
      <c r="R273" s="13">
        <f t="shared" si="78"/>
        <v>-0.20040080160320639</v>
      </c>
      <c r="S273" s="14">
        <v>1200</v>
      </c>
      <c r="T273" s="14">
        <v>2400</v>
      </c>
      <c r="U273" s="14">
        <f t="shared" si="79"/>
        <v>9576000</v>
      </c>
      <c r="V273" s="15">
        <f t="shared" si="80"/>
        <v>2</v>
      </c>
      <c r="W273">
        <v>730</v>
      </c>
    </row>
    <row r="274" spans="1:23" x14ac:dyDescent="0.3">
      <c r="A274" s="9">
        <v>45540</v>
      </c>
      <c r="B274" s="9">
        <v>45546</v>
      </c>
      <c r="C274" s="8" t="s">
        <v>23</v>
      </c>
      <c r="D274" s="8" t="s">
        <v>24</v>
      </c>
      <c r="E274" s="8"/>
      <c r="F274" s="8"/>
      <c r="G274" s="22">
        <v>20</v>
      </c>
      <c r="H274" s="22" t="s">
        <v>776</v>
      </c>
      <c r="I274" s="36">
        <v>6920354811869</v>
      </c>
      <c r="J274" s="22" t="s">
        <v>777</v>
      </c>
      <c r="K274" s="22" t="s">
        <v>778</v>
      </c>
      <c r="L274" s="22" t="s">
        <v>641</v>
      </c>
      <c r="M274" s="22">
        <v>900000009</v>
      </c>
      <c r="N274" s="22" t="s">
        <v>37</v>
      </c>
      <c r="O274" s="22"/>
      <c r="P274" s="20">
        <v>52990</v>
      </c>
      <c r="Q274" s="20">
        <v>39990</v>
      </c>
      <c r="R274" s="13">
        <f t="shared" si="78"/>
        <v>-0.24532930741649372</v>
      </c>
      <c r="S274" s="14">
        <v>441</v>
      </c>
      <c r="T274" s="14">
        <v>1014</v>
      </c>
      <c r="U274" s="14">
        <f t="shared" si="79"/>
        <v>40549860</v>
      </c>
      <c r="V274" s="15">
        <f t="shared" si="80"/>
        <v>2.2993197278911564</v>
      </c>
      <c r="W274">
        <v>1080</v>
      </c>
    </row>
    <row r="275" spans="1:23" x14ac:dyDescent="0.3">
      <c r="A275" s="9">
        <v>45540</v>
      </c>
      <c r="B275" s="9">
        <v>45546</v>
      </c>
      <c r="C275" s="8" t="s">
        <v>23</v>
      </c>
      <c r="D275" s="8" t="s">
        <v>24</v>
      </c>
      <c r="E275" s="8"/>
      <c r="F275" s="8"/>
      <c r="G275" s="22">
        <v>20</v>
      </c>
      <c r="H275" s="22" t="s">
        <v>779</v>
      </c>
      <c r="I275" s="36">
        <v>7891024123478</v>
      </c>
      <c r="J275" s="22" t="s">
        <v>780</v>
      </c>
      <c r="K275" s="22" t="s">
        <v>778</v>
      </c>
      <c r="L275" s="22" t="s">
        <v>641</v>
      </c>
      <c r="M275" s="22">
        <v>900000009</v>
      </c>
      <c r="N275" s="22" t="s">
        <v>37</v>
      </c>
      <c r="O275" s="22"/>
      <c r="P275" s="20">
        <v>53990</v>
      </c>
      <c r="Q275" s="20">
        <v>40490</v>
      </c>
      <c r="R275" s="13">
        <f t="shared" si="78"/>
        <v>-0.25004630487127244</v>
      </c>
      <c r="S275" s="14">
        <v>14</v>
      </c>
      <c r="T275" s="14">
        <v>40</v>
      </c>
      <c r="U275" s="14">
        <f t="shared" si="79"/>
        <v>1619600</v>
      </c>
      <c r="V275" s="15">
        <f t="shared" si="80"/>
        <v>2.8571428571428572</v>
      </c>
      <c r="W275">
        <v>1080</v>
      </c>
    </row>
    <row r="276" spans="1:23" x14ac:dyDescent="0.3">
      <c r="A276" s="9">
        <v>45540</v>
      </c>
      <c r="B276" s="9">
        <v>45546</v>
      </c>
      <c r="C276" s="8" t="s">
        <v>23</v>
      </c>
      <c r="D276" s="8" t="s">
        <v>24</v>
      </c>
      <c r="E276" s="8"/>
      <c r="F276" s="8"/>
      <c r="G276" s="22">
        <v>20</v>
      </c>
      <c r="H276" s="22" t="s">
        <v>781</v>
      </c>
      <c r="I276" s="36">
        <v>6920354835889</v>
      </c>
      <c r="J276" s="22" t="s">
        <v>782</v>
      </c>
      <c r="K276" s="22" t="s">
        <v>778</v>
      </c>
      <c r="L276" s="22" t="s">
        <v>641</v>
      </c>
      <c r="M276" s="22">
        <v>900000009</v>
      </c>
      <c r="N276" s="22" t="s">
        <v>37</v>
      </c>
      <c r="O276" s="22"/>
      <c r="P276" s="20">
        <v>44490</v>
      </c>
      <c r="Q276" s="20">
        <v>33490</v>
      </c>
      <c r="R276" s="13">
        <f t="shared" si="78"/>
        <v>-0.24724657226342994</v>
      </c>
      <c r="S276" s="14">
        <v>168</v>
      </c>
      <c r="T276" s="14">
        <v>333</v>
      </c>
      <c r="U276" s="14">
        <f t="shared" si="79"/>
        <v>11152170</v>
      </c>
      <c r="V276" s="15">
        <f t="shared" si="80"/>
        <v>1.9821428571428572</v>
      </c>
      <c r="W276">
        <v>1080</v>
      </c>
    </row>
    <row r="277" spans="1:23" x14ac:dyDescent="0.3">
      <c r="A277" s="9">
        <v>45540</v>
      </c>
      <c r="B277" s="9">
        <v>45546</v>
      </c>
      <c r="C277" s="8" t="s">
        <v>23</v>
      </c>
      <c r="D277" s="8" t="s">
        <v>24</v>
      </c>
      <c r="E277" s="8"/>
      <c r="F277" s="8"/>
      <c r="G277" s="22">
        <v>20</v>
      </c>
      <c r="H277" s="22" t="s">
        <v>783</v>
      </c>
      <c r="I277" s="36">
        <v>6920354805851</v>
      </c>
      <c r="J277" s="22" t="s">
        <v>784</v>
      </c>
      <c r="K277" s="22" t="s">
        <v>785</v>
      </c>
      <c r="L277" s="22" t="s">
        <v>641</v>
      </c>
      <c r="M277" s="22">
        <v>900000009</v>
      </c>
      <c r="N277" s="22" t="s">
        <v>37</v>
      </c>
      <c r="O277" s="22"/>
      <c r="P277" s="20">
        <v>32990</v>
      </c>
      <c r="Q277" s="20">
        <v>26490</v>
      </c>
      <c r="R277" s="13">
        <f t="shared" si="78"/>
        <v>-0.19702940284934833</v>
      </c>
      <c r="S277" s="14">
        <v>870</v>
      </c>
      <c r="T277" s="14">
        <v>1705</v>
      </c>
      <c r="U277" s="14">
        <f t="shared" si="79"/>
        <v>45165450</v>
      </c>
      <c r="V277" s="15">
        <f t="shared" si="80"/>
        <v>1.9597701149425288</v>
      </c>
      <c r="W277">
        <v>1080</v>
      </c>
    </row>
    <row r="278" spans="1:23" x14ac:dyDescent="0.3">
      <c r="A278" s="9">
        <v>45540</v>
      </c>
      <c r="B278" s="9">
        <v>45546</v>
      </c>
      <c r="C278" s="8" t="s">
        <v>23</v>
      </c>
      <c r="D278" s="8" t="s">
        <v>24</v>
      </c>
      <c r="E278" s="8"/>
      <c r="F278" s="8"/>
      <c r="G278" s="22">
        <v>20</v>
      </c>
      <c r="H278" s="22" t="s">
        <v>786</v>
      </c>
      <c r="I278" s="36">
        <v>6920354828300</v>
      </c>
      <c r="J278" s="22" t="s">
        <v>787</v>
      </c>
      <c r="K278" s="22" t="s">
        <v>778</v>
      </c>
      <c r="L278" s="22" t="s">
        <v>641</v>
      </c>
      <c r="M278" s="22">
        <v>900000009</v>
      </c>
      <c r="N278" s="22" t="s">
        <v>37</v>
      </c>
      <c r="O278" s="22"/>
      <c r="P278" s="20">
        <v>36990</v>
      </c>
      <c r="Q278" s="20">
        <v>25990</v>
      </c>
      <c r="R278" s="13">
        <f t="shared" si="78"/>
        <v>-0.29737766964044332</v>
      </c>
      <c r="S278" s="14">
        <v>28</v>
      </c>
      <c r="T278" s="14">
        <v>77</v>
      </c>
      <c r="U278" s="14">
        <f t="shared" si="79"/>
        <v>2001230</v>
      </c>
      <c r="V278" s="15">
        <f t="shared" si="80"/>
        <v>2.75</v>
      </c>
      <c r="W278">
        <v>720</v>
      </c>
    </row>
    <row r="279" spans="1:23" x14ac:dyDescent="0.3">
      <c r="A279" s="9">
        <v>45540</v>
      </c>
      <c r="B279" s="9">
        <v>45546</v>
      </c>
      <c r="C279" s="8" t="s">
        <v>23</v>
      </c>
      <c r="D279" s="8" t="s">
        <v>24</v>
      </c>
      <c r="E279" s="8"/>
      <c r="F279" s="8"/>
      <c r="G279" s="22">
        <v>20</v>
      </c>
      <c r="H279" s="22" t="s">
        <v>788</v>
      </c>
      <c r="I279" s="36">
        <v>6920354817076</v>
      </c>
      <c r="J279" s="22" t="s">
        <v>789</v>
      </c>
      <c r="K279" s="22" t="s">
        <v>790</v>
      </c>
      <c r="L279" s="22" t="s">
        <v>641</v>
      </c>
      <c r="M279" s="22">
        <v>900000009</v>
      </c>
      <c r="N279" s="22" t="s">
        <v>37</v>
      </c>
      <c r="O279" s="22"/>
      <c r="P279" s="20">
        <v>42990</v>
      </c>
      <c r="Q279" s="20">
        <v>34490</v>
      </c>
      <c r="R279" s="13">
        <f t="shared" si="78"/>
        <v>-0.19772040009304492</v>
      </c>
      <c r="S279" s="14">
        <v>301</v>
      </c>
      <c r="T279" s="14">
        <v>774</v>
      </c>
      <c r="U279" s="14">
        <f t="shared" si="79"/>
        <v>26695260</v>
      </c>
      <c r="V279" s="15">
        <f t="shared" si="80"/>
        <v>2.5714285714285716</v>
      </c>
      <c r="W279">
        <v>1080</v>
      </c>
    </row>
    <row r="280" spans="1:23" x14ac:dyDescent="0.3">
      <c r="A280" s="9">
        <v>45540</v>
      </c>
      <c r="B280" s="9">
        <v>45546</v>
      </c>
      <c r="C280" s="8" t="s">
        <v>23</v>
      </c>
      <c r="D280" s="8" t="s">
        <v>24</v>
      </c>
      <c r="E280" s="8"/>
      <c r="F280" s="8"/>
      <c r="G280" s="22">
        <v>20</v>
      </c>
      <c r="H280" s="22" t="s">
        <v>791</v>
      </c>
      <c r="I280" s="36">
        <v>6920354831966</v>
      </c>
      <c r="J280" s="22" t="s">
        <v>792</v>
      </c>
      <c r="K280" s="22" t="s">
        <v>790</v>
      </c>
      <c r="L280" s="22" t="s">
        <v>641</v>
      </c>
      <c r="M280" s="22">
        <v>900000009</v>
      </c>
      <c r="N280" s="22" t="s">
        <v>37</v>
      </c>
      <c r="O280" s="22"/>
      <c r="P280" s="20">
        <v>42990</v>
      </c>
      <c r="Q280" s="20">
        <v>34490</v>
      </c>
      <c r="R280" s="13">
        <f t="shared" si="78"/>
        <v>-0.19772040009304492</v>
      </c>
      <c r="S280" s="14">
        <v>140</v>
      </c>
      <c r="T280" s="14">
        <v>520</v>
      </c>
      <c r="U280" s="14">
        <f t="shared" si="79"/>
        <v>17934800</v>
      </c>
      <c r="V280" s="15">
        <f t="shared" si="80"/>
        <v>3.7142857142857144</v>
      </c>
      <c r="W280">
        <v>1080</v>
      </c>
    </row>
    <row r="281" spans="1:23" x14ac:dyDescent="0.3">
      <c r="A281" s="9">
        <v>45540</v>
      </c>
      <c r="B281" s="9">
        <v>45546</v>
      </c>
      <c r="C281" s="8" t="s">
        <v>23</v>
      </c>
      <c r="D281" s="8" t="s">
        <v>24</v>
      </c>
      <c r="E281" s="8"/>
      <c r="F281" s="8"/>
      <c r="G281" s="22">
        <v>20</v>
      </c>
      <c r="H281" s="22" t="s">
        <v>793</v>
      </c>
      <c r="I281" s="36">
        <v>8718951408371</v>
      </c>
      <c r="J281" s="22" t="s">
        <v>794</v>
      </c>
      <c r="K281" s="22"/>
      <c r="L281" s="22" t="s">
        <v>641</v>
      </c>
      <c r="M281" s="22">
        <v>900000009</v>
      </c>
      <c r="N281" s="22" t="s">
        <v>37</v>
      </c>
      <c r="O281" s="22"/>
      <c r="P281" s="20">
        <v>66490</v>
      </c>
      <c r="Q281" s="20">
        <v>53490</v>
      </c>
      <c r="R281" s="13">
        <f t="shared" si="78"/>
        <v>-0.1955181230260189</v>
      </c>
      <c r="S281" s="14">
        <v>73.5</v>
      </c>
      <c r="T281" s="14">
        <v>115</v>
      </c>
      <c r="U281" s="14">
        <f t="shared" si="79"/>
        <v>6151350</v>
      </c>
      <c r="V281" s="15">
        <f t="shared" si="80"/>
        <v>1.564625850340136</v>
      </c>
      <c r="W281">
        <v>9999</v>
      </c>
    </row>
    <row r="282" spans="1:23" x14ac:dyDescent="0.3">
      <c r="A282" s="9">
        <v>45540</v>
      </c>
      <c r="B282" s="9">
        <v>45546</v>
      </c>
      <c r="C282" s="8" t="s">
        <v>23</v>
      </c>
      <c r="D282" s="8" t="s">
        <v>24</v>
      </c>
      <c r="E282" s="8"/>
      <c r="F282" s="8"/>
      <c r="G282" s="22">
        <v>20</v>
      </c>
      <c r="H282" s="22" t="s">
        <v>795</v>
      </c>
      <c r="I282" s="36">
        <v>8718951428157</v>
      </c>
      <c r="J282" s="22" t="s">
        <v>796</v>
      </c>
      <c r="K282" s="22"/>
      <c r="L282" s="22" t="s">
        <v>641</v>
      </c>
      <c r="M282" s="22">
        <v>900000009</v>
      </c>
      <c r="N282" s="22" t="s">
        <v>37</v>
      </c>
      <c r="O282" s="22"/>
      <c r="P282" s="20">
        <v>57490</v>
      </c>
      <c r="Q282" s="20">
        <v>45990</v>
      </c>
      <c r="R282" s="13">
        <f t="shared" si="78"/>
        <v>-0.20003478865889723</v>
      </c>
      <c r="S282" s="14">
        <v>45.5</v>
      </c>
      <c r="T282" s="14">
        <v>75</v>
      </c>
      <c r="U282" s="14">
        <f t="shared" si="79"/>
        <v>3449250</v>
      </c>
      <c r="V282" s="15">
        <f t="shared" si="80"/>
        <v>1.6483516483516483</v>
      </c>
      <c r="W282">
        <v>9999</v>
      </c>
    </row>
    <row r="283" spans="1:23" x14ac:dyDescent="0.3">
      <c r="A283" s="9">
        <v>45540</v>
      </c>
      <c r="B283" s="9">
        <v>45546</v>
      </c>
      <c r="C283" s="8" t="s">
        <v>23</v>
      </c>
      <c r="D283" s="8" t="s">
        <v>24</v>
      </c>
      <c r="E283" s="8"/>
      <c r="F283" s="8"/>
      <c r="G283" s="22">
        <v>20</v>
      </c>
      <c r="H283" s="22" t="s">
        <v>797</v>
      </c>
      <c r="I283" s="36">
        <v>6910021100099</v>
      </c>
      <c r="J283" s="22" t="s">
        <v>798</v>
      </c>
      <c r="K283" s="22"/>
      <c r="L283" s="22" t="s">
        <v>641</v>
      </c>
      <c r="M283" s="22">
        <v>900000009</v>
      </c>
      <c r="N283" s="22" t="s">
        <v>37</v>
      </c>
      <c r="O283" s="22"/>
      <c r="P283" s="20">
        <v>36990</v>
      </c>
      <c r="Q283" s="20">
        <v>29990</v>
      </c>
      <c r="R283" s="13">
        <f t="shared" si="78"/>
        <v>-0.18924033522573669</v>
      </c>
      <c r="S283" s="14">
        <v>129.5</v>
      </c>
      <c r="T283" s="14">
        <v>273</v>
      </c>
      <c r="U283" s="14">
        <f t="shared" si="79"/>
        <v>8187270</v>
      </c>
      <c r="V283" s="15">
        <f t="shared" si="80"/>
        <v>2.1081081081081079</v>
      </c>
      <c r="W283">
        <v>9999</v>
      </c>
    </row>
    <row r="284" spans="1:23" x14ac:dyDescent="0.3">
      <c r="A284" s="9">
        <v>45540</v>
      </c>
      <c r="B284" s="9">
        <v>45546</v>
      </c>
      <c r="C284" s="8" t="s">
        <v>23</v>
      </c>
      <c r="D284" s="8" t="s">
        <v>24</v>
      </c>
      <c r="E284" s="8"/>
      <c r="F284" s="8"/>
      <c r="G284" s="22">
        <v>20</v>
      </c>
      <c r="H284" s="22" t="s">
        <v>799</v>
      </c>
      <c r="I284" s="36">
        <v>8718951508927</v>
      </c>
      <c r="J284" s="22" t="s">
        <v>800</v>
      </c>
      <c r="K284" s="22"/>
      <c r="L284" s="22" t="s">
        <v>641</v>
      </c>
      <c r="M284" s="22">
        <v>900000009</v>
      </c>
      <c r="N284" s="22" t="s">
        <v>37</v>
      </c>
      <c r="O284" s="22"/>
      <c r="P284" s="20">
        <v>19990</v>
      </c>
      <c r="Q284" s="20">
        <v>14990</v>
      </c>
      <c r="R284" s="13">
        <f t="shared" si="78"/>
        <v>-0.25012506253126565</v>
      </c>
      <c r="S284" s="14">
        <v>164.5</v>
      </c>
      <c r="T284" s="14">
        <v>321</v>
      </c>
      <c r="U284" s="14">
        <f t="shared" si="79"/>
        <v>4811790</v>
      </c>
      <c r="V284" s="15">
        <f t="shared" si="80"/>
        <v>1.9513677811550152</v>
      </c>
      <c r="W284">
        <v>1095</v>
      </c>
    </row>
    <row r="285" spans="1:23" x14ac:dyDescent="0.3">
      <c r="A285" s="9">
        <v>45540</v>
      </c>
      <c r="B285" s="9">
        <v>45546</v>
      </c>
      <c r="C285" s="8" t="s">
        <v>23</v>
      </c>
      <c r="D285" s="8" t="s">
        <v>24</v>
      </c>
      <c r="E285" s="8"/>
      <c r="F285" s="8"/>
      <c r="G285" s="22">
        <v>20</v>
      </c>
      <c r="H285" s="22" t="s">
        <v>801</v>
      </c>
      <c r="I285" s="36">
        <v>8718951508897</v>
      </c>
      <c r="J285" s="22" t="s">
        <v>802</v>
      </c>
      <c r="K285" s="22"/>
      <c r="L285" s="22" t="s">
        <v>641</v>
      </c>
      <c r="M285" s="22">
        <v>900000009</v>
      </c>
      <c r="N285" s="22" t="s">
        <v>37</v>
      </c>
      <c r="O285" s="22"/>
      <c r="P285" s="20">
        <v>19990</v>
      </c>
      <c r="Q285" s="20">
        <v>14990</v>
      </c>
      <c r="R285" s="13">
        <f t="shared" si="78"/>
        <v>-0.25012506253126565</v>
      </c>
      <c r="S285" s="14">
        <v>322</v>
      </c>
      <c r="T285" s="14">
        <v>641</v>
      </c>
      <c r="U285" s="14">
        <f t="shared" si="79"/>
        <v>9608590</v>
      </c>
      <c r="V285" s="15">
        <f t="shared" si="80"/>
        <v>1.9906832298136645</v>
      </c>
      <c r="W285">
        <v>1095</v>
      </c>
    </row>
    <row r="286" spans="1:23" x14ac:dyDescent="0.3">
      <c r="A286" s="9">
        <v>45540</v>
      </c>
      <c r="B286" s="9">
        <v>45546</v>
      </c>
      <c r="C286" s="8" t="s">
        <v>23</v>
      </c>
      <c r="D286" s="8" t="s">
        <v>24</v>
      </c>
      <c r="E286" s="8"/>
      <c r="F286" s="8"/>
      <c r="G286" s="22">
        <v>20</v>
      </c>
      <c r="H286" s="22" t="s">
        <v>803</v>
      </c>
      <c r="I286" s="36">
        <v>4011200255905</v>
      </c>
      <c r="J286" s="22" t="s">
        <v>804</v>
      </c>
      <c r="K286" s="22"/>
      <c r="L286" s="22" t="s">
        <v>641</v>
      </c>
      <c r="M286" s="22">
        <v>900000009</v>
      </c>
      <c r="N286" s="22" t="s">
        <v>37</v>
      </c>
      <c r="O286" s="22"/>
      <c r="P286" s="20">
        <v>19490</v>
      </c>
      <c r="Q286" s="20">
        <v>16990</v>
      </c>
      <c r="R286" s="13">
        <f t="shared" si="78"/>
        <v>-0.12827090815802977</v>
      </c>
      <c r="S286" s="14">
        <v>234.5</v>
      </c>
      <c r="T286" s="14">
        <v>380</v>
      </c>
      <c r="U286" s="14">
        <f t="shared" si="79"/>
        <v>6456200</v>
      </c>
      <c r="V286" s="15">
        <f t="shared" si="80"/>
        <v>1.6204690831556503</v>
      </c>
      <c r="W286">
        <v>9999</v>
      </c>
    </row>
    <row r="287" spans="1:23" x14ac:dyDescent="0.3">
      <c r="A287" s="9">
        <v>45540</v>
      </c>
      <c r="B287" s="9">
        <v>45546</v>
      </c>
      <c r="C287" s="8" t="s">
        <v>23</v>
      </c>
      <c r="D287" s="8" t="s">
        <v>24</v>
      </c>
      <c r="E287" s="8"/>
      <c r="F287" s="8"/>
      <c r="G287" s="22">
        <v>20</v>
      </c>
      <c r="H287" s="22" t="s">
        <v>805</v>
      </c>
      <c r="I287" s="36">
        <v>8718951306899</v>
      </c>
      <c r="J287" s="22" t="s">
        <v>806</v>
      </c>
      <c r="K287" s="22"/>
      <c r="L287" s="22" t="s">
        <v>641</v>
      </c>
      <c r="M287" s="22">
        <v>900000009</v>
      </c>
      <c r="N287" s="22" t="s">
        <v>37</v>
      </c>
      <c r="O287" s="22"/>
      <c r="P287" s="20">
        <v>23990</v>
      </c>
      <c r="Q287" s="20">
        <v>20490</v>
      </c>
      <c r="R287" s="13">
        <f t="shared" si="78"/>
        <v>-0.14589412255106293</v>
      </c>
      <c r="S287" s="14">
        <v>406</v>
      </c>
      <c r="T287" s="14">
        <v>781</v>
      </c>
      <c r="U287" s="14">
        <f t="shared" si="79"/>
        <v>16002690</v>
      </c>
      <c r="V287" s="15">
        <f t="shared" si="80"/>
        <v>1.9236453201970443</v>
      </c>
      <c r="W287">
        <v>9999</v>
      </c>
    </row>
    <row r="288" spans="1:23" x14ac:dyDescent="0.3">
      <c r="A288" s="9">
        <v>45540</v>
      </c>
      <c r="B288" s="9">
        <v>45546</v>
      </c>
      <c r="C288" s="8" t="s">
        <v>23</v>
      </c>
      <c r="D288" s="8" t="s">
        <v>24</v>
      </c>
      <c r="E288" s="8"/>
      <c r="F288" s="8"/>
      <c r="G288" s="22">
        <v>20</v>
      </c>
      <c r="H288" s="22" t="s">
        <v>807</v>
      </c>
      <c r="I288" s="36">
        <v>8718951149922</v>
      </c>
      <c r="J288" s="22" t="s">
        <v>808</v>
      </c>
      <c r="K288" s="22"/>
      <c r="L288" s="22" t="s">
        <v>641</v>
      </c>
      <c r="M288" s="22">
        <v>900000009</v>
      </c>
      <c r="N288" s="22" t="s">
        <v>37</v>
      </c>
      <c r="O288" s="22"/>
      <c r="P288" s="20">
        <v>11990</v>
      </c>
      <c r="Q288" s="20">
        <v>10490</v>
      </c>
      <c r="R288" s="13">
        <f t="shared" si="78"/>
        <v>-0.12510425354462051</v>
      </c>
      <c r="S288" s="14">
        <v>983.5</v>
      </c>
      <c r="T288" s="14">
        <v>1800</v>
      </c>
      <c r="U288" s="14">
        <f t="shared" si="79"/>
        <v>18882000</v>
      </c>
      <c r="V288" s="15">
        <f t="shared" si="80"/>
        <v>1.8301982714794103</v>
      </c>
      <c r="W288">
        <v>9999</v>
      </c>
    </row>
    <row r="289" spans="1:23" x14ac:dyDescent="0.3">
      <c r="A289" s="9">
        <v>45540</v>
      </c>
      <c r="B289" s="9">
        <v>45546</v>
      </c>
      <c r="C289" s="8" t="s">
        <v>23</v>
      </c>
      <c r="D289" s="8" t="s">
        <v>24</v>
      </c>
      <c r="E289" s="8"/>
      <c r="F289" s="8"/>
      <c r="G289" s="22">
        <v>20</v>
      </c>
      <c r="H289" s="22" t="s">
        <v>809</v>
      </c>
      <c r="I289" s="36">
        <v>8718951299924</v>
      </c>
      <c r="J289" s="22" t="s">
        <v>810</v>
      </c>
      <c r="K289" s="22"/>
      <c r="L289" s="22" t="s">
        <v>641</v>
      </c>
      <c r="M289" s="22">
        <v>900000009</v>
      </c>
      <c r="N289" s="22" t="s">
        <v>37</v>
      </c>
      <c r="O289" s="22"/>
      <c r="P289" s="20">
        <v>12490</v>
      </c>
      <c r="Q289" s="20">
        <v>10990</v>
      </c>
      <c r="R289" s="13">
        <f t="shared" si="78"/>
        <v>-0.12009607686148915</v>
      </c>
      <c r="S289" s="14">
        <v>514.5</v>
      </c>
      <c r="T289" s="14">
        <v>898</v>
      </c>
      <c r="U289" s="14">
        <f t="shared" si="79"/>
        <v>9869020</v>
      </c>
      <c r="V289" s="15">
        <f t="shared" si="80"/>
        <v>1.7453838678328475</v>
      </c>
      <c r="W289">
        <v>9999</v>
      </c>
    </row>
    <row r="290" spans="1:23" x14ac:dyDescent="0.3">
      <c r="A290" s="9">
        <v>45540</v>
      </c>
      <c r="B290" s="9">
        <v>45546</v>
      </c>
      <c r="C290" s="8" t="s">
        <v>23</v>
      </c>
      <c r="D290" s="8" t="s">
        <v>24</v>
      </c>
      <c r="E290" s="8"/>
      <c r="F290" s="8"/>
      <c r="G290" s="22">
        <v>20</v>
      </c>
      <c r="H290" s="22" t="s">
        <v>811</v>
      </c>
      <c r="I290" s="36">
        <v>8718951180970</v>
      </c>
      <c r="J290" s="22" t="s">
        <v>812</v>
      </c>
      <c r="K290" s="22" t="s">
        <v>813</v>
      </c>
      <c r="L290" s="22" t="s">
        <v>641</v>
      </c>
      <c r="M290" s="22">
        <v>900000009</v>
      </c>
      <c r="N290" s="22" t="s">
        <v>37</v>
      </c>
      <c r="O290" s="22"/>
      <c r="P290" s="20">
        <v>32490</v>
      </c>
      <c r="Q290" s="20">
        <v>25990</v>
      </c>
      <c r="R290" s="13">
        <f t="shared" si="78"/>
        <v>-0.2000615574022776</v>
      </c>
      <c r="S290" s="14">
        <v>255.5</v>
      </c>
      <c r="T290" s="14">
        <v>656</v>
      </c>
      <c r="U290" s="14">
        <f t="shared" si="79"/>
        <v>17049440</v>
      </c>
      <c r="V290" s="15">
        <f t="shared" si="80"/>
        <v>2.5675146771037181</v>
      </c>
      <c r="W290">
        <v>1080</v>
      </c>
    </row>
    <row r="291" spans="1:23" x14ac:dyDescent="0.3">
      <c r="A291" s="9">
        <v>45540</v>
      </c>
      <c r="B291" s="9">
        <v>45546</v>
      </c>
      <c r="C291" s="8" t="s">
        <v>23</v>
      </c>
      <c r="D291" s="8" t="s">
        <v>24</v>
      </c>
      <c r="E291" s="8"/>
      <c r="F291" s="8"/>
      <c r="G291" s="22">
        <v>20</v>
      </c>
      <c r="H291" s="22" t="s">
        <v>814</v>
      </c>
      <c r="I291" s="36">
        <v>8693495037976</v>
      </c>
      <c r="J291" s="22" t="s">
        <v>815</v>
      </c>
      <c r="K291" s="22" t="s">
        <v>816</v>
      </c>
      <c r="L291" s="22" t="s">
        <v>817</v>
      </c>
      <c r="M291" s="22">
        <v>900000009</v>
      </c>
      <c r="N291" s="22" t="s">
        <v>37</v>
      </c>
      <c r="O291" s="22"/>
      <c r="P291" s="20">
        <v>9990</v>
      </c>
      <c r="Q291" s="20">
        <v>7990</v>
      </c>
      <c r="R291" s="13">
        <f t="shared" si="78"/>
        <v>-0.20020020020020024</v>
      </c>
      <c r="S291" s="14">
        <v>308</v>
      </c>
      <c r="T291" s="14">
        <v>652</v>
      </c>
      <c r="U291" s="14">
        <f t="shared" si="79"/>
        <v>5209480</v>
      </c>
      <c r="V291" s="15">
        <f t="shared" si="80"/>
        <v>2.116883116883117</v>
      </c>
      <c r="W291">
        <v>1095</v>
      </c>
    </row>
    <row r="292" spans="1:23" x14ac:dyDescent="0.3">
      <c r="A292" s="9">
        <v>45540</v>
      </c>
      <c r="B292" s="9">
        <v>45546</v>
      </c>
      <c r="C292" s="8" t="s">
        <v>23</v>
      </c>
      <c r="D292" s="8" t="s">
        <v>24</v>
      </c>
      <c r="E292" s="8"/>
      <c r="F292" s="8"/>
      <c r="G292" s="22">
        <v>20</v>
      </c>
      <c r="H292" s="22" t="s">
        <v>818</v>
      </c>
      <c r="I292" s="36">
        <v>8693495032841</v>
      </c>
      <c r="J292" s="22" t="s">
        <v>819</v>
      </c>
      <c r="K292" s="22" t="s">
        <v>816</v>
      </c>
      <c r="L292" s="22" t="s">
        <v>817</v>
      </c>
      <c r="M292" s="22">
        <v>900000009</v>
      </c>
      <c r="N292" s="22" t="s">
        <v>37</v>
      </c>
      <c r="O292" s="22"/>
      <c r="P292" s="20">
        <v>9990</v>
      </c>
      <c r="Q292" s="20">
        <v>7990</v>
      </c>
      <c r="R292" s="13">
        <f t="shared" si="78"/>
        <v>-0.20020020020020024</v>
      </c>
      <c r="S292" s="14">
        <v>567</v>
      </c>
      <c r="T292" s="14">
        <v>999</v>
      </c>
      <c r="U292" s="14">
        <f t="shared" si="79"/>
        <v>7982010</v>
      </c>
      <c r="V292" s="15">
        <f t="shared" si="80"/>
        <v>1.7619047619047619</v>
      </c>
      <c r="W292">
        <v>1095</v>
      </c>
    </row>
    <row r="293" spans="1:23" x14ac:dyDescent="0.3">
      <c r="A293" s="9">
        <v>45540</v>
      </c>
      <c r="B293" s="9">
        <v>45546</v>
      </c>
      <c r="C293" s="8" t="s">
        <v>23</v>
      </c>
      <c r="D293" s="8" t="s">
        <v>24</v>
      </c>
      <c r="E293" s="8"/>
      <c r="F293" s="8"/>
      <c r="G293" s="22">
        <v>20</v>
      </c>
      <c r="H293" s="22" t="s">
        <v>820</v>
      </c>
      <c r="I293" s="36">
        <v>8693495032926</v>
      </c>
      <c r="J293" s="22" t="s">
        <v>821</v>
      </c>
      <c r="K293" s="22" t="s">
        <v>816</v>
      </c>
      <c r="L293" s="22" t="s">
        <v>817</v>
      </c>
      <c r="M293" s="22">
        <v>900000009</v>
      </c>
      <c r="N293" s="22" t="s">
        <v>37</v>
      </c>
      <c r="O293" s="22"/>
      <c r="P293" s="20">
        <v>7990</v>
      </c>
      <c r="Q293" s="20">
        <v>6490</v>
      </c>
      <c r="R293" s="13">
        <f t="shared" si="78"/>
        <v>-0.1877346683354193</v>
      </c>
      <c r="S293" s="14">
        <v>90</v>
      </c>
      <c r="T293" s="14">
        <v>175</v>
      </c>
      <c r="U293" s="14">
        <f t="shared" si="79"/>
        <v>1135750</v>
      </c>
      <c r="V293" s="15">
        <f t="shared" si="80"/>
        <v>1.9444444444444444</v>
      </c>
      <c r="W293">
        <v>1095</v>
      </c>
    </row>
    <row r="294" spans="1:23" x14ac:dyDescent="0.3">
      <c r="A294" s="9">
        <v>45540</v>
      </c>
      <c r="B294" s="9">
        <v>45546</v>
      </c>
      <c r="C294" s="8" t="s">
        <v>23</v>
      </c>
      <c r="D294" s="8" t="s">
        <v>24</v>
      </c>
      <c r="E294" s="8"/>
      <c r="F294" s="8"/>
      <c r="G294" s="22">
        <v>20</v>
      </c>
      <c r="H294" s="22" t="s">
        <v>822</v>
      </c>
      <c r="I294" s="36">
        <v>8693495032742</v>
      </c>
      <c r="J294" s="22" t="s">
        <v>823</v>
      </c>
      <c r="K294" s="22" t="s">
        <v>816</v>
      </c>
      <c r="L294" s="22" t="s">
        <v>817</v>
      </c>
      <c r="M294" s="22">
        <v>900000009</v>
      </c>
      <c r="N294" s="22" t="s">
        <v>37</v>
      </c>
      <c r="O294" s="22"/>
      <c r="P294" s="20">
        <v>9990</v>
      </c>
      <c r="Q294" s="20">
        <v>7990</v>
      </c>
      <c r="R294" s="13">
        <f t="shared" si="78"/>
        <v>-0.20020020020020024</v>
      </c>
      <c r="S294" s="14">
        <v>441</v>
      </c>
      <c r="T294" s="14">
        <v>831</v>
      </c>
      <c r="U294" s="14">
        <f t="shared" si="79"/>
        <v>6639690</v>
      </c>
      <c r="V294" s="15">
        <f t="shared" si="80"/>
        <v>1.8843537414965987</v>
      </c>
      <c r="W294">
        <v>1080</v>
      </c>
    </row>
    <row r="295" spans="1:23" x14ac:dyDescent="0.3">
      <c r="A295" s="9">
        <v>45540</v>
      </c>
      <c r="B295" s="9">
        <v>45546</v>
      </c>
      <c r="C295" s="8" t="s">
        <v>23</v>
      </c>
      <c r="D295" s="8" t="s">
        <v>24</v>
      </c>
      <c r="E295" s="8"/>
      <c r="F295" s="8"/>
      <c r="G295" s="22">
        <v>20</v>
      </c>
      <c r="H295" s="22" t="s">
        <v>824</v>
      </c>
      <c r="I295" s="36">
        <v>8693495032827</v>
      </c>
      <c r="J295" s="22" t="s">
        <v>825</v>
      </c>
      <c r="K295" s="22" t="s">
        <v>816</v>
      </c>
      <c r="L295" s="22" t="s">
        <v>817</v>
      </c>
      <c r="M295" s="22">
        <v>900000009</v>
      </c>
      <c r="N295" s="22" t="s">
        <v>37</v>
      </c>
      <c r="O295" s="22"/>
      <c r="P295" s="20">
        <v>9990</v>
      </c>
      <c r="Q295" s="20">
        <v>7990</v>
      </c>
      <c r="R295" s="13">
        <f t="shared" si="78"/>
        <v>-0.20020020020020024</v>
      </c>
      <c r="S295" s="14">
        <v>416.5</v>
      </c>
      <c r="T295" s="14">
        <v>879</v>
      </c>
      <c r="U295" s="14">
        <f t="shared" si="79"/>
        <v>7023210</v>
      </c>
      <c r="V295" s="15">
        <f t="shared" si="80"/>
        <v>2.1104441776710683</v>
      </c>
      <c r="W295">
        <v>1095</v>
      </c>
    </row>
    <row r="296" spans="1:23" x14ac:dyDescent="0.3">
      <c r="A296" s="9">
        <v>45540</v>
      </c>
      <c r="B296" s="9">
        <v>45546</v>
      </c>
      <c r="C296" s="8" t="s">
        <v>23</v>
      </c>
      <c r="D296" s="8" t="s">
        <v>24</v>
      </c>
      <c r="E296" s="8"/>
      <c r="F296" s="8"/>
      <c r="G296" s="22">
        <v>20</v>
      </c>
      <c r="H296" s="22" t="s">
        <v>826</v>
      </c>
      <c r="I296" s="36">
        <v>8693495032766</v>
      </c>
      <c r="J296" s="22" t="s">
        <v>827</v>
      </c>
      <c r="K296" s="22" t="s">
        <v>816</v>
      </c>
      <c r="L296" s="22" t="s">
        <v>817</v>
      </c>
      <c r="M296" s="22">
        <v>900000009</v>
      </c>
      <c r="N296" s="22" t="s">
        <v>37</v>
      </c>
      <c r="O296" s="22"/>
      <c r="P296" s="20">
        <v>9990</v>
      </c>
      <c r="Q296" s="20">
        <v>7990</v>
      </c>
      <c r="R296" s="13">
        <f t="shared" si="78"/>
        <v>-0.20020020020020024</v>
      </c>
      <c r="S296" s="14">
        <v>640.5</v>
      </c>
      <c r="T296" s="14">
        <v>1003</v>
      </c>
      <c r="U296" s="14">
        <f t="shared" si="79"/>
        <v>8013970</v>
      </c>
      <c r="V296" s="15">
        <f t="shared" si="80"/>
        <v>1.5659640905542545</v>
      </c>
      <c r="W296">
        <v>1095</v>
      </c>
    </row>
    <row r="297" spans="1:23" x14ac:dyDescent="0.3">
      <c r="A297" s="9">
        <v>45540</v>
      </c>
      <c r="B297" s="9">
        <v>45546</v>
      </c>
      <c r="C297" s="8" t="s">
        <v>23</v>
      </c>
      <c r="D297" s="8" t="s">
        <v>24</v>
      </c>
      <c r="E297" s="8"/>
      <c r="F297" s="8"/>
      <c r="G297" s="22">
        <v>20</v>
      </c>
      <c r="H297" s="22" t="s">
        <v>828</v>
      </c>
      <c r="I297" s="36">
        <v>8693495034555</v>
      </c>
      <c r="J297" s="22" t="s">
        <v>829</v>
      </c>
      <c r="K297" s="22" t="s">
        <v>830</v>
      </c>
      <c r="L297" s="22" t="s">
        <v>817</v>
      </c>
      <c r="M297" s="22">
        <v>900000009</v>
      </c>
      <c r="N297" s="22" t="s">
        <v>37</v>
      </c>
      <c r="O297" s="22"/>
      <c r="P297" s="20">
        <v>27990</v>
      </c>
      <c r="Q297" s="20">
        <v>22490</v>
      </c>
      <c r="R297" s="13">
        <f t="shared" si="78"/>
        <v>-0.19649874955341196</v>
      </c>
      <c r="S297" s="14">
        <v>371</v>
      </c>
      <c r="T297" s="14">
        <v>800</v>
      </c>
      <c r="U297" s="14">
        <f t="shared" si="79"/>
        <v>17992000</v>
      </c>
      <c r="V297" s="15">
        <f t="shared" si="80"/>
        <v>2.1563342318059298</v>
      </c>
      <c r="W297">
        <v>1095</v>
      </c>
    </row>
    <row r="298" spans="1:23" x14ac:dyDescent="0.3">
      <c r="A298" s="9">
        <v>45540</v>
      </c>
      <c r="B298" s="9">
        <v>45546</v>
      </c>
      <c r="C298" s="8" t="s">
        <v>23</v>
      </c>
      <c r="D298" s="8" t="s">
        <v>24</v>
      </c>
      <c r="E298" s="8"/>
      <c r="F298" s="8"/>
      <c r="G298" s="22">
        <v>20</v>
      </c>
      <c r="H298" s="22" t="s">
        <v>831</v>
      </c>
      <c r="I298" s="36">
        <v>8693495034593</v>
      </c>
      <c r="J298" s="22" t="s">
        <v>832</v>
      </c>
      <c r="K298" s="22" t="s">
        <v>830</v>
      </c>
      <c r="L298" s="22" t="s">
        <v>817</v>
      </c>
      <c r="M298" s="22">
        <v>900000009</v>
      </c>
      <c r="N298" s="22" t="s">
        <v>37</v>
      </c>
      <c r="O298" s="22"/>
      <c r="P298" s="20">
        <v>27990</v>
      </c>
      <c r="Q298" s="20">
        <v>22490</v>
      </c>
      <c r="R298" s="13">
        <f t="shared" si="78"/>
        <v>-0.19649874955341196</v>
      </c>
      <c r="S298" s="14">
        <v>455</v>
      </c>
      <c r="T298" s="14">
        <v>694</v>
      </c>
      <c r="U298" s="14">
        <f t="shared" si="79"/>
        <v>15608060</v>
      </c>
      <c r="V298" s="15">
        <f t="shared" si="80"/>
        <v>1.5252747252747252</v>
      </c>
      <c r="W298">
        <v>1095</v>
      </c>
    </row>
    <row r="299" spans="1:23" x14ac:dyDescent="0.3">
      <c r="A299" s="9">
        <v>45540</v>
      </c>
      <c r="B299" s="9">
        <v>45546</v>
      </c>
      <c r="C299" s="8" t="s">
        <v>23</v>
      </c>
      <c r="D299" s="8" t="s">
        <v>24</v>
      </c>
      <c r="E299" s="8"/>
      <c r="F299" s="8"/>
      <c r="G299" s="22">
        <v>20</v>
      </c>
      <c r="H299" s="22" t="s">
        <v>833</v>
      </c>
      <c r="I299" s="36">
        <v>8693495033046</v>
      </c>
      <c r="J299" s="22" t="s">
        <v>834</v>
      </c>
      <c r="K299" s="22" t="s">
        <v>830</v>
      </c>
      <c r="L299" s="22" t="s">
        <v>817</v>
      </c>
      <c r="M299" s="22">
        <v>900000009</v>
      </c>
      <c r="N299" s="22" t="s">
        <v>37</v>
      </c>
      <c r="O299" s="22"/>
      <c r="P299" s="20">
        <v>27990</v>
      </c>
      <c r="Q299" s="20">
        <v>22490</v>
      </c>
      <c r="R299" s="13">
        <f t="shared" si="78"/>
        <v>-0.19649874955341196</v>
      </c>
      <c r="S299" s="14">
        <v>514.5</v>
      </c>
      <c r="T299" s="14">
        <v>1011</v>
      </c>
      <c r="U299" s="14">
        <f t="shared" si="79"/>
        <v>22737390</v>
      </c>
      <c r="V299" s="15">
        <f t="shared" si="80"/>
        <v>1.9650145772594751</v>
      </c>
      <c r="W299">
        <v>1095</v>
      </c>
    </row>
    <row r="300" spans="1:23" x14ac:dyDescent="0.3">
      <c r="A300" s="9">
        <v>45540</v>
      </c>
      <c r="B300" s="9">
        <v>45546</v>
      </c>
      <c r="C300" s="8" t="s">
        <v>23</v>
      </c>
      <c r="D300" s="8" t="s">
        <v>24</v>
      </c>
      <c r="E300" s="8"/>
      <c r="F300" s="8"/>
      <c r="G300" s="22">
        <v>20</v>
      </c>
      <c r="H300" s="22" t="s">
        <v>835</v>
      </c>
      <c r="I300" s="36">
        <v>8718951510906</v>
      </c>
      <c r="J300" s="22" t="s">
        <v>836</v>
      </c>
      <c r="K300" s="22" t="s">
        <v>837</v>
      </c>
      <c r="L300" s="22" t="s">
        <v>838</v>
      </c>
      <c r="M300" s="22">
        <v>900000009</v>
      </c>
      <c r="N300" s="22" t="s">
        <v>37</v>
      </c>
      <c r="O300" s="22"/>
      <c r="P300" s="20">
        <v>16990</v>
      </c>
      <c r="Q300" s="20">
        <v>13990</v>
      </c>
      <c r="R300" s="13">
        <f t="shared" si="78"/>
        <v>-0.17657445556209539</v>
      </c>
      <c r="S300" s="14">
        <v>108.5</v>
      </c>
      <c r="T300" s="14">
        <v>200</v>
      </c>
      <c r="U300" s="14">
        <f t="shared" si="79"/>
        <v>2798000</v>
      </c>
      <c r="V300" s="15">
        <f t="shared" si="80"/>
        <v>1.8433179723502304</v>
      </c>
      <c r="W300">
        <v>1095</v>
      </c>
    </row>
    <row r="301" spans="1:23" x14ac:dyDescent="0.3">
      <c r="A301" s="9">
        <v>45540</v>
      </c>
      <c r="B301" s="9">
        <v>45546</v>
      </c>
      <c r="C301" s="8" t="s">
        <v>23</v>
      </c>
      <c r="D301" s="8" t="s">
        <v>24</v>
      </c>
      <c r="E301" s="8"/>
      <c r="F301" s="8"/>
      <c r="G301" s="22">
        <v>20</v>
      </c>
      <c r="H301" s="22" t="s">
        <v>839</v>
      </c>
      <c r="I301" s="36">
        <v>8718951273696</v>
      </c>
      <c r="J301" s="22" t="s">
        <v>840</v>
      </c>
      <c r="K301" s="22" t="s">
        <v>837</v>
      </c>
      <c r="L301" s="22" t="s">
        <v>838</v>
      </c>
      <c r="M301" s="22">
        <v>900000009</v>
      </c>
      <c r="N301" s="22" t="s">
        <v>37</v>
      </c>
      <c r="O301" s="22"/>
      <c r="P301" s="20">
        <v>16990</v>
      </c>
      <c r="Q301" s="20">
        <v>13990</v>
      </c>
      <c r="R301" s="13">
        <f t="shared" si="78"/>
        <v>-0.17657445556209539</v>
      </c>
      <c r="S301" s="14">
        <v>45</v>
      </c>
      <c r="T301" s="14">
        <v>100</v>
      </c>
      <c r="U301" s="14">
        <f t="shared" si="79"/>
        <v>1399000</v>
      </c>
      <c r="V301" s="15">
        <f t="shared" si="80"/>
        <v>2.2222222222222223</v>
      </c>
      <c r="W301">
        <v>1095</v>
      </c>
    </row>
    <row r="302" spans="1:23" x14ac:dyDescent="0.3">
      <c r="A302" s="9">
        <v>45540</v>
      </c>
      <c r="B302" s="9">
        <v>45546</v>
      </c>
      <c r="C302" s="8" t="s">
        <v>23</v>
      </c>
      <c r="D302" s="8" t="s">
        <v>24</v>
      </c>
      <c r="E302" s="8"/>
      <c r="F302" s="8"/>
      <c r="G302" s="22">
        <v>20</v>
      </c>
      <c r="H302" s="22" t="s">
        <v>841</v>
      </c>
      <c r="I302" s="36">
        <v>8718951273672</v>
      </c>
      <c r="J302" s="22" t="s">
        <v>842</v>
      </c>
      <c r="K302" s="22" t="s">
        <v>837</v>
      </c>
      <c r="L302" s="22" t="s">
        <v>838</v>
      </c>
      <c r="M302" s="22">
        <v>900000009</v>
      </c>
      <c r="N302" s="22" t="s">
        <v>37</v>
      </c>
      <c r="O302" s="22"/>
      <c r="P302" s="20">
        <v>16990</v>
      </c>
      <c r="Q302" s="20">
        <v>13990</v>
      </c>
      <c r="R302" s="13">
        <f t="shared" si="78"/>
        <v>-0.17657445556209539</v>
      </c>
      <c r="S302" s="14">
        <v>759.5</v>
      </c>
      <c r="T302" s="14">
        <v>1301</v>
      </c>
      <c r="U302" s="14">
        <f t="shared" si="79"/>
        <v>18200990</v>
      </c>
      <c r="V302" s="15">
        <f t="shared" si="80"/>
        <v>1.7129690585911783</v>
      </c>
      <c r="W302">
        <v>1095</v>
      </c>
    </row>
    <row r="303" spans="1:23" x14ac:dyDescent="0.3">
      <c r="A303" s="9">
        <v>45540</v>
      </c>
      <c r="B303" s="9">
        <v>45546</v>
      </c>
      <c r="C303" s="8" t="s">
        <v>23</v>
      </c>
      <c r="D303" s="8" t="s">
        <v>24</v>
      </c>
      <c r="E303" s="8"/>
      <c r="F303" s="8"/>
      <c r="G303" s="22">
        <v>20</v>
      </c>
      <c r="H303" s="22" t="s">
        <v>843</v>
      </c>
      <c r="I303" s="36">
        <v>8693495031080</v>
      </c>
      <c r="J303" s="22" t="s">
        <v>844</v>
      </c>
      <c r="K303" s="22" t="s">
        <v>845</v>
      </c>
      <c r="L303" s="22" t="s">
        <v>817</v>
      </c>
      <c r="M303" s="22">
        <v>900000009</v>
      </c>
      <c r="N303" s="22" t="s">
        <v>37</v>
      </c>
      <c r="O303" s="22"/>
      <c r="P303" s="20">
        <v>32990</v>
      </c>
      <c r="Q303" s="20">
        <v>25990</v>
      </c>
      <c r="R303" s="13">
        <f t="shared" si="78"/>
        <v>-0.21218551076083658</v>
      </c>
      <c r="S303" s="14">
        <v>297.5</v>
      </c>
      <c r="T303" s="14">
        <v>566</v>
      </c>
      <c r="U303" s="14">
        <f t="shared" si="79"/>
        <v>14710340</v>
      </c>
      <c r="V303" s="15">
        <f t="shared" si="80"/>
        <v>1.9025210084033612</v>
      </c>
      <c r="W303">
        <v>1080</v>
      </c>
    </row>
    <row r="304" spans="1:23" x14ac:dyDescent="0.3">
      <c r="A304" s="9">
        <v>45540</v>
      </c>
      <c r="B304" s="9">
        <v>45546</v>
      </c>
      <c r="C304" s="8" t="s">
        <v>23</v>
      </c>
      <c r="D304" s="8" t="s">
        <v>24</v>
      </c>
      <c r="E304" s="8"/>
      <c r="F304" s="8"/>
      <c r="G304" s="22">
        <v>20</v>
      </c>
      <c r="H304" s="22" t="s">
        <v>846</v>
      </c>
      <c r="I304" s="36">
        <v>8718951419179</v>
      </c>
      <c r="J304" s="22" t="s">
        <v>847</v>
      </c>
      <c r="K304" s="22" t="s">
        <v>845</v>
      </c>
      <c r="L304" s="22" t="s">
        <v>817</v>
      </c>
      <c r="M304" s="22">
        <v>900000009</v>
      </c>
      <c r="N304" s="22" t="s">
        <v>37</v>
      </c>
      <c r="O304" s="22"/>
      <c r="P304" s="20">
        <v>32990</v>
      </c>
      <c r="Q304" s="20">
        <v>25990</v>
      </c>
      <c r="R304" s="13">
        <f t="shared" si="78"/>
        <v>-0.21218551076083658</v>
      </c>
      <c r="S304" s="14">
        <v>196</v>
      </c>
      <c r="T304" s="14">
        <v>330</v>
      </c>
      <c r="U304" s="14">
        <f t="shared" si="79"/>
        <v>8576700</v>
      </c>
      <c r="V304" s="15">
        <f t="shared" si="80"/>
        <v>1.6836734693877551</v>
      </c>
      <c r="W304">
        <v>1080</v>
      </c>
    </row>
    <row r="305" spans="1:33" x14ac:dyDescent="0.3">
      <c r="A305" s="9">
        <v>45540</v>
      </c>
      <c r="B305" s="9">
        <v>45546</v>
      </c>
      <c r="C305" s="8" t="s">
        <v>23</v>
      </c>
      <c r="D305" s="8" t="s">
        <v>24</v>
      </c>
      <c r="E305" s="8"/>
      <c r="F305" s="8"/>
      <c r="G305" s="22">
        <v>20</v>
      </c>
      <c r="H305" s="22" t="s">
        <v>848</v>
      </c>
      <c r="I305" s="36">
        <v>8718951301054</v>
      </c>
      <c r="J305" s="22" t="s">
        <v>849</v>
      </c>
      <c r="K305" s="22" t="s">
        <v>845</v>
      </c>
      <c r="L305" s="22" t="s">
        <v>817</v>
      </c>
      <c r="M305" s="22">
        <v>900000009</v>
      </c>
      <c r="N305" s="22" t="s">
        <v>37</v>
      </c>
      <c r="O305" s="22"/>
      <c r="P305" s="20">
        <v>32990</v>
      </c>
      <c r="Q305" s="20">
        <v>25990</v>
      </c>
      <c r="R305" s="13">
        <f t="shared" si="78"/>
        <v>-0.21218551076083658</v>
      </c>
      <c r="S305" s="14">
        <v>206.5</v>
      </c>
      <c r="T305" s="14">
        <v>332</v>
      </c>
      <c r="U305" s="14">
        <f t="shared" si="79"/>
        <v>8628680</v>
      </c>
      <c r="V305" s="15">
        <f t="shared" si="80"/>
        <v>1.6077481840193704</v>
      </c>
      <c r="W305">
        <v>1080</v>
      </c>
    </row>
    <row r="306" spans="1:33" x14ac:dyDescent="0.3">
      <c r="A306" s="9">
        <v>45540</v>
      </c>
      <c r="B306" s="9">
        <v>45546</v>
      </c>
      <c r="C306" s="8" t="s">
        <v>23</v>
      </c>
      <c r="D306" s="8" t="s">
        <v>24</v>
      </c>
      <c r="E306" s="8"/>
      <c r="F306" s="8"/>
      <c r="G306" s="22">
        <v>20</v>
      </c>
      <c r="H306" s="22" t="s">
        <v>850</v>
      </c>
      <c r="I306" s="36">
        <v>5996175230975</v>
      </c>
      <c r="J306" s="22" t="s">
        <v>851</v>
      </c>
      <c r="K306" s="22" t="s">
        <v>813</v>
      </c>
      <c r="L306" s="22" t="s">
        <v>817</v>
      </c>
      <c r="M306" s="22">
        <v>900000009</v>
      </c>
      <c r="N306" s="22" t="s">
        <v>37</v>
      </c>
      <c r="O306" s="22"/>
      <c r="P306" s="20">
        <v>31490</v>
      </c>
      <c r="Q306" s="20">
        <v>22490</v>
      </c>
      <c r="R306" s="13">
        <f t="shared" si="78"/>
        <v>-0.28580501746586218</v>
      </c>
      <c r="S306" s="14">
        <v>115.5</v>
      </c>
      <c r="T306" s="14">
        <f>S306*3</f>
        <v>346.5</v>
      </c>
      <c r="U306" s="14">
        <f t="shared" si="79"/>
        <v>7792785</v>
      </c>
      <c r="V306" s="15">
        <f t="shared" si="80"/>
        <v>3</v>
      </c>
      <c r="W306">
        <v>1095</v>
      </c>
    </row>
    <row r="307" spans="1:33" x14ac:dyDescent="0.3">
      <c r="A307" s="9">
        <v>45540</v>
      </c>
      <c r="B307" s="9">
        <v>45546</v>
      </c>
      <c r="C307" s="8" t="s">
        <v>23</v>
      </c>
      <c r="D307" s="8" t="s">
        <v>24</v>
      </c>
      <c r="E307" s="8"/>
      <c r="F307" s="8"/>
      <c r="G307" s="22">
        <v>20</v>
      </c>
      <c r="H307" s="22" t="s">
        <v>852</v>
      </c>
      <c r="I307" s="36">
        <v>8693495031066</v>
      </c>
      <c r="J307" s="22" t="s">
        <v>853</v>
      </c>
      <c r="K307" s="22" t="s">
        <v>813</v>
      </c>
      <c r="L307" s="22" t="s">
        <v>817</v>
      </c>
      <c r="M307" s="22">
        <v>900000009</v>
      </c>
      <c r="N307" s="22" t="s">
        <v>37</v>
      </c>
      <c r="O307" s="22"/>
      <c r="P307" s="20">
        <v>31490</v>
      </c>
      <c r="Q307" s="20">
        <v>22490</v>
      </c>
      <c r="R307" s="13">
        <f t="shared" si="78"/>
        <v>-0.28580501746586218</v>
      </c>
      <c r="S307" s="14">
        <v>133</v>
      </c>
      <c r="T307" s="14">
        <f t="shared" ref="T307:T312" si="81">S307*3</f>
        <v>399</v>
      </c>
      <c r="U307" s="14">
        <f t="shared" si="79"/>
        <v>8973510</v>
      </c>
      <c r="V307" s="15">
        <f t="shared" si="80"/>
        <v>3</v>
      </c>
      <c r="W307">
        <v>1095</v>
      </c>
    </row>
    <row r="308" spans="1:33" x14ac:dyDescent="0.3">
      <c r="A308" s="9">
        <v>45540</v>
      </c>
      <c r="B308" s="9">
        <v>45546</v>
      </c>
      <c r="C308" s="8" t="s">
        <v>23</v>
      </c>
      <c r="D308" s="8" t="s">
        <v>24</v>
      </c>
      <c r="E308" s="8"/>
      <c r="F308" s="8"/>
      <c r="G308" s="22">
        <v>20</v>
      </c>
      <c r="H308" s="22" t="s">
        <v>854</v>
      </c>
      <c r="I308" s="36">
        <v>8693495050357</v>
      </c>
      <c r="J308" s="22" t="s">
        <v>855</v>
      </c>
      <c r="K308" s="22" t="s">
        <v>813</v>
      </c>
      <c r="L308" s="22" t="s">
        <v>817</v>
      </c>
      <c r="M308" s="22">
        <v>900000009</v>
      </c>
      <c r="N308" s="22" t="s">
        <v>37</v>
      </c>
      <c r="O308" s="22"/>
      <c r="P308" s="20">
        <v>31490</v>
      </c>
      <c r="Q308" s="20">
        <v>22490</v>
      </c>
      <c r="R308" s="13">
        <f t="shared" si="78"/>
        <v>-0.28580501746586218</v>
      </c>
      <c r="S308" s="14">
        <v>91</v>
      </c>
      <c r="T308" s="14">
        <f t="shared" si="81"/>
        <v>273</v>
      </c>
      <c r="U308" s="14">
        <f t="shared" si="79"/>
        <v>6139770</v>
      </c>
      <c r="V308" s="15">
        <f t="shared" si="80"/>
        <v>3</v>
      </c>
      <c r="W308">
        <v>1095</v>
      </c>
    </row>
    <row r="309" spans="1:33" x14ac:dyDescent="0.3">
      <c r="A309" s="9">
        <v>45540</v>
      </c>
      <c r="B309" s="9">
        <v>45546</v>
      </c>
      <c r="C309" s="8" t="s">
        <v>23</v>
      </c>
      <c r="D309" s="8" t="s">
        <v>24</v>
      </c>
      <c r="E309" s="8"/>
      <c r="F309" s="8"/>
      <c r="G309" s="22">
        <v>20</v>
      </c>
      <c r="H309" s="22" t="s">
        <v>856</v>
      </c>
      <c r="I309" s="36">
        <v>8693495050371</v>
      </c>
      <c r="J309" s="22" t="s">
        <v>857</v>
      </c>
      <c r="K309" s="22" t="s">
        <v>813</v>
      </c>
      <c r="L309" s="22" t="s">
        <v>817</v>
      </c>
      <c r="M309" s="22">
        <v>900000009</v>
      </c>
      <c r="N309" s="22" t="s">
        <v>37</v>
      </c>
      <c r="O309" s="22"/>
      <c r="P309" s="20">
        <v>31490</v>
      </c>
      <c r="Q309" s="20">
        <v>22490</v>
      </c>
      <c r="R309" s="13">
        <f t="shared" si="78"/>
        <v>-0.28580501746586218</v>
      </c>
      <c r="S309" s="14">
        <v>108.5</v>
      </c>
      <c r="T309" s="14">
        <f t="shared" si="81"/>
        <v>325.5</v>
      </c>
      <c r="U309" s="14">
        <f t="shared" si="79"/>
        <v>7320495</v>
      </c>
      <c r="V309" s="15">
        <f t="shared" si="80"/>
        <v>3</v>
      </c>
      <c r="W309">
        <v>1095</v>
      </c>
    </row>
    <row r="310" spans="1:33" x14ac:dyDescent="0.3">
      <c r="A310" s="9">
        <v>45540</v>
      </c>
      <c r="B310" s="9">
        <v>45546</v>
      </c>
      <c r="C310" s="8" t="s">
        <v>23</v>
      </c>
      <c r="D310" s="8" t="s">
        <v>24</v>
      </c>
      <c r="E310" s="8"/>
      <c r="F310" s="8"/>
      <c r="G310" s="22">
        <v>20</v>
      </c>
      <c r="H310" s="22" t="s">
        <v>858</v>
      </c>
      <c r="I310" s="36">
        <v>8718951300996</v>
      </c>
      <c r="J310" s="22" t="s">
        <v>859</v>
      </c>
      <c r="K310" s="22" t="s">
        <v>813</v>
      </c>
      <c r="L310" s="22" t="s">
        <v>817</v>
      </c>
      <c r="M310" s="22">
        <v>900000009</v>
      </c>
      <c r="N310" s="22" t="s">
        <v>37</v>
      </c>
      <c r="O310" s="22"/>
      <c r="P310" s="20">
        <v>31490</v>
      </c>
      <c r="Q310" s="20">
        <v>22490</v>
      </c>
      <c r="R310" s="13">
        <f t="shared" si="78"/>
        <v>-0.28580501746586218</v>
      </c>
      <c r="S310" s="14">
        <v>28</v>
      </c>
      <c r="T310" s="14">
        <f t="shared" si="81"/>
        <v>84</v>
      </c>
      <c r="U310" s="14">
        <f t="shared" si="79"/>
        <v>1889160</v>
      </c>
      <c r="V310" s="15">
        <f t="shared" si="80"/>
        <v>3</v>
      </c>
      <c r="W310">
        <v>1095</v>
      </c>
    </row>
    <row r="311" spans="1:33" x14ac:dyDescent="0.3">
      <c r="A311" s="9">
        <v>45540</v>
      </c>
      <c r="B311" s="9">
        <v>45546</v>
      </c>
      <c r="C311" s="8" t="s">
        <v>23</v>
      </c>
      <c r="D311" s="8" t="s">
        <v>24</v>
      </c>
      <c r="E311" s="8"/>
      <c r="F311" s="8"/>
      <c r="G311" s="22">
        <v>20</v>
      </c>
      <c r="H311" s="22" t="s">
        <v>860</v>
      </c>
      <c r="I311" s="36">
        <v>8718951301016</v>
      </c>
      <c r="J311" s="22" t="s">
        <v>861</v>
      </c>
      <c r="K311" s="22" t="s">
        <v>813</v>
      </c>
      <c r="L311" s="22" t="s">
        <v>817</v>
      </c>
      <c r="M311" s="22">
        <v>900000009</v>
      </c>
      <c r="N311" s="22" t="s">
        <v>37</v>
      </c>
      <c r="O311" s="22"/>
      <c r="P311" s="20">
        <v>31490</v>
      </c>
      <c r="Q311" s="20">
        <v>22490</v>
      </c>
      <c r="R311" s="13">
        <f t="shared" si="78"/>
        <v>-0.28580501746586218</v>
      </c>
      <c r="S311" s="14">
        <v>108.5</v>
      </c>
      <c r="T311" s="14">
        <f t="shared" si="81"/>
        <v>325.5</v>
      </c>
      <c r="U311" s="14">
        <f t="shared" si="79"/>
        <v>7320495</v>
      </c>
      <c r="V311" s="15">
        <f t="shared" si="80"/>
        <v>3</v>
      </c>
      <c r="W311">
        <v>1095</v>
      </c>
    </row>
    <row r="312" spans="1:33" x14ac:dyDescent="0.3">
      <c r="A312" s="9">
        <v>45540</v>
      </c>
      <c r="B312" s="9">
        <v>45546</v>
      </c>
      <c r="C312" s="8" t="s">
        <v>23</v>
      </c>
      <c r="D312" s="8" t="s">
        <v>24</v>
      </c>
      <c r="E312" s="8"/>
      <c r="F312" s="8"/>
      <c r="G312" s="22">
        <v>20</v>
      </c>
      <c r="H312" s="22" t="s">
        <v>862</v>
      </c>
      <c r="I312" s="36">
        <v>8718951287228</v>
      </c>
      <c r="J312" s="22" t="s">
        <v>863</v>
      </c>
      <c r="K312" s="22" t="s">
        <v>864</v>
      </c>
      <c r="L312" s="22" t="s">
        <v>817</v>
      </c>
      <c r="M312" s="22">
        <v>900000009</v>
      </c>
      <c r="N312" s="22" t="s">
        <v>37</v>
      </c>
      <c r="O312" s="22"/>
      <c r="P312" s="20">
        <v>59990</v>
      </c>
      <c r="Q312" s="20">
        <v>47990</v>
      </c>
      <c r="R312" s="13">
        <f t="shared" si="78"/>
        <v>-0.200033338889815</v>
      </c>
      <c r="S312" s="14">
        <v>14</v>
      </c>
      <c r="T312" s="14">
        <f t="shared" si="81"/>
        <v>42</v>
      </c>
      <c r="U312" s="14">
        <f t="shared" si="79"/>
        <v>2015580</v>
      </c>
      <c r="V312" s="15">
        <f t="shared" si="80"/>
        <v>3</v>
      </c>
      <c r="W312">
        <v>365</v>
      </c>
    </row>
    <row r="313" spans="1:33" x14ac:dyDescent="0.3">
      <c r="A313" s="9">
        <v>45540</v>
      </c>
      <c r="B313" s="9">
        <v>45546</v>
      </c>
      <c r="C313" s="8" t="s">
        <v>23</v>
      </c>
      <c r="D313" s="8" t="s">
        <v>24</v>
      </c>
      <c r="E313" s="8"/>
      <c r="F313" s="8"/>
      <c r="G313" s="22">
        <v>20</v>
      </c>
      <c r="H313" s="22" t="s">
        <v>865</v>
      </c>
      <c r="I313" s="22"/>
      <c r="J313" s="22" t="s">
        <v>866</v>
      </c>
      <c r="K313" s="22"/>
      <c r="L313" s="22" t="s">
        <v>867</v>
      </c>
      <c r="M313" s="22">
        <v>100008792</v>
      </c>
      <c r="N313" s="22" t="s">
        <v>230</v>
      </c>
      <c r="O313" s="22"/>
      <c r="P313" s="20">
        <v>24490</v>
      </c>
      <c r="Q313" s="20">
        <v>18490</v>
      </c>
      <c r="R313" s="13">
        <f t="shared" si="78"/>
        <v>-0.2449979583503471</v>
      </c>
      <c r="S313" s="14">
        <v>136.5</v>
      </c>
      <c r="T313" s="14">
        <f>S313*2.5</f>
        <v>341.25</v>
      </c>
      <c r="U313" s="14">
        <f t="shared" si="79"/>
        <v>6309712.5</v>
      </c>
      <c r="V313" s="15">
        <f t="shared" si="80"/>
        <v>2.5</v>
      </c>
      <c r="W313">
        <v>1095</v>
      </c>
    </row>
    <row r="314" spans="1:33" x14ac:dyDescent="0.3">
      <c r="A314" s="9">
        <v>45540</v>
      </c>
      <c r="B314" s="9">
        <v>45546</v>
      </c>
      <c r="C314" s="8" t="s">
        <v>23</v>
      </c>
      <c r="D314" s="8" t="s">
        <v>24</v>
      </c>
      <c r="E314" s="8"/>
      <c r="F314" s="8"/>
      <c r="G314" s="22">
        <v>20</v>
      </c>
      <c r="H314" s="22" t="s">
        <v>868</v>
      </c>
      <c r="I314" s="22"/>
      <c r="J314" s="22" t="s">
        <v>869</v>
      </c>
      <c r="K314" s="22"/>
      <c r="L314" s="22" t="s">
        <v>867</v>
      </c>
      <c r="M314" s="22">
        <v>100008792</v>
      </c>
      <c r="N314" s="22" t="s">
        <v>230</v>
      </c>
      <c r="O314" s="22"/>
      <c r="P314" s="20">
        <v>7990</v>
      </c>
      <c r="Q314" s="20">
        <v>5990</v>
      </c>
      <c r="R314" s="13">
        <f t="shared" si="78"/>
        <v>-0.25031289111389232</v>
      </c>
      <c r="S314" s="14">
        <v>339.5</v>
      </c>
      <c r="T314" s="14">
        <f t="shared" ref="T314:T315" si="82">S314*2.5</f>
        <v>848.75</v>
      </c>
      <c r="U314" s="14">
        <f t="shared" si="79"/>
        <v>5084012.5</v>
      </c>
      <c r="V314" s="15">
        <f t="shared" si="80"/>
        <v>2.5</v>
      </c>
      <c r="W314">
        <v>1080</v>
      </c>
    </row>
    <row r="315" spans="1:33" x14ac:dyDescent="0.3">
      <c r="A315" s="9">
        <v>45540</v>
      </c>
      <c r="B315" s="9">
        <v>45546</v>
      </c>
      <c r="C315" s="8" t="s">
        <v>23</v>
      </c>
      <c r="D315" s="8" t="s">
        <v>24</v>
      </c>
      <c r="E315" s="8"/>
      <c r="F315" s="8"/>
      <c r="G315" s="22">
        <v>20</v>
      </c>
      <c r="H315" s="22" t="s">
        <v>870</v>
      </c>
      <c r="I315" s="22"/>
      <c r="J315" s="22" t="s">
        <v>871</v>
      </c>
      <c r="K315" s="22"/>
      <c r="L315" s="22" t="s">
        <v>872</v>
      </c>
      <c r="M315" s="22">
        <v>100008792</v>
      </c>
      <c r="N315" s="22" t="s">
        <v>230</v>
      </c>
      <c r="O315" s="22"/>
      <c r="P315" s="20">
        <v>40990</v>
      </c>
      <c r="Q315" s="20">
        <v>30990</v>
      </c>
      <c r="R315" s="13">
        <f t="shared" si="78"/>
        <v>-0.24396194193705778</v>
      </c>
      <c r="S315" s="14">
        <v>91</v>
      </c>
      <c r="T315" s="14">
        <f t="shared" si="82"/>
        <v>227.5</v>
      </c>
      <c r="U315" s="14">
        <f t="shared" si="79"/>
        <v>7050225</v>
      </c>
      <c r="V315" s="15">
        <f t="shared" si="80"/>
        <v>2.5</v>
      </c>
      <c r="W315">
        <v>1925</v>
      </c>
    </row>
    <row r="316" spans="1:33" x14ac:dyDescent="0.3">
      <c r="A316" s="9">
        <v>45540</v>
      </c>
      <c r="B316" s="9">
        <v>45546</v>
      </c>
      <c r="C316" s="8" t="s">
        <v>23</v>
      </c>
      <c r="D316" s="8" t="s">
        <v>24</v>
      </c>
      <c r="E316" s="8"/>
      <c r="F316" s="8"/>
      <c r="G316" s="22">
        <v>20</v>
      </c>
      <c r="H316" s="22" t="s">
        <v>873</v>
      </c>
      <c r="I316" s="22"/>
      <c r="J316" s="22" t="s">
        <v>874</v>
      </c>
      <c r="K316" s="22"/>
      <c r="L316" s="22" t="s">
        <v>875</v>
      </c>
      <c r="M316" s="22">
        <v>100008792</v>
      </c>
      <c r="N316" s="22" t="s">
        <v>230</v>
      </c>
      <c r="O316" s="22"/>
      <c r="P316" s="20">
        <v>44490</v>
      </c>
      <c r="Q316" s="20">
        <v>33490</v>
      </c>
      <c r="R316" s="13">
        <f t="shared" si="78"/>
        <v>-0.24724657226342994</v>
      </c>
      <c r="S316" s="14">
        <v>80.5</v>
      </c>
      <c r="T316" s="14">
        <v>271</v>
      </c>
      <c r="U316" s="14">
        <f t="shared" si="79"/>
        <v>9075790</v>
      </c>
      <c r="V316" s="15">
        <f t="shared" si="80"/>
        <v>3.3664596273291925</v>
      </c>
      <c r="W316">
        <v>1080</v>
      </c>
    </row>
    <row r="317" spans="1:33" x14ac:dyDescent="0.3">
      <c r="A317" s="9">
        <v>45540</v>
      </c>
      <c r="B317" s="9">
        <v>45546</v>
      </c>
      <c r="C317" s="8" t="s">
        <v>23</v>
      </c>
      <c r="D317" s="8" t="s">
        <v>24</v>
      </c>
      <c r="E317" s="8"/>
      <c r="F317" s="8"/>
      <c r="G317" s="22">
        <v>20</v>
      </c>
      <c r="H317" s="22" t="s">
        <v>876</v>
      </c>
      <c r="I317" s="22"/>
      <c r="J317" s="22" t="s">
        <v>877</v>
      </c>
      <c r="K317" s="22"/>
      <c r="L317" s="22" t="s">
        <v>875</v>
      </c>
      <c r="M317" s="22">
        <v>100008792</v>
      </c>
      <c r="N317" s="22" t="s">
        <v>230</v>
      </c>
      <c r="O317" s="22"/>
      <c r="P317" s="20">
        <v>66990</v>
      </c>
      <c r="Q317" s="20">
        <v>50490</v>
      </c>
      <c r="R317" s="13">
        <f t="shared" si="78"/>
        <v>-0.24630541871921185</v>
      </c>
      <c r="S317" s="14">
        <v>31.5</v>
      </c>
      <c r="T317" s="14">
        <v>85</v>
      </c>
      <c r="U317" s="14">
        <f t="shared" si="79"/>
        <v>4291650</v>
      </c>
      <c r="V317" s="15">
        <f t="shared" si="80"/>
        <v>2.6984126984126986</v>
      </c>
      <c r="W317">
        <v>730</v>
      </c>
    </row>
    <row r="318" spans="1:33" x14ac:dyDescent="0.3">
      <c r="A318" s="9">
        <v>45540</v>
      </c>
      <c r="B318" s="9">
        <v>45546</v>
      </c>
      <c r="C318" s="8" t="s">
        <v>23</v>
      </c>
      <c r="D318" s="8" t="s">
        <v>24</v>
      </c>
      <c r="E318" s="8"/>
      <c r="F318" s="8"/>
      <c r="G318" s="22">
        <v>20</v>
      </c>
      <c r="H318" s="22" t="s">
        <v>878</v>
      </c>
      <c r="I318" s="22"/>
      <c r="J318" s="22" t="s">
        <v>879</v>
      </c>
      <c r="K318" s="22"/>
      <c r="L318" s="22" t="s">
        <v>880</v>
      </c>
      <c r="M318" s="22">
        <v>100008941</v>
      </c>
      <c r="N318" s="22" t="s">
        <v>881</v>
      </c>
      <c r="O318" s="22"/>
      <c r="P318" s="20">
        <v>23990</v>
      </c>
      <c r="Q318" s="20">
        <v>16990</v>
      </c>
      <c r="R318" s="13">
        <f t="shared" si="78"/>
        <v>-0.29178824510212586</v>
      </c>
      <c r="S318" s="14">
        <v>899.5</v>
      </c>
      <c r="T318" s="14">
        <f>S318*2.8</f>
        <v>2518.6</v>
      </c>
      <c r="U318" s="14">
        <f t="shared" si="79"/>
        <v>42791014</v>
      </c>
      <c r="V318" s="15">
        <f t="shared" si="80"/>
        <v>2.8</v>
      </c>
      <c r="W318">
        <v>9999</v>
      </c>
    </row>
    <row r="319" spans="1:33" x14ac:dyDescent="0.3">
      <c r="A319" s="9">
        <v>45540</v>
      </c>
      <c r="B319" s="9">
        <v>45546</v>
      </c>
      <c r="C319" s="8" t="s">
        <v>84</v>
      </c>
      <c r="D319" s="8" t="s">
        <v>85</v>
      </c>
      <c r="E319" s="8"/>
      <c r="F319" s="8"/>
      <c r="G319" s="22">
        <v>20</v>
      </c>
      <c r="H319" s="22" t="s">
        <v>882</v>
      </c>
      <c r="I319" s="22"/>
      <c r="J319" s="22" t="s">
        <v>883</v>
      </c>
      <c r="K319" s="22"/>
      <c r="L319" s="22" t="s">
        <v>880</v>
      </c>
      <c r="M319" s="22">
        <v>100008941</v>
      </c>
      <c r="N319" s="22" t="s">
        <v>881</v>
      </c>
      <c r="O319" s="22" t="s">
        <v>884</v>
      </c>
      <c r="P319" s="20">
        <v>46990</v>
      </c>
      <c r="Q319" s="20">
        <v>36990</v>
      </c>
      <c r="R319" s="13">
        <f t="shared" si="78"/>
        <v>-0.2128112364332837</v>
      </c>
      <c r="S319" s="14">
        <v>903</v>
      </c>
      <c r="T319" s="14">
        <f t="shared" ref="T319:T321" si="83">S319*2.8</f>
        <v>2528.3999999999996</v>
      </c>
      <c r="U319" s="14">
        <f t="shared" si="79"/>
        <v>93525515.999999985</v>
      </c>
      <c r="V319" s="15">
        <f t="shared" si="80"/>
        <v>2.7999999999999994</v>
      </c>
      <c r="W319">
        <v>9999</v>
      </c>
      <c r="X319">
        <v>1.170657009502857</v>
      </c>
      <c r="Y319">
        <f t="shared" ref="Y319:Y321" si="84">X319*1.25</f>
        <v>1.4633212618785714</v>
      </c>
      <c r="Z319" s="68">
        <v>45540</v>
      </c>
      <c r="AA319" s="68">
        <f t="shared" ref="AA319:AA321" si="85">Z319+2</f>
        <v>45542</v>
      </c>
      <c r="AB319">
        <f t="shared" ref="AB319:AB321" si="86">X319*0.75</f>
        <v>0.87799275712714275</v>
      </c>
      <c r="AC319" s="68">
        <f t="shared" ref="AC319:AC321" si="87">AA319+1</f>
        <v>45543</v>
      </c>
      <c r="AD319" s="68">
        <f t="shared" ref="AD319:AD321" si="88">AC319+3</f>
        <v>45546</v>
      </c>
      <c r="AE319">
        <f t="shared" ref="AE319:AE321" si="89">1.3/X319</f>
        <v>1.1104875206377238</v>
      </c>
      <c r="AF319" s="68">
        <f t="shared" ref="AF319:AF321" si="90">AD319+1</f>
        <v>45547</v>
      </c>
      <c r="AG319" s="68">
        <f t="shared" ref="AG319:AG321" si="91">AF319+6</f>
        <v>45553</v>
      </c>
    </row>
    <row r="320" spans="1:33" x14ac:dyDescent="0.3">
      <c r="A320" s="9">
        <v>45540</v>
      </c>
      <c r="B320" s="9">
        <v>45546</v>
      </c>
      <c r="C320" s="8" t="s">
        <v>84</v>
      </c>
      <c r="D320" s="8" t="s">
        <v>85</v>
      </c>
      <c r="E320" s="8"/>
      <c r="F320" s="8"/>
      <c r="G320" s="22">
        <v>20</v>
      </c>
      <c r="H320" s="22" t="s">
        <v>885</v>
      </c>
      <c r="I320" s="22"/>
      <c r="J320" s="22" t="s">
        <v>886</v>
      </c>
      <c r="K320" s="22"/>
      <c r="L320" s="22" t="s">
        <v>880</v>
      </c>
      <c r="M320" s="22">
        <v>100008941</v>
      </c>
      <c r="N320" s="22" t="s">
        <v>881</v>
      </c>
      <c r="O320" s="22" t="s">
        <v>884</v>
      </c>
      <c r="P320" s="20">
        <v>46990</v>
      </c>
      <c r="Q320" s="20">
        <v>36990</v>
      </c>
      <c r="R320" s="13">
        <f t="shared" si="78"/>
        <v>-0.2128112364332837</v>
      </c>
      <c r="S320" s="14">
        <v>1064</v>
      </c>
      <c r="T320" s="14">
        <f t="shared" si="83"/>
        <v>2979.2</v>
      </c>
      <c r="U320" s="14">
        <f t="shared" si="79"/>
        <v>110200608</v>
      </c>
      <c r="V320" s="15">
        <f t="shared" si="80"/>
        <v>2.8</v>
      </c>
      <c r="W320">
        <v>9999</v>
      </c>
      <c r="X320">
        <v>1.5318613496209601</v>
      </c>
      <c r="Y320">
        <f t="shared" si="84"/>
        <v>1.9148266870262001</v>
      </c>
      <c r="Z320" s="68">
        <v>45540</v>
      </c>
      <c r="AA320" s="68">
        <f t="shared" si="85"/>
        <v>45542</v>
      </c>
      <c r="AB320">
        <f t="shared" si="86"/>
        <v>1.1488960122157201</v>
      </c>
      <c r="AC320" s="68">
        <f t="shared" si="87"/>
        <v>45543</v>
      </c>
      <c r="AD320" s="68">
        <f t="shared" si="88"/>
        <v>45546</v>
      </c>
      <c r="AE320">
        <f t="shared" si="89"/>
        <v>0.84864077308411023</v>
      </c>
      <c r="AF320" s="68">
        <f t="shared" si="90"/>
        <v>45547</v>
      </c>
      <c r="AG320" s="68">
        <f t="shared" si="91"/>
        <v>45553</v>
      </c>
    </row>
    <row r="321" spans="1:33" x14ac:dyDescent="0.3">
      <c r="A321" s="9">
        <v>45540</v>
      </c>
      <c r="B321" s="9">
        <v>45546</v>
      </c>
      <c r="C321" s="8" t="s">
        <v>84</v>
      </c>
      <c r="D321" s="8" t="s">
        <v>85</v>
      </c>
      <c r="E321" s="8"/>
      <c r="F321" s="8"/>
      <c r="G321" s="22">
        <v>20</v>
      </c>
      <c r="H321" s="22" t="s">
        <v>887</v>
      </c>
      <c r="I321" s="22"/>
      <c r="J321" s="22" t="s">
        <v>888</v>
      </c>
      <c r="K321" s="22"/>
      <c r="L321" s="22" t="s">
        <v>880</v>
      </c>
      <c r="M321" s="22">
        <v>100008941</v>
      </c>
      <c r="N321" s="22" t="s">
        <v>881</v>
      </c>
      <c r="O321" s="22" t="s">
        <v>884</v>
      </c>
      <c r="P321" s="20">
        <v>46990</v>
      </c>
      <c r="Q321" s="20">
        <v>36990</v>
      </c>
      <c r="R321" s="13">
        <f t="shared" si="78"/>
        <v>-0.2128112364332837</v>
      </c>
      <c r="S321" s="14">
        <v>696.5</v>
      </c>
      <c r="T321" s="14">
        <f t="shared" si="83"/>
        <v>1950.1999999999998</v>
      </c>
      <c r="U321" s="14">
        <f t="shared" si="79"/>
        <v>72137898</v>
      </c>
      <c r="V321" s="15">
        <f t="shared" si="80"/>
        <v>2.8</v>
      </c>
      <c r="W321">
        <v>9999</v>
      </c>
      <c r="X321">
        <v>2.1279376162661112</v>
      </c>
      <c r="Y321">
        <f t="shared" si="84"/>
        <v>2.659922020332639</v>
      </c>
      <c r="Z321" s="68">
        <v>45540</v>
      </c>
      <c r="AA321" s="68">
        <f t="shared" si="85"/>
        <v>45542</v>
      </c>
      <c r="AB321">
        <f t="shared" si="86"/>
        <v>1.5959532121995834</v>
      </c>
      <c r="AC321" s="68">
        <f t="shared" si="87"/>
        <v>45543</v>
      </c>
      <c r="AD321" s="68">
        <f t="shared" si="88"/>
        <v>45546</v>
      </c>
      <c r="AE321">
        <f t="shared" si="89"/>
        <v>0.6109201651696482</v>
      </c>
      <c r="AF321" s="68">
        <f t="shared" si="90"/>
        <v>45547</v>
      </c>
      <c r="AG321" s="68">
        <f t="shared" si="91"/>
        <v>45553</v>
      </c>
    </row>
    <row r="322" spans="1:33" x14ac:dyDescent="0.3">
      <c r="A322" s="9">
        <v>45540</v>
      </c>
      <c r="B322" s="9">
        <v>45546</v>
      </c>
      <c r="C322" s="8" t="s">
        <v>23</v>
      </c>
      <c r="D322" s="8" t="s">
        <v>24</v>
      </c>
      <c r="E322" s="8"/>
      <c r="F322" s="8"/>
      <c r="G322" s="22">
        <v>20</v>
      </c>
      <c r="H322" s="22" t="s">
        <v>889</v>
      </c>
      <c r="I322" s="22"/>
      <c r="J322" s="22" t="s">
        <v>890</v>
      </c>
      <c r="K322" s="22"/>
      <c r="L322" s="22" t="s">
        <v>891</v>
      </c>
      <c r="M322" s="22">
        <v>100009143</v>
      </c>
      <c r="N322" s="22" t="s">
        <v>892</v>
      </c>
      <c r="O322" s="22"/>
      <c r="P322" s="20">
        <v>72990</v>
      </c>
      <c r="Q322" s="20">
        <v>51490</v>
      </c>
      <c r="R322" s="13">
        <f t="shared" ref="R322:R385" si="92">Q322/P322-1</f>
        <v>-0.29456089875325386</v>
      </c>
      <c r="S322" s="14">
        <v>308</v>
      </c>
      <c r="T322" s="14">
        <f t="shared" ref="T322:T325" si="93">S322*2.7</f>
        <v>831.6</v>
      </c>
      <c r="U322" s="14">
        <f t="shared" ref="U322:U385" si="94">T322*Q322</f>
        <v>42819084</v>
      </c>
      <c r="V322" s="15">
        <f t="shared" ref="V322:V385" si="95">IFERROR(T322/S322,"")</f>
        <v>2.7</v>
      </c>
      <c r="W322">
        <v>1080</v>
      </c>
    </row>
    <row r="323" spans="1:33" x14ac:dyDescent="0.3">
      <c r="A323" s="9">
        <v>45540</v>
      </c>
      <c r="B323" s="9">
        <v>45546</v>
      </c>
      <c r="C323" s="8" t="s">
        <v>23</v>
      </c>
      <c r="D323" s="8" t="s">
        <v>24</v>
      </c>
      <c r="E323" s="8"/>
      <c r="F323" s="8"/>
      <c r="G323" s="22">
        <v>20</v>
      </c>
      <c r="H323" s="22" t="s">
        <v>893</v>
      </c>
      <c r="I323" s="22"/>
      <c r="J323" s="22" t="s">
        <v>894</v>
      </c>
      <c r="K323" s="22"/>
      <c r="L323" s="22" t="s">
        <v>891</v>
      </c>
      <c r="M323" s="22">
        <v>100009143</v>
      </c>
      <c r="N323" s="22" t="s">
        <v>892</v>
      </c>
      <c r="O323" s="22"/>
      <c r="P323" s="20">
        <v>64990</v>
      </c>
      <c r="Q323" s="20">
        <v>45490</v>
      </c>
      <c r="R323" s="13">
        <f t="shared" si="92"/>
        <v>-0.30004616094783809</v>
      </c>
      <c r="S323" s="14">
        <v>56</v>
      </c>
      <c r="T323" s="14">
        <f t="shared" si="93"/>
        <v>151.20000000000002</v>
      </c>
      <c r="U323" s="14">
        <f t="shared" si="94"/>
        <v>6878088.0000000009</v>
      </c>
      <c r="V323" s="15">
        <f t="shared" si="95"/>
        <v>2.7</v>
      </c>
      <c r="W323">
        <v>1080</v>
      </c>
    </row>
    <row r="324" spans="1:33" x14ac:dyDescent="0.3">
      <c r="A324" s="9">
        <v>45540</v>
      </c>
      <c r="B324" s="9">
        <v>45546</v>
      </c>
      <c r="C324" s="8" t="s">
        <v>23</v>
      </c>
      <c r="D324" s="8" t="s">
        <v>24</v>
      </c>
      <c r="E324" s="8"/>
      <c r="F324" s="8"/>
      <c r="G324" s="22">
        <v>20</v>
      </c>
      <c r="H324" s="22" t="s">
        <v>895</v>
      </c>
      <c r="I324" s="22"/>
      <c r="J324" s="22" t="s">
        <v>896</v>
      </c>
      <c r="K324" s="22"/>
      <c r="L324" s="22" t="s">
        <v>891</v>
      </c>
      <c r="M324" s="22">
        <v>100009143</v>
      </c>
      <c r="N324" s="22" t="s">
        <v>892</v>
      </c>
      <c r="O324" s="22"/>
      <c r="P324" s="20">
        <v>86990</v>
      </c>
      <c r="Q324" s="20">
        <v>60990</v>
      </c>
      <c r="R324" s="13">
        <f t="shared" si="92"/>
        <v>-0.29888492930221866</v>
      </c>
      <c r="S324" s="14">
        <v>80.5</v>
      </c>
      <c r="T324" s="14">
        <f t="shared" si="93"/>
        <v>217.35000000000002</v>
      </c>
      <c r="U324" s="14">
        <f t="shared" si="94"/>
        <v>13256176.500000002</v>
      </c>
      <c r="V324" s="15">
        <f t="shared" si="95"/>
        <v>2.7</v>
      </c>
      <c r="W324">
        <v>1095</v>
      </c>
    </row>
    <row r="325" spans="1:33" x14ac:dyDescent="0.3">
      <c r="A325" s="9">
        <v>45540</v>
      </c>
      <c r="B325" s="9">
        <v>45546</v>
      </c>
      <c r="C325" s="8" t="s">
        <v>23</v>
      </c>
      <c r="D325" s="8" t="s">
        <v>24</v>
      </c>
      <c r="E325" s="8"/>
      <c r="F325" s="8"/>
      <c r="G325" s="22">
        <v>20</v>
      </c>
      <c r="H325" s="22" t="s">
        <v>897</v>
      </c>
      <c r="I325" s="22"/>
      <c r="J325" s="22" t="s">
        <v>898</v>
      </c>
      <c r="K325" s="22"/>
      <c r="L325" s="22" t="s">
        <v>891</v>
      </c>
      <c r="M325" s="22">
        <v>100009143</v>
      </c>
      <c r="N325" s="22" t="s">
        <v>892</v>
      </c>
      <c r="O325" s="22"/>
      <c r="P325" s="20">
        <v>72490</v>
      </c>
      <c r="Q325" s="20">
        <v>50990</v>
      </c>
      <c r="R325" s="13">
        <f t="shared" si="92"/>
        <v>-0.29659263346668507</v>
      </c>
      <c r="S325" s="14">
        <v>73.5</v>
      </c>
      <c r="T325" s="14">
        <f t="shared" si="93"/>
        <v>198.45000000000002</v>
      </c>
      <c r="U325" s="14">
        <f t="shared" si="94"/>
        <v>10118965.5</v>
      </c>
      <c r="V325" s="15">
        <f t="shared" si="95"/>
        <v>2.7</v>
      </c>
      <c r="W325">
        <v>1095</v>
      </c>
    </row>
    <row r="326" spans="1:33" x14ac:dyDescent="0.3">
      <c r="A326" s="9">
        <v>45540</v>
      </c>
      <c r="B326" s="9">
        <v>45546</v>
      </c>
      <c r="C326" s="8" t="s">
        <v>23</v>
      </c>
      <c r="D326" s="8" t="s">
        <v>24</v>
      </c>
      <c r="E326" s="8"/>
      <c r="F326" s="8"/>
      <c r="G326" s="22">
        <v>20</v>
      </c>
      <c r="H326" s="22" t="s">
        <v>899</v>
      </c>
      <c r="I326" s="22"/>
      <c r="J326" s="22" t="s">
        <v>900</v>
      </c>
      <c r="K326" s="22"/>
      <c r="L326" s="22" t="s">
        <v>901</v>
      </c>
      <c r="M326" s="22">
        <v>100004658</v>
      </c>
      <c r="N326" s="22" t="s">
        <v>902</v>
      </c>
      <c r="O326" s="22"/>
      <c r="P326" s="20">
        <v>32990</v>
      </c>
      <c r="Q326" s="20">
        <v>23490</v>
      </c>
      <c r="R326" s="13">
        <f t="shared" si="92"/>
        <v>-0.28796605031827827</v>
      </c>
      <c r="S326" s="14">
        <v>518</v>
      </c>
      <c r="T326" s="14">
        <v>2347</v>
      </c>
      <c r="U326" s="14">
        <f t="shared" si="94"/>
        <v>55131030</v>
      </c>
      <c r="V326" s="15">
        <f t="shared" si="95"/>
        <v>4.5308880308880308</v>
      </c>
      <c r="W326">
        <v>1080</v>
      </c>
    </row>
    <row r="327" spans="1:33" x14ac:dyDescent="0.3">
      <c r="A327" s="9">
        <v>45540</v>
      </c>
      <c r="B327" s="9">
        <v>45546</v>
      </c>
      <c r="C327" s="8" t="s">
        <v>23</v>
      </c>
      <c r="D327" s="8" t="s">
        <v>24</v>
      </c>
      <c r="E327" s="8"/>
      <c r="F327" s="8"/>
      <c r="G327" s="22">
        <v>20</v>
      </c>
      <c r="H327" s="22" t="s">
        <v>903</v>
      </c>
      <c r="I327" s="22"/>
      <c r="J327" s="22" t="s">
        <v>904</v>
      </c>
      <c r="K327" s="22"/>
      <c r="L327" s="22" t="s">
        <v>901</v>
      </c>
      <c r="M327" s="22">
        <v>100004658</v>
      </c>
      <c r="N327" s="22" t="s">
        <v>902</v>
      </c>
      <c r="O327" s="22"/>
      <c r="P327" s="20">
        <v>32990</v>
      </c>
      <c r="Q327" s="20">
        <v>23490</v>
      </c>
      <c r="R327" s="13">
        <f t="shared" si="92"/>
        <v>-0.28796605031827827</v>
      </c>
      <c r="S327" s="14">
        <v>157.5</v>
      </c>
      <c r="T327" s="14">
        <v>904</v>
      </c>
      <c r="U327" s="14">
        <f t="shared" si="94"/>
        <v>21234960</v>
      </c>
      <c r="V327" s="15">
        <f t="shared" si="95"/>
        <v>5.7396825396825397</v>
      </c>
      <c r="W327">
        <v>1080</v>
      </c>
    </row>
    <row r="328" spans="1:33" x14ac:dyDescent="0.3">
      <c r="A328" s="9">
        <v>45540</v>
      </c>
      <c r="B328" s="9">
        <v>45546</v>
      </c>
      <c r="C328" s="8" t="s">
        <v>23</v>
      </c>
      <c r="D328" s="8" t="s">
        <v>24</v>
      </c>
      <c r="E328" s="8"/>
      <c r="F328" s="8"/>
      <c r="G328" s="22">
        <v>20</v>
      </c>
      <c r="H328" s="22" t="s">
        <v>905</v>
      </c>
      <c r="I328" s="22"/>
      <c r="J328" s="22" t="s">
        <v>906</v>
      </c>
      <c r="K328" s="22"/>
      <c r="L328" s="22" t="s">
        <v>901</v>
      </c>
      <c r="M328" s="22">
        <v>100004658</v>
      </c>
      <c r="N328" s="22" t="s">
        <v>902</v>
      </c>
      <c r="O328" s="22"/>
      <c r="P328" s="20">
        <v>35990</v>
      </c>
      <c r="Q328" s="20">
        <v>25490</v>
      </c>
      <c r="R328" s="13">
        <f t="shared" si="92"/>
        <v>-0.29174770769658243</v>
      </c>
      <c r="S328" s="14">
        <v>122.5</v>
      </c>
      <c r="T328" s="14">
        <v>666</v>
      </c>
      <c r="U328" s="14">
        <f t="shared" si="94"/>
        <v>16976340</v>
      </c>
      <c r="V328" s="15">
        <f t="shared" si="95"/>
        <v>5.4367346938775514</v>
      </c>
      <c r="W328">
        <v>1080</v>
      </c>
    </row>
    <row r="329" spans="1:33" x14ac:dyDescent="0.3">
      <c r="A329" s="9">
        <v>45540</v>
      </c>
      <c r="B329" s="9">
        <v>45546</v>
      </c>
      <c r="C329" s="8" t="s">
        <v>23</v>
      </c>
      <c r="D329" s="8" t="s">
        <v>24</v>
      </c>
      <c r="E329" s="8"/>
      <c r="F329" s="8"/>
      <c r="G329" s="22">
        <v>20</v>
      </c>
      <c r="H329" s="22" t="s">
        <v>907</v>
      </c>
      <c r="I329" s="22"/>
      <c r="J329" s="22" t="s">
        <v>908</v>
      </c>
      <c r="K329" s="22"/>
      <c r="L329" s="22" t="s">
        <v>901</v>
      </c>
      <c r="M329" s="22">
        <v>100004658</v>
      </c>
      <c r="N329" s="22" t="s">
        <v>902</v>
      </c>
      <c r="O329" s="22"/>
      <c r="P329" s="20">
        <v>43990</v>
      </c>
      <c r="Q329" s="20">
        <v>35490</v>
      </c>
      <c r="R329" s="13">
        <f t="shared" si="92"/>
        <v>-0.19322573312116387</v>
      </c>
      <c r="S329" s="14">
        <v>56</v>
      </c>
      <c r="T329" s="14">
        <f t="shared" ref="T329" si="96">S329*2.7</f>
        <v>151.20000000000002</v>
      </c>
      <c r="U329" s="14">
        <f t="shared" si="94"/>
        <v>5366088.0000000009</v>
      </c>
      <c r="V329" s="15">
        <f t="shared" si="95"/>
        <v>2.7</v>
      </c>
      <c r="W329">
        <v>1080</v>
      </c>
    </row>
    <row r="330" spans="1:33" x14ac:dyDescent="0.3">
      <c r="A330" s="9">
        <v>45540</v>
      </c>
      <c r="B330" s="9">
        <v>45546</v>
      </c>
      <c r="C330" s="8" t="s">
        <v>23</v>
      </c>
      <c r="D330" s="8" t="s">
        <v>24</v>
      </c>
      <c r="E330" s="8"/>
      <c r="F330" s="8"/>
      <c r="G330" s="22">
        <v>20</v>
      </c>
      <c r="H330" s="22" t="s">
        <v>909</v>
      </c>
      <c r="I330" s="22"/>
      <c r="J330" s="22" t="s">
        <v>910</v>
      </c>
      <c r="K330" s="22"/>
      <c r="L330" s="22" t="s">
        <v>901</v>
      </c>
      <c r="M330" s="22">
        <v>100004658</v>
      </c>
      <c r="N330" s="22" t="s">
        <v>902</v>
      </c>
      <c r="O330" s="22"/>
      <c r="P330" s="20">
        <v>21990</v>
      </c>
      <c r="Q330" s="20">
        <v>17990</v>
      </c>
      <c r="R330" s="13">
        <f t="shared" si="92"/>
        <v>-0.1819008640291041</v>
      </c>
      <c r="S330" s="14">
        <v>318.5</v>
      </c>
      <c r="T330" s="14">
        <v>538</v>
      </c>
      <c r="U330" s="14">
        <f t="shared" si="94"/>
        <v>9678620</v>
      </c>
      <c r="V330" s="15">
        <f t="shared" si="95"/>
        <v>1.6891679748822606</v>
      </c>
      <c r="W330">
        <v>0</v>
      </c>
    </row>
    <row r="331" spans="1:33" x14ac:dyDescent="0.3">
      <c r="A331" s="9">
        <v>45540</v>
      </c>
      <c r="B331" s="9">
        <v>45546</v>
      </c>
      <c r="C331" s="8" t="s">
        <v>23</v>
      </c>
      <c r="D331" s="8" t="s">
        <v>24</v>
      </c>
      <c r="E331" s="8"/>
      <c r="F331" s="8"/>
      <c r="G331" s="22">
        <v>20</v>
      </c>
      <c r="H331" s="22" t="s">
        <v>911</v>
      </c>
      <c r="I331" s="22"/>
      <c r="J331" s="22" t="s">
        <v>912</v>
      </c>
      <c r="K331" s="22"/>
      <c r="L331" s="22" t="s">
        <v>913</v>
      </c>
      <c r="M331" s="22">
        <v>100004658</v>
      </c>
      <c r="N331" s="22" t="s">
        <v>902</v>
      </c>
      <c r="O331" s="22"/>
      <c r="P331" s="20">
        <v>27490</v>
      </c>
      <c r="Q331" s="20">
        <v>21990</v>
      </c>
      <c r="R331" s="13">
        <f t="shared" si="92"/>
        <v>-0.20007275372862854</v>
      </c>
      <c r="S331" s="14">
        <v>28</v>
      </c>
      <c r="T331" s="14">
        <f t="shared" ref="T331:T368" si="97">S331*2.7</f>
        <v>75.600000000000009</v>
      </c>
      <c r="U331" s="14">
        <f t="shared" si="94"/>
        <v>1662444.0000000002</v>
      </c>
      <c r="V331" s="15">
        <f t="shared" si="95"/>
        <v>2.7</v>
      </c>
      <c r="W331">
        <v>1825</v>
      </c>
    </row>
    <row r="332" spans="1:33" x14ac:dyDescent="0.3">
      <c r="A332" s="9">
        <v>45540</v>
      </c>
      <c r="B332" s="9">
        <v>45546</v>
      </c>
      <c r="C332" s="8" t="s">
        <v>23</v>
      </c>
      <c r="D332" s="8" t="s">
        <v>24</v>
      </c>
      <c r="E332" s="8"/>
      <c r="F332" s="8"/>
      <c r="G332" s="22">
        <v>20</v>
      </c>
      <c r="H332" s="22" t="s">
        <v>914</v>
      </c>
      <c r="I332" s="22"/>
      <c r="J332" s="22" t="s">
        <v>915</v>
      </c>
      <c r="K332" s="22"/>
      <c r="L332" s="22" t="s">
        <v>901</v>
      </c>
      <c r="M332" s="22">
        <v>100004658</v>
      </c>
      <c r="N332" s="22" t="s">
        <v>902</v>
      </c>
      <c r="O332" s="22"/>
      <c r="P332" s="20">
        <v>21990</v>
      </c>
      <c r="Q332" s="20">
        <v>17990</v>
      </c>
      <c r="R332" s="13">
        <f t="shared" si="92"/>
        <v>-0.1819008640291041</v>
      </c>
      <c r="S332" s="14">
        <v>17.5</v>
      </c>
      <c r="T332" s="14">
        <f t="shared" si="97"/>
        <v>47.25</v>
      </c>
      <c r="U332" s="14">
        <f t="shared" si="94"/>
        <v>850027.5</v>
      </c>
      <c r="V332" s="15">
        <f t="shared" si="95"/>
        <v>2.7</v>
      </c>
      <c r="W332" t="e">
        <v>#N/A</v>
      </c>
    </row>
    <row r="333" spans="1:33" x14ac:dyDescent="0.3">
      <c r="A333" s="9">
        <v>45540</v>
      </c>
      <c r="B333" s="9">
        <v>45546</v>
      </c>
      <c r="C333" s="8" t="s">
        <v>23</v>
      </c>
      <c r="D333" s="8" t="s">
        <v>24</v>
      </c>
      <c r="E333" s="8"/>
      <c r="F333" s="8"/>
      <c r="G333" s="22">
        <v>20</v>
      </c>
      <c r="H333" s="22" t="s">
        <v>916</v>
      </c>
      <c r="I333" s="22"/>
      <c r="J333" s="22" t="s">
        <v>917</v>
      </c>
      <c r="K333" s="22"/>
      <c r="L333" s="22" t="s">
        <v>901</v>
      </c>
      <c r="M333" s="22">
        <v>100004658</v>
      </c>
      <c r="N333" s="22" t="s">
        <v>902</v>
      </c>
      <c r="O333" s="22"/>
      <c r="P333" s="20">
        <v>21990</v>
      </c>
      <c r="Q333" s="20">
        <v>17990</v>
      </c>
      <c r="R333" s="13">
        <f t="shared" si="92"/>
        <v>-0.1819008640291041</v>
      </c>
      <c r="S333" s="14">
        <v>14</v>
      </c>
      <c r="T333" s="14">
        <f t="shared" si="97"/>
        <v>37.800000000000004</v>
      </c>
      <c r="U333" s="14">
        <f t="shared" si="94"/>
        <v>680022.00000000012</v>
      </c>
      <c r="V333" s="15">
        <f t="shared" si="95"/>
        <v>2.7</v>
      </c>
      <c r="W333" t="e">
        <v>#N/A</v>
      </c>
    </row>
    <row r="334" spans="1:33" x14ac:dyDescent="0.3">
      <c r="A334" s="9">
        <v>45540</v>
      </c>
      <c r="B334" s="9">
        <v>45546</v>
      </c>
      <c r="C334" s="8" t="s">
        <v>23</v>
      </c>
      <c r="D334" s="8" t="s">
        <v>24</v>
      </c>
      <c r="E334" s="8"/>
      <c r="F334" s="8"/>
      <c r="G334" s="22">
        <v>20</v>
      </c>
      <c r="H334" s="22" t="s">
        <v>918</v>
      </c>
      <c r="I334" s="22"/>
      <c r="J334" s="22" t="s">
        <v>919</v>
      </c>
      <c r="K334" s="22"/>
      <c r="L334" s="22" t="s">
        <v>920</v>
      </c>
      <c r="M334" s="22">
        <v>100004658</v>
      </c>
      <c r="N334" s="22" t="s">
        <v>902</v>
      </c>
      <c r="O334" s="22"/>
      <c r="P334" s="20">
        <v>14990</v>
      </c>
      <c r="Q334" s="20">
        <v>8490</v>
      </c>
      <c r="R334" s="13">
        <f t="shared" si="92"/>
        <v>-0.43362241494329556</v>
      </c>
      <c r="S334" s="14">
        <v>38.5</v>
      </c>
      <c r="T334" s="14">
        <f t="shared" si="97"/>
        <v>103.95</v>
      </c>
      <c r="U334" s="14">
        <f t="shared" si="94"/>
        <v>882535.5</v>
      </c>
      <c r="V334" s="15">
        <f t="shared" si="95"/>
        <v>2.7</v>
      </c>
      <c r="W334">
        <v>720</v>
      </c>
    </row>
    <row r="335" spans="1:33" x14ac:dyDescent="0.3">
      <c r="A335" s="9">
        <v>45540</v>
      </c>
      <c r="B335" s="9">
        <v>45546</v>
      </c>
      <c r="C335" s="8" t="s">
        <v>23</v>
      </c>
      <c r="D335" s="8" t="s">
        <v>24</v>
      </c>
      <c r="E335" s="8"/>
      <c r="F335" s="8"/>
      <c r="G335" s="22">
        <v>20</v>
      </c>
      <c r="H335" s="22" t="s">
        <v>921</v>
      </c>
      <c r="I335" s="22"/>
      <c r="J335" s="22" t="s">
        <v>922</v>
      </c>
      <c r="K335" s="22"/>
      <c r="L335" s="22" t="s">
        <v>920</v>
      </c>
      <c r="M335" s="22">
        <v>100004658</v>
      </c>
      <c r="N335" s="22" t="s">
        <v>902</v>
      </c>
      <c r="O335" s="22"/>
      <c r="P335" s="20">
        <v>14990</v>
      </c>
      <c r="Q335" s="20">
        <v>8490</v>
      </c>
      <c r="R335" s="13">
        <f t="shared" si="92"/>
        <v>-0.43362241494329556</v>
      </c>
      <c r="S335" s="14">
        <v>24.5</v>
      </c>
      <c r="T335" s="14">
        <f t="shared" si="97"/>
        <v>66.150000000000006</v>
      </c>
      <c r="U335" s="14">
        <f t="shared" si="94"/>
        <v>561613.5</v>
      </c>
      <c r="V335" s="15">
        <f t="shared" si="95"/>
        <v>2.7</v>
      </c>
      <c r="W335">
        <v>720</v>
      </c>
    </row>
    <row r="336" spans="1:33" x14ac:dyDescent="0.3">
      <c r="A336" s="9">
        <v>45540</v>
      </c>
      <c r="B336" s="9">
        <v>45546</v>
      </c>
      <c r="C336" s="8" t="s">
        <v>23</v>
      </c>
      <c r="D336" s="8" t="s">
        <v>24</v>
      </c>
      <c r="E336" s="8"/>
      <c r="F336" s="8"/>
      <c r="G336" s="22">
        <v>20</v>
      </c>
      <c r="H336" s="22" t="s">
        <v>923</v>
      </c>
      <c r="I336" s="22"/>
      <c r="J336" s="22" t="s">
        <v>924</v>
      </c>
      <c r="K336" s="22"/>
      <c r="L336" s="22" t="s">
        <v>920</v>
      </c>
      <c r="M336" s="22">
        <v>100004658</v>
      </c>
      <c r="N336" s="22" t="s">
        <v>902</v>
      </c>
      <c r="O336" s="22"/>
      <c r="P336" s="20">
        <v>14990</v>
      </c>
      <c r="Q336" s="20">
        <v>8490</v>
      </c>
      <c r="R336" s="13">
        <f t="shared" si="92"/>
        <v>-0.43362241494329556</v>
      </c>
      <c r="S336" s="14">
        <v>42</v>
      </c>
      <c r="T336" s="14">
        <f t="shared" si="97"/>
        <v>113.4</v>
      </c>
      <c r="U336" s="14">
        <f t="shared" si="94"/>
        <v>962766</v>
      </c>
      <c r="V336" s="15">
        <f t="shared" si="95"/>
        <v>2.7</v>
      </c>
      <c r="W336">
        <v>720</v>
      </c>
    </row>
    <row r="337" spans="1:23" x14ac:dyDescent="0.3">
      <c r="A337" s="9">
        <v>45540</v>
      </c>
      <c r="B337" s="9">
        <v>45546</v>
      </c>
      <c r="C337" s="8" t="s">
        <v>23</v>
      </c>
      <c r="D337" s="8" t="s">
        <v>24</v>
      </c>
      <c r="E337" s="8"/>
      <c r="F337" s="8"/>
      <c r="G337" s="22">
        <v>20</v>
      </c>
      <c r="H337" s="22" t="s">
        <v>925</v>
      </c>
      <c r="I337" s="22"/>
      <c r="J337" s="22" t="s">
        <v>926</v>
      </c>
      <c r="K337" s="22"/>
      <c r="L337" s="22" t="s">
        <v>920</v>
      </c>
      <c r="M337" s="22">
        <v>100004658</v>
      </c>
      <c r="N337" s="22" t="s">
        <v>902</v>
      </c>
      <c r="O337" s="22"/>
      <c r="P337" s="20">
        <v>14990</v>
      </c>
      <c r="Q337" s="20">
        <v>8490</v>
      </c>
      <c r="R337" s="13">
        <f t="shared" si="92"/>
        <v>-0.43362241494329556</v>
      </c>
      <c r="S337" s="14">
        <v>31.5</v>
      </c>
      <c r="T337" s="14">
        <f t="shared" si="97"/>
        <v>85.050000000000011</v>
      </c>
      <c r="U337" s="14">
        <f t="shared" si="94"/>
        <v>722074.50000000012</v>
      </c>
      <c r="V337" s="15">
        <f t="shared" si="95"/>
        <v>2.7</v>
      </c>
      <c r="W337">
        <v>720</v>
      </c>
    </row>
    <row r="338" spans="1:23" x14ac:dyDescent="0.3">
      <c r="A338" s="9">
        <v>45540</v>
      </c>
      <c r="B338" s="9">
        <v>45546</v>
      </c>
      <c r="C338" s="8" t="s">
        <v>23</v>
      </c>
      <c r="D338" s="8" t="s">
        <v>24</v>
      </c>
      <c r="E338" s="8"/>
      <c r="F338" s="8"/>
      <c r="G338" s="22">
        <v>20</v>
      </c>
      <c r="H338" s="22" t="s">
        <v>927</v>
      </c>
      <c r="I338" s="22"/>
      <c r="J338" s="22" t="s">
        <v>928</v>
      </c>
      <c r="K338" s="22"/>
      <c r="L338" s="22" t="s">
        <v>901</v>
      </c>
      <c r="M338" s="22">
        <v>100004658</v>
      </c>
      <c r="N338" s="22" t="s">
        <v>902</v>
      </c>
      <c r="O338" s="22"/>
      <c r="P338" s="20">
        <v>32990</v>
      </c>
      <c r="Q338" s="20">
        <v>26490</v>
      </c>
      <c r="R338" s="13">
        <f t="shared" si="92"/>
        <v>-0.19702940284934833</v>
      </c>
      <c r="S338" s="14">
        <v>115.5</v>
      </c>
      <c r="T338" s="14">
        <v>270</v>
      </c>
      <c r="U338" s="14">
        <f t="shared" si="94"/>
        <v>7152300</v>
      </c>
      <c r="V338" s="15">
        <f t="shared" si="95"/>
        <v>2.3376623376623376</v>
      </c>
      <c r="W338">
        <v>0</v>
      </c>
    </row>
    <row r="339" spans="1:23" x14ac:dyDescent="0.3">
      <c r="A339" s="9">
        <v>45540</v>
      </c>
      <c r="B339" s="9">
        <v>45546</v>
      </c>
      <c r="C339" s="8" t="s">
        <v>23</v>
      </c>
      <c r="D339" s="8" t="s">
        <v>24</v>
      </c>
      <c r="E339" s="8"/>
      <c r="F339" s="8"/>
      <c r="G339" s="22">
        <v>20</v>
      </c>
      <c r="H339" s="22" t="s">
        <v>929</v>
      </c>
      <c r="I339" s="22"/>
      <c r="J339" s="22" t="s">
        <v>930</v>
      </c>
      <c r="K339" s="22"/>
      <c r="L339" s="22" t="s">
        <v>931</v>
      </c>
      <c r="M339" s="22">
        <v>200000014</v>
      </c>
      <c r="N339" s="22" t="s">
        <v>932</v>
      </c>
      <c r="O339" s="22"/>
      <c r="P339" s="20">
        <v>48990</v>
      </c>
      <c r="Q339" s="20">
        <v>41990</v>
      </c>
      <c r="R339" s="13">
        <f t="shared" si="92"/>
        <v>-0.14288630332720964</v>
      </c>
      <c r="S339" s="14">
        <v>199.5</v>
      </c>
      <c r="T339" s="14">
        <f t="shared" si="97"/>
        <v>538.65000000000009</v>
      </c>
      <c r="U339" s="14">
        <f t="shared" si="94"/>
        <v>22617913.500000004</v>
      </c>
      <c r="V339" s="15">
        <f t="shared" si="95"/>
        <v>2.7000000000000006</v>
      </c>
      <c r="W339">
        <v>1095</v>
      </c>
    </row>
    <row r="340" spans="1:23" x14ac:dyDescent="0.3">
      <c r="A340" s="9">
        <v>45540</v>
      </c>
      <c r="B340" s="9">
        <v>45546</v>
      </c>
      <c r="C340" s="8" t="s">
        <v>23</v>
      </c>
      <c r="D340" s="8" t="s">
        <v>24</v>
      </c>
      <c r="E340" s="8"/>
      <c r="F340" s="8"/>
      <c r="G340" s="22">
        <v>20</v>
      </c>
      <c r="H340" s="22" t="s">
        <v>933</v>
      </c>
      <c r="I340" s="22"/>
      <c r="J340" s="22" t="s">
        <v>934</v>
      </c>
      <c r="K340" s="22"/>
      <c r="L340" s="22" t="s">
        <v>931</v>
      </c>
      <c r="M340" s="22">
        <v>200000014</v>
      </c>
      <c r="N340" s="22" t="s">
        <v>932</v>
      </c>
      <c r="O340" s="22"/>
      <c r="P340" s="20">
        <v>31490</v>
      </c>
      <c r="Q340" s="20">
        <v>26990</v>
      </c>
      <c r="R340" s="13">
        <f t="shared" si="92"/>
        <v>-0.14290250873293109</v>
      </c>
      <c r="S340" s="14">
        <v>224</v>
      </c>
      <c r="T340" s="14">
        <f t="shared" si="97"/>
        <v>604.80000000000007</v>
      </c>
      <c r="U340" s="14">
        <f t="shared" si="94"/>
        <v>16323552.000000002</v>
      </c>
      <c r="V340" s="15">
        <f t="shared" si="95"/>
        <v>2.7</v>
      </c>
      <c r="W340">
        <v>1080</v>
      </c>
    </row>
    <row r="341" spans="1:23" x14ac:dyDescent="0.3">
      <c r="A341" s="9">
        <v>45540</v>
      </c>
      <c r="B341" s="9">
        <v>45546</v>
      </c>
      <c r="C341" s="8" t="s">
        <v>23</v>
      </c>
      <c r="D341" s="8" t="s">
        <v>24</v>
      </c>
      <c r="E341" s="8"/>
      <c r="F341" s="8"/>
      <c r="G341" s="22">
        <v>20</v>
      </c>
      <c r="H341" s="22" t="s">
        <v>935</v>
      </c>
      <c r="I341" s="22"/>
      <c r="J341" s="22" t="s">
        <v>936</v>
      </c>
      <c r="K341" s="22"/>
      <c r="L341" s="22" t="s">
        <v>931</v>
      </c>
      <c r="M341" s="22">
        <v>200000014</v>
      </c>
      <c r="N341" s="22" t="s">
        <v>932</v>
      </c>
      <c r="O341" s="22"/>
      <c r="P341" s="20">
        <v>31490</v>
      </c>
      <c r="Q341" s="20">
        <v>26990</v>
      </c>
      <c r="R341" s="13">
        <f t="shared" si="92"/>
        <v>-0.14290250873293109</v>
      </c>
      <c r="S341" s="14">
        <v>129.5</v>
      </c>
      <c r="T341" s="14">
        <f t="shared" si="97"/>
        <v>349.65000000000003</v>
      </c>
      <c r="U341" s="14">
        <f t="shared" si="94"/>
        <v>9437053.5</v>
      </c>
      <c r="V341" s="15">
        <f t="shared" si="95"/>
        <v>2.7</v>
      </c>
      <c r="W341">
        <v>1095</v>
      </c>
    </row>
    <row r="342" spans="1:23" x14ac:dyDescent="0.3">
      <c r="A342" s="9">
        <v>45540</v>
      </c>
      <c r="B342" s="9">
        <v>45546</v>
      </c>
      <c r="C342" s="8" t="s">
        <v>23</v>
      </c>
      <c r="D342" s="8" t="s">
        <v>24</v>
      </c>
      <c r="E342" s="8"/>
      <c r="F342" s="8"/>
      <c r="G342" s="22">
        <v>20</v>
      </c>
      <c r="H342" s="22" t="s">
        <v>937</v>
      </c>
      <c r="I342" s="22"/>
      <c r="J342" s="22" t="s">
        <v>938</v>
      </c>
      <c r="K342" s="22"/>
      <c r="L342" s="22" t="s">
        <v>931</v>
      </c>
      <c r="M342" s="22">
        <v>200000014</v>
      </c>
      <c r="N342" s="22" t="s">
        <v>932</v>
      </c>
      <c r="O342" s="22"/>
      <c r="P342" s="20">
        <v>29990</v>
      </c>
      <c r="Q342" s="20">
        <v>25490</v>
      </c>
      <c r="R342" s="13">
        <f t="shared" si="92"/>
        <v>-0.15005001667222406</v>
      </c>
      <c r="S342" s="14">
        <v>266</v>
      </c>
      <c r="T342" s="14">
        <f t="shared" si="97"/>
        <v>718.2</v>
      </c>
      <c r="U342" s="14">
        <f t="shared" si="94"/>
        <v>18306918</v>
      </c>
      <c r="V342" s="15">
        <f t="shared" si="95"/>
        <v>2.7</v>
      </c>
      <c r="W342">
        <v>1095</v>
      </c>
    </row>
    <row r="343" spans="1:23" x14ac:dyDescent="0.3">
      <c r="A343" s="9">
        <v>45540</v>
      </c>
      <c r="B343" s="9">
        <v>45546</v>
      </c>
      <c r="C343" s="8" t="s">
        <v>23</v>
      </c>
      <c r="D343" s="8" t="s">
        <v>24</v>
      </c>
      <c r="E343" s="8"/>
      <c r="F343" s="8"/>
      <c r="G343" s="22">
        <v>20</v>
      </c>
      <c r="H343" s="22" t="s">
        <v>939</v>
      </c>
      <c r="I343" s="22"/>
      <c r="J343" s="22" t="s">
        <v>940</v>
      </c>
      <c r="K343" s="22"/>
      <c r="L343" s="22" t="s">
        <v>931</v>
      </c>
      <c r="M343" s="22">
        <v>200000014</v>
      </c>
      <c r="N343" s="22" t="s">
        <v>932</v>
      </c>
      <c r="O343" s="22"/>
      <c r="P343" s="20">
        <v>31490</v>
      </c>
      <c r="Q343" s="20">
        <v>26990</v>
      </c>
      <c r="R343" s="13">
        <f t="shared" si="92"/>
        <v>-0.14290250873293109</v>
      </c>
      <c r="S343" s="14">
        <v>119</v>
      </c>
      <c r="T343" s="14">
        <f t="shared" si="97"/>
        <v>321.3</v>
      </c>
      <c r="U343" s="14">
        <f t="shared" si="94"/>
        <v>8671887</v>
      </c>
      <c r="V343" s="15">
        <f t="shared" si="95"/>
        <v>2.7</v>
      </c>
      <c r="W343">
        <v>1080</v>
      </c>
    </row>
    <row r="344" spans="1:23" x14ac:dyDescent="0.3">
      <c r="A344" s="9">
        <v>45540</v>
      </c>
      <c r="B344" s="9">
        <v>45546</v>
      </c>
      <c r="C344" s="8" t="s">
        <v>23</v>
      </c>
      <c r="D344" s="8" t="s">
        <v>24</v>
      </c>
      <c r="E344" s="8"/>
      <c r="F344" s="8"/>
      <c r="G344" s="22">
        <v>20</v>
      </c>
      <c r="H344" s="22" t="s">
        <v>941</v>
      </c>
      <c r="I344" s="22"/>
      <c r="J344" s="22" t="s">
        <v>942</v>
      </c>
      <c r="K344" s="22"/>
      <c r="L344" s="22" t="s">
        <v>931</v>
      </c>
      <c r="M344" s="22">
        <v>200000014</v>
      </c>
      <c r="N344" s="22" t="s">
        <v>932</v>
      </c>
      <c r="O344" s="22"/>
      <c r="P344" s="20">
        <v>48990</v>
      </c>
      <c r="Q344" s="20">
        <v>41990</v>
      </c>
      <c r="R344" s="13">
        <f t="shared" si="92"/>
        <v>-0.14288630332720964</v>
      </c>
      <c r="S344" s="14">
        <v>119</v>
      </c>
      <c r="T344" s="14">
        <f t="shared" si="97"/>
        <v>321.3</v>
      </c>
      <c r="U344" s="14">
        <f t="shared" si="94"/>
        <v>13491387</v>
      </c>
      <c r="V344" s="15">
        <f t="shared" si="95"/>
        <v>2.7</v>
      </c>
      <c r="W344">
        <v>1095</v>
      </c>
    </row>
    <row r="345" spans="1:23" x14ac:dyDescent="0.3">
      <c r="A345" s="9">
        <v>45540</v>
      </c>
      <c r="B345" s="9">
        <v>45546</v>
      </c>
      <c r="C345" s="8" t="s">
        <v>23</v>
      </c>
      <c r="D345" s="8" t="s">
        <v>24</v>
      </c>
      <c r="E345" s="8"/>
      <c r="F345" s="8"/>
      <c r="G345" s="22">
        <v>20</v>
      </c>
      <c r="H345" s="22" t="s">
        <v>943</v>
      </c>
      <c r="I345" s="22"/>
      <c r="J345" s="22" t="s">
        <v>944</v>
      </c>
      <c r="K345" s="22"/>
      <c r="L345" s="22" t="s">
        <v>931</v>
      </c>
      <c r="M345" s="22">
        <v>200000014</v>
      </c>
      <c r="N345" s="22" t="s">
        <v>932</v>
      </c>
      <c r="O345" s="22"/>
      <c r="P345" s="20">
        <v>31490</v>
      </c>
      <c r="Q345" s="20">
        <v>26990</v>
      </c>
      <c r="R345" s="13">
        <f t="shared" si="92"/>
        <v>-0.14290250873293109</v>
      </c>
      <c r="S345" s="14">
        <v>129.5</v>
      </c>
      <c r="T345" s="14">
        <f t="shared" si="97"/>
        <v>349.65000000000003</v>
      </c>
      <c r="U345" s="14">
        <f t="shared" si="94"/>
        <v>9437053.5</v>
      </c>
      <c r="V345" s="15">
        <f t="shared" si="95"/>
        <v>2.7</v>
      </c>
      <c r="W345">
        <v>1080</v>
      </c>
    </row>
    <row r="346" spans="1:23" x14ac:dyDescent="0.3">
      <c r="A346" s="9">
        <v>45540</v>
      </c>
      <c r="B346" s="9">
        <v>45546</v>
      </c>
      <c r="C346" s="8" t="s">
        <v>23</v>
      </c>
      <c r="D346" s="8" t="s">
        <v>24</v>
      </c>
      <c r="E346" s="8"/>
      <c r="F346" s="8"/>
      <c r="G346" s="22">
        <v>20</v>
      </c>
      <c r="H346" s="22" t="s">
        <v>945</v>
      </c>
      <c r="I346" s="22"/>
      <c r="J346" s="22" t="s">
        <v>946</v>
      </c>
      <c r="K346" s="22"/>
      <c r="L346" s="22" t="s">
        <v>931</v>
      </c>
      <c r="M346" s="22">
        <v>200000014</v>
      </c>
      <c r="N346" s="22" t="s">
        <v>932</v>
      </c>
      <c r="O346" s="22"/>
      <c r="P346" s="20">
        <v>31490</v>
      </c>
      <c r="Q346" s="20">
        <v>26990</v>
      </c>
      <c r="R346" s="13">
        <f t="shared" si="92"/>
        <v>-0.14290250873293109</v>
      </c>
      <c r="S346" s="14">
        <v>150.5</v>
      </c>
      <c r="T346" s="14">
        <f t="shared" si="97"/>
        <v>406.35</v>
      </c>
      <c r="U346" s="14">
        <f t="shared" si="94"/>
        <v>10967386.5</v>
      </c>
      <c r="V346" s="15">
        <f t="shared" si="95"/>
        <v>2.7</v>
      </c>
      <c r="W346">
        <v>720</v>
      </c>
    </row>
    <row r="347" spans="1:23" x14ac:dyDescent="0.3">
      <c r="A347" s="9">
        <v>45540</v>
      </c>
      <c r="B347" s="9">
        <v>45546</v>
      </c>
      <c r="C347" s="8" t="s">
        <v>23</v>
      </c>
      <c r="D347" s="8" t="s">
        <v>24</v>
      </c>
      <c r="E347" s="8"/>
      <c r="F347" s="8"/>
      <c r="G347" s="22">
        <v>20</v>
      </c>
      <c r="H347" s="22" t="s">
        <v>947</v>
      </c>
      <c r="I347" s="22"/>
      <c r="J347" s="22" t="s">
        <v>948</v>
      </c>
      <c r="K347" s="22"/>
      <c r="L347" s="22" t="s">
        <v>931</v>
      </c>
      <c r="M347" s="22">
        <v>200000014</v>
      </c>
      <c r="N347" s="22" t="s">
        <v>932</v>
      </c>
      <c r="O347" s="22"/>
      <c r="P347" s="20">
        <v>48990</v>
      </c>
      <c r="Q347" s="20">
        <v>41990</v>
      </c>
      <c r="R347" s="13">
        <f t="shared" si="92"/>
        <v>-0.14288630332720964</v>
      </c>
      <c r="S347" s="14">
        <v>112</v>
      </c>
      <c r="T347" s="14">
        <f t="shared" si="97"/>
        <v>302.40000000000003</v>
      </c>
      <c r="U347" s="14">
        <f t="shared" si="94"/>
        <v>12697776.000000002</v>
      </c>
      <c r="V347" s="15">
        <f t="shared" si="95"/>
        <v>2.7</v>
      </c>
      <c r="W347">
        <v>1095</v>
      </c>
    </row>
    <row r="348" spans="1:23" x14ac:dyDescent="0.3">
      <c r="A348" s="9">
        <v>45540</v>
      </c>
      <c r="B348" s="9">
        <v>45546</v>
      </c>
      <c r="C348" s="8" t="s">
        <v>23</v>
      </c>
      <c r="D348" s="8" t="s">
        <v>24</v>
      </c>
      <c r="E348" s="8"/>
      <c r="F348" s="8"/>
      <c r="G348" s="22">
        <v>20</v>
      </c>
      <c r="H348" s="22" t="s">
        <v>949</v>
      </c>
      <c r="I348" s="22"/>
      <c r="J348" s="22" t="s">
        <v>950</v>
      </c>
      <c r="K348" s="22"/>
      <c r="L348" s="22" t="s">
        <v>931</v>
      </c>
      <c r="M348" s="22">
        <v>200000014</v>
      </c>
      <c r="N348" s="22" t="s">
        <v>932</v>
      </c>
      <c r="O348" s="22"/>
      <c r="P348" s="20">
        <v>57490</v>
      </c>
      <c r="Q348" s="20">
        <v>48990</v>
      </c>
      <c r="R348" s="13">
        <f t="shared" si="92"/>
        <v>-0.14785180031309797</v>
      </c>
      <c r="S348" s="14">
        <v>98</v>
      </c>
      <c r="T348" s="14">
        <f t="shared" si="97"/>
        <v>264.60000000000002</v>
      </c>
      <c r="U348" s="14">
        <f t="shared" si="94"/>
        <v>12962754.000000002</v>
      </c>
      <c r="V348" s="15">
        <f t="shared" si="95"/>
        <v>2.7</v>
      </c>
      <c r="W348">
        <v>730</v>
      </c>
    </row>
    <row r="349" spans="1:23" x14ac:dyDescent="0.3">
      <c r="A349" s="9">
        <v>45540</v>
      </c>
      <c r="B349" s="9">
        <v>45546</v>
      </c>
      <c r="C349" s="8" t="s">
        <v>23</v>
      </c>
      <c r="D349" s="8" t="s">
        <v>24</v>
      </c>
      <c r="E349" s="8"/>
      <c r="F349" s="8"/>
      <c r="G349" s="22">
        <v>20</v>
      </c>
      <c r="H349" s="22" t="s">
        <v>951</v>
      </c>
      <c r="I349" s="22"/>
      <c r="J349" s="22" t="s">
        <v>952</v>
      </c>
      <c r="K349" s="22"/>
      <c r="L349" s="22" t="s">
        <v>931</v>
      </c>
      <c r="M349" s="22">
        <v>200000014</v>
      </c>
      <c r="N349" s="22" t="s">
        <v>932</v>
      </c>
      <c r="O349" s="22"/>
      <c r="P349" s="20">
        <v>75990</v>
      </c>
      <c r="Q349" s="20">
        <v>64990</v>
      </c>
      <c r="R349" s="13">
        <f t="shared" si="92"/>
        <v>-0.14475588893275426</v>
      </c>
      <c r="S349" s="14">
        <v>80.5</v>
      </c>
      <c r="T349" s="14">
        <f t="shared" si="97"/>
        <v>217.35000000000002</v>
      </c>
      <c r="U349" s="14">
        <f t="shared" si="94"/>
        <v>14125576.500000002</v>
      </c>
      <c r="V349" s="15">
        <f t="shared" si="95"/>
        <v>2.7</v>
      </c>
      <c r="W349">
        <v>1095</v>
      </c>
    </row>
    <row r="350" spans="1:23" x14ac:dyDescent="0.3">
      <c r="A350" s="9">
        <v>45540</v>
      </c>
      <c r="B350" s="9">
        <v>45546</v>
      </c>
      <c r="C350" s="8" t="s">
        <v>23</v>
      </c>
      <c r="D350" s="8" t="s">
        <v>24</v>
      </c>
      <c r="E350" s="8"/>
      <c r="F350" s="8"/>
      <c r="G350" s="22">
        <v>20</v>
      </c>
      <c r="H350" s="22" t="s">
        <v>953</v>
      </c>
      <c r="I350" s="22"/>
      <c r="J350" s="22" t="s">
        <v>954</v>
      </c>
      <c r="K350" s="22"/>
      <c r="L350" s="22" t="s">
        <v>931</v>
      </c>
      <c r="M350" s="22">
        <v>200000014</v>
      </c>
      <c r="N350" s="22" t="s">
        <v>932</v>
      </c>
      <c r="O350" s="22"/>
      <c r="P350" s="20">
        <v>90990</v>
      </c>
      <c r="Q350" s="20">
        <v>77490</v>
      </c>
      <c r="R350" s="13">
        <f t="shared" si="92"/>
        <v>-0.14836795252225521</v>
      </c>
      <c r="S350" s="14">
        <v>56</v>
      </c>
      <c r="T350" s="14">
        <f t="shared" si="97"/>
        <v>151.20000000000002</v>
      </c>
      <c r="U350" s="14">
        <f t="shared" si="94"/>
        <v>11716488.000000002</v>
      </c>
      <c r="V350" s="15">
        <f t="shared" si="95"/>
        <v>2.7</v>
      </c>
      <c r="W350">
        <v>1095</v>
      </c>
    </row>
    <row r="351" spans="1:23" x14ac:dyDescent="0.3">
      <c r="A351" s="9">
        <v>45540</v>
      </c>
      <c r="B351" s="9">
        <v>45546</v>
      </c>
      <c r="C351" s="8" t="s">
        <v>23</v>
      </c>
      <c r="D351" s="8" t="s">
        <v>24</v>
      </c>
      <c r="E351" s="8"/>
      <c r="F351" s="8"/>
      <c r="G351" s="22">
        <v>20</v>
      </c>
      <c r="H351" s="22" t="s">
        <v>955</v>
      </c>
      <c r="I351" s="22"/>
      <c r="J351" s="22" t="s">
        <v>956</v>
      </c>
      <c r="K351" s="22"/>
      <c r="L351" s="22" t="s">
        <v>931</v>
      </c>
      <c r="M351" s="22">
        <v>200000014</v>
      </c>
      <c r="N351" s="22" t="s">
        <v>932</v>
      </c>
      <c r="O351" s="22"/>
      <c r="P351" s="20">
        <v>41490</v>
      </c>
      <c r="Q351" s="20">
        <v>35490</v>
      </c>
      <c r="R351" s="13">
        <f t="shared" si="92"/>
        <v>-0.14461315979754152</v>
      </c>
      <c r="S351" s="14">
        <v>49</v>
      </c>
      <c r="T351" s="14">
        <f t="shared" si="97"/>
        <v>132.30000000000001</v>
      </c>
      <c r="U351" s="14">
        <f t="shared" si="94"/>
        <v>4695327</v>
      </c>
      <c r="V351" s="15">
        <f t="shared" si="95"/>
        <v>2.7</v>
      </c>
      <c r="W351">
        <v>1080</v>
      </c>
    </row>
    <row r="352" spans="1:23" x14ac:dyDescent="0.3">
      <c r="A352" s="9">
        <v>45540</v>
      </c>
      <c r="B352" s="9">
        <v>45546</v>
      </c>
      <c r="C352" s="8" t="s">
        <v>23</v>
      </c>
      <c r="D352" s="8" t="s">
        <v>24</v>
      </c>
      <c r="E352" s="8"/>
      <c r="F352" s="8"/>
      <c r="G352" s="22">
        <v>20</v>
      </c>
      <c r="H352" s="22" t="s">
        <v>957</v>
      </c>
      <c r="I352" s="22"/>
      <c r="J352" s="22" t="s">
        <v>958</v>
      </c>
      <c r="K352" s="22"/>
      <c r="L352" s="22" t="s">
        <v>931</v>
      </c>
      <c r="M352" s="22">
        <v>200000014</v>
      </c>
      <c r="N352" s="22" t="s">
        <v>932</v>
      </c>
      <c r="O352" s="22"/>
      <c r="P352" s="20">
        <v>49990</v>
      </c>
      <c r="Q352" s="20">
        <v>42490</v>
      </c>
      <c r="R352" s="13">
        <f t="shared" si="92"/>
        <v>-0.1500300060012002</v>
      </c>
      <c r="S352" s="14">
        <v>63</v>
      </c>
      <c r="T352" s="14">
        <f t="shared" si="97"/>
        <v>170.10000000000002</v>
      </c>
      <c r="U352" s="14">
        <f t="shared" si="94"/>
        <v>7227549.0000000009</v>
      </c>
      <c r="V352" s="15">
        <f t="shared" si="95"/>
        <v>2.7</v>
      </c>
      <c r="W352">
        <v>1095</v>
      </c>
    </row>
    <row r="353" spans="1:23" x14ac:dyDescent="0.3">
      <c r="A353" s="9">
        <v>45540</v>
      </c>
      <c r="B353" s="9">
        <v>45546</v>
      </c>
      <c r="C353" s="8" t="s">
        <v>23</v>
      </c>
      <c r="D353" s="8" t="s">
        <v>24</v>
      </c>
      <c r="E353" s="8"/>
      <c r="F353" s="8"/>
      <c r="G353" s="22">
        <v>20</v>
      </c>
      <c r="H353" s="22" t="s">
        <v>959</v>
      </c>
      <c r="I353" s="22"/>
      <c r="J353" s="22" t="s">
        <v>960</v>
      </c>
      <c r="K353" s="22"/>
      <c r="L353" s="22" t="s">
        <v>931</v>
      </c>
      <c r="M353" s="22">
        <v>200000014</v>
      </c>
      <c r="N353" s="22" t="s">
        <v>932</v>
      </c>
      <c r="O353" s="22"/>
      <c r="P353" s="20">
        <v>48990</v>
      </c>
      <c r="Q353" s="20">
        <v>41990</v>
      </c>
      <c r="R353" s="13">
        <f t="shared" si="92"/>
        <v>-0.14288630332720964</v>
      </c>
      <c r="S353" s="14">
        <v>38.5</v>
      </c>
      <c r="T353" s="14">
        <f t="shared" si="97"/>
        <v>103.95</v>
      </c>
      <c r="U353" s="14">
        <f t="shared" si="94"/>
        <v>4364860.5</v>
      </c>
      <c r="V353" s="15">
        <f t="shared" si="95"/>
        <v>2.7</v>
      </c>
      <c r="W353">
        <v>1095</v>
      </c>
    </row>
    <row r="354" spans="1:23" x14ac:dyDescent="0.3">
      <c r="A354" s="9">
        <v>45540</v>
      </c>
      <c r="B354" s="9">
        <v>45546</v>
      </c>
      <c r="C354" s="8" t="s">
        <v>23</v>
      </c>
      <c r="D354" s="8" t="s">
        <v>24</v>
      </c>
      <c r="E354" s="8"/>
      <c r="F354" s="8"/>
      <c r="G354" s="22">
        <v>20</v>
      </c>
      <c r="H354" s="22" t="s">
        <v>961</v>
      </c>
      <c r="I354" s="22"/>
      <c r="J354" s="22" t="s">
        <v>962</v>
      </c>
      <c r="K354" s="22"/>
      <c r="L354" s="22" t="s">
        <v>931</v>
      </c>
      <c r="M354" s="22">
        <v>200000014</v>
      </c>
      <c r="N354" s="22" t="s">
        <v>932</v>
      </c>
      <c r="O354" s="22"/>
      <c r="P354" s="20">
        <v>41490</v>
      </c>
      <c r="Q354" s="20">
        <v>35490</v>
      </c>
      <c r="R354" s="13">
        <f t="shared" si="92"/>
        <v>-0.14461315979754152</v>
      </c>
      <c r="S354" s="14">
        <v>45.5</v>
      </c>
      <c r="T354" s="14">
        <f t="shared" si="97"/>
        <v>122.85000000000001</v>
      </c>
      <c r="U354" s="14">
        <f t="shared" si="94"/>
        <v>4359946.5</v>
      </c>
      <c r="V354" s="15">
        <f t="shared" si="95"/>
        <v>2.7</v>
      </c>
      <c r="W354">
        <v>1080</v>
      </c>
    </row>
    <row r="355" spans="1:23" x14ac:dyDescent="0.3">
      <c r="A355" s="9">
        <v>45540</v>
      </c>
      <c r="B355" s="9">
        <v>45546</v>
      </c>
      <c r="C355" s="8" t="s">
        <v>23</v>
      </c>
      <c r="D355" s="8" t="s">
        <v>24</v>
      </c>
      <c r="E355" s="8"/>
      <c r="F355" s="8"/>
      <c r="G355" s="22">
        <v>20</v>
      </c>
      <c r="H355" s="22" t="s">
        <v>963</v>
      </c>
      <c r="I355" s="22"/>
      <c r="J355" s="22" t="s">
        <v>964</v>
      </c>
      <c r="K355" s="22"/>
      <c r="L355" s="22" t="s">
        <v>931</v>
      </c>
      <c r="M355" s="22">
        <v>200000014</v>
      </c>
      <c r="N355" s="22" t="s">
        <v>932</v>
      </c>
      <c r="O355" s="22"/>
      <c r="P355" s="20">
        <v>31490</v>
      </c>
      <c r="Q355" s="20">
        <v>26990</v>
      </c>
      <c r="R355" s="13">
        <f t="shared" si="92"/>
        <v>-0.14290250873293109</v>
      </c>
      <c r="S355" s="14">
        <v>45.5</v>
      </c>
      <c r="T355" s="14">
        <f t="shared" si="97"/>
        <v>122.85000000000001</v>
      </c>
      <c r="U355" s="14">
        <f t="shared" si="94"/>
        <v>3315721.5</v>
      </c>
      <c r="V355" s="15">
        <f t="shared" si="95"/>
        <v>2.7</v>
      </c>
      <c r="W355">
        <v>1080</v>
      </c>
    </row>
    <row r="356" spans="1:23" x14ac:dyDescent="0.3">
      <c r="A356" s="9">
        <v>45540</v>
      </c>
      <c r="B356" s="9">
        <v>45546</v>
      </c>
      <c r="C356" s="8" t="s">
        <v>23</v>
      </c>
      <c r="D356" s="8" t="s">
        <v>24</v>
      </c>
      <c r="E356" s="8"/>
      <c r="F356" s="8"/>
      <c r="G356" s="22">
        <v>20</v>
      </c>
      <c r="H356" s="22" t="s">
        <v>965</v>
      </c>
      <c r="I356" s="22"/>
      <c r="J356" s="22" t="s">
        <v>966</v>
      </c>
      <c r="K356" s="22"/>
      <c r="L356" s="22" t="s">
        <v>931</v>
      </c>
      <c r="M356" s="22">
        <v>200000014</v>
      </c>
      <c r="N356" s="22" t="s">
        <v>932</v>
      </c>
      <c r="O356" s="22"/>
      <c r="P356" s="20">
        <v>64990</v>
      </c>
      <c r="Q356" s="20">
        <v>55490</v>
      </c>
      <c r="R356" s="13">
        <f t="shared" si="92"/>
        <v>-0.14617633482074166</v>
      </c>
      <c r="S356" s="14">
        <v>31.5</v>
      </c>
      <c r="T356" s="14">
        <f t="shared" si="97"/>
        <v>85.050000000000011</v>
      </c>
      <c r="U356" s="14">
        <f t="shared" si="94"/>
        <v>4719424.5000000009</v>
      </c>
      <c r="V356" s="15">
        <f t="shared" si="95"/>
        <v>2.7</v>
      </c>
      <c r="W356">
        <v>365</v>
      </c>
    </row>
    <row r="357" spans="1:23" x14ac:dyDescent="0.3">
      <c r="A357" s="9">
        <v>45540</v>
      </c>
      <c r="B357" s="9">
        <v>45546</v>
      </c>
      <c r="C357" s="8" t="s">
        <v>23</v>
      </c>
      <c r="D357" s="8" t="s">
        <v>24</v>
      </c>
      <c r="E357" s="8"/>
      <c r="F357" s="8"/>
      <c r="G357" s="22">
        <v>20</v>
      </c>
      <c r="H357" s="22" t="s">
        <v>967</v>
      </c>
      <c r="I357" s="22"/>
      <c r="J357" s="22" t="s">
        <v>968</v>
      </c>
      <c r="K357" s="22"/>
      <c r="L357" s="22" t="s">
        <v>931</v>
      </c>
      <c r="M357" s="22">
        <v>200000014</v>
      </c>
      <c r="N357" s="22" t="s">
        <v>932</v>
      </c>
      <c r="O357" s="22"/>
      <c r="P357" s="20">
        <v>41490</v>
      </c>
      <c r="Q357" s="20">
        <v>35490</v>
      </c>
      <c r="R357" s="13">
        <f t="shared" si="92"/>
        <v>-0.14461315979754152</v>
      </c>
      <c r="S357" s="14">
        <v>42</v>
      </c>
      <c r="T357" s="14">
        <f t="shared" si="97"/>
        <v>113.4</v>
      </c>
      <c r="U357" s="14">
        <f t="shared" si="94"/>
        <v>4024566</v>
      </c>
      <c r="V357" s="15">
        <f t="shared" si="95"/>
        <v>2.7</v>
      </c>
      <c r="W357">
        <v>1095</v>
      </c>
    </row>
    <row r="358" spans="1:23" x14ac:dyDescent="0.3">
      <c r="A358" s="9">
        <v>45540</v>
      </c>
      <c r="B358" s="9">
        <v>45546</v>
      </c>
      <c r="C358" s="8" t="s">
        <v>23</v>
      </c>
      <c r="D358" s="8" t="s">
        <v>24</v>
      </c>
      <c r="E358" s="8"/>
      <c r="F358" s="8"/>
      <c r="G358" s="22">
        <v>20</v>
      </c>
      <c r="H358" s="22" t="s">
        <v>969</v>
      </c>
      <c r="I358" s="22"/>
      <c r="J358" s="22" t="s">
        <v>970</v>
      </c>
      <c r="K358" s="22"/>
      <c r="L358" s="22" t="s">
        <v>931</v>
      </c>
      <c r="M358" s="22">
        <v>200000014</v>
      </c>
      <c r="N358" s="22" t="s">
        <v>932</v>
      </c>
      <c r="O358" s="22"/>
      <c r="P358" s="20">
        <v>64990</v>
      </c>
      <c r="Q358" s="20">
        <v>55490</v>
      </c>
      <c r="R358" s="13">
        <f t="shared" si="92"/>
        <v>-0.14617633482074166</v>
      </c>
      <c r="S358" s="14">
        <v>31.5</v>
      </c>
      <c r="T358" s="14">
        <f t="shared" si="97"/>
        <v>85.050000000000011</v>
      </c>
      <c r="U358" s="14">
        <f t="shared" si="94"/>
        <v>4719424.5000000009</v>
      </c>
      <c r="V358" s="15">
        <f t="shared" si="95"/>
        <v>2.7</v>
      </c>
      <c r="W358">
        <v>720</v>
      </c>
    </row>
    <row r="359" spans="1:23" x14ac:dyDescent="0.3">
      <c r="A359" s="9">
        <v>45540</v>
      </c>
      <c r="B359" s="9">
        <v>45546</v>
      </c>
      <c r="C359" s="8" t="s">
        <v>23</v>
      </c>
      <c r="D359" s="8" t="s">
        <v>24</v>
      </c>
      <c r="E359" s="8"/>
      <c r="F359" s="8"/>
      <c r="G359" s="22">
        <v>20</v>
      </c>
      <c r="H359" s="22" t="s">
        <v>971</v>
      </c>
      <c r="I359" s="22"/>
      <c r="J359" s="22" t="s">
        <v>972</v>
      </c>
      <c r="K359" s="22"/>
      <c r="L359" s="22" t="s">
        <v>931</v>
      </c>
      <c r="M359" s="22">
        <v>200000014</v>
      </c>
      <c r="N359" s="22" t="s">
        <v>932</v>
      </c>
      <c r="O359" s="22"/>
      <c r="P359" s="20">
        <v>64990</v>
      </c>
      <c r="Q359" s="20">
        <v>55490</v>
      </c>
      <c r="R359" s="13">
        <f t="shared" si="92"/>
        <v>-0.14617633482074166</v>
      </c>
      <c r="S359" s="14">
        <v>38.5</v>
      </c>
      <c r="T359" s="14">
        <f t="shared" si="97"/>
        <v>103.95</v>
      </c>
      <c r="U359" s="14">
        <f t="shared" si="94"/>
        <v>5768185.5</v>
      </c>
      <c r="V359" s="15">
        <f t="shared" si="95"/>
        <v>2.7</v>
      </c>
      <c r="W359">
        <v>1095</v>
      </c>
    </row>
    <row r="360" spans="1:23" x14ac:dyDescent="0.3">
      <c r="A360" s="9">
        <v>45540</v>
      </c>
      <c r="B360" s="9">
        <v>45546</v>
      </c>
      <c r="C360" s="8" t="s">
        <v>23</v>
      </c>
      <c r="D360" s="8" t="s">
        <v>24</v>
      </c>
      <c r="E360" s="8"/>
      <c r="F360" s="8"/>
      <c r="G360" s="22">
        <v>20</v>
      </c>
      <c r="H360" s="22" t="s">
        <v>973</v>
      </c>
      <c r="I360" s="22"/>
      <c r="J360" s="22" t="s">
        <v>974</v>
      </c>
      <c r="K360" s="22"/>
      <c r="L360" s="22" t="s">
        <v>931</v>
      </c>
      <c r="M360" s="22">
        <v>200000014</v>
      </c>
      <c r="N360" s="22" t="s">
        <v>932</v>
      </c>
      <c r="O360" s="22"/>
      <c r="P360" s="20">
        <v>41490</v>
      </c>
      <c r="Q360" s="20">
        <v>35490</v>
      </c>
      <c r="R360" s="13">
        <f t="shared" si="92"/>
        <v>-0.14461315979754152</v>
      </c>
      <c r="S360" s="14">
        <v>38.5</v>
      </c>
      <c r="T360" s="14">
        <f t="shared" si="97"/>
        <v>103.95</v>
      </c>
      <c r="U360" s="14">
        <f t="shared" si="94"/>
        <v>3689185.5</v>
      </c>
      <c r="V360" s="15">
        <f t="shared" si="95"/>
        <v>2.7</v>
      </c>
      <c r="W360">
        <v>1080</v>
      </c>
    </row>
    <row r="361" spans="1:23" x14ac:dyDescent="0.3">
      <c r="A361" s="9">
        <v>45540</v>
      </c>
      <c r="B361" s="9">
        <v>45546</v>
      </c>
      <c r="C361" s="8" t="s">
        <v>23</v>
      </c>
      <c r="D361" s="8" t="s">
        <v>24</v>
      </c>
      <c r="E361" s="8"/>
      <c r="F361" s="8"/>
      <c r="G361" s="22">
        <v>20</v>
      </c>
      <c r="H361" s="22" t="s">
        <v>975</v>
      </c>
      <c r="I361" s="22"/>
      <c r="J361" s="22" t="s">
        <v>976</v>
      </c>
      <c r="K361" s="22"/>
      <c r="L361" s="22" t="s">
        <v>931</v>
      </c>
      <c r="M361" s="22">
        <v>200000014</v>
      </c>
      <c r="N361" s="22" t="s">
        <v>932</v>
      </c>
      <c r="O361" s="22"/>
      <c r="P361" s="20">
        <v>41490</v>
      </c>
      <c r="Q361" s="20">
        <v>35490</v>
      </c>
      <c r="R361" s="13">
        <f t="shared" si="92"/>
        <v>-0.14461315979754152</v>
      </c>
      <c r="S361" s="14">
        <v>31.5</v>
      </c>
      <c r="T361" s="14">
        <f t="shared" si="97"/>
        <v>85.050000000000011</v>
      </c>
      <c r="U361" s="14">
        <f t="shared" si="94"/>
        <v>3018424.5000000005</v>
      </c>
      <c r="V361" s="15">
        <f t="shared" si="95"/>
        <v>2.7</v>
      </c>
      <c r="W361">
        <v>1095</v>
      </c>
    </row>
    <row r="362" spans="1:23" x14ac:dyDescent="0.3">
      <c r="A362" s="9">
        <v>45540</v>
      </c>
      <c r="B362" s="9">
        <v>45546</v>
      </c>
      <c r="C362" s="8" t="s">
        <v>23</v>
      </c>
      <c r="D362" s="8" t="s">
        <v>24</v>
      </c>
      <c r="E362" s="8"/>
      <c r="F362" s="8"/>
      <c r="G362" s="22">
        <v>20</v>
      </c>
      <c r="H362" s="22" t="s">
        <v>977</v>
      </c>
      <c r="I362" s="22"/>
      <c r="J362" s="22" t="s">
        <v>978</v>
      </c>
      <c r="K362" s="22"/>
      <c r="L362" s="22" t="s">
        <v>931</v>
      </c>
      <c r="M362" s="22">
        <v>200000014</v>
      </c>
      <c r="N362" s="22" t="s">
        <v>932</v>
      </c>
      <c r="O362" s="22"/>
      <c r="P362" s="20">
        <v>64990</v>
      </c>
      <c r="Q362" s="20">
        <v>55490</v>
      </c>
      <c r="R362" s="13">
        <f t="shared" si="92"/>
        <v>-0.14617633482074166</v>
      </c>
      <c r="S362" s="14">
        <v>31.5</v>
      </c>
      <c r="T362" s="14">
        <f t="shared" si="97"/>
        <v>85.050000000000011</v>
      </c>
      <c r="U362" s="14">
        <f t="shared" si="94"/>
        <v>4719424.5000000009</v>
      </c>
      <c r="V362" s="15">
        <f t="shared" si="95"/>
        <v>2.7</v>
      </c>
      <c r="W362">
        <v>1095</v>
      </c>
    </row>
    <row r="363" spans="1:23" x14ac:dyDescent="0.3">
      <c r="A363" s="9">
        <v>45540</v>
      </c>
      <c r="B363" s="9">
        <v>45546</v>
      </c>
      <c r="C363" s="8" t="s">
        <v>23</v>
      </c>
      <c r="D363" s="8" t="s">
        <v>24</v>
      </c>
      <c r="E363" s="8"/>
      <c r="F363" s="8"/>
      <c r="G363" s="22">
        <v>20</v>
      </c>
      <c r="H363" s="22" t="s">
        <v>979</v>
      </c>
      <c r="I363" s="22"/>
      <c r="J363" s="22" t="s">
        <v>980</v>
      </c>
      <c r="K363" s="22"/>
      <c r="L363" s="22" t="s">
        <v>931</v>
      </c>
      <c r="M363" s="22">
        <v>200000014</v>
      </c>
      <c r="N363" s="22" t="s">
        <v>932</v>
      </c>
      <c r="O363" s="22"/>
      <c r="P363" s="20">
        <v>110490</v>
      </c>
      <c r="Q363" s="20">
        <v>93990</v>
      </c>
      <c r="R363" s="13">
        <f t="shared" si="92"/>
        <v>-0.14933478142818357</v>
      </c>
      <c r="S363" s="14">
        <v>31.5</v>
      </c>
      <c r="T363" s="14">
        <f t="shared" si="97"/>
        <v>85.050000000000011</v>
      </c>
      <c r="U363" s="14">
        <f t="shared" si="94"/>
        <v>7993849.5000000009</v>
      </c>
      <c r="V363" s="15">
        <f t="shared" si="95"/>
        <v>2.7</v>
      </c>
      <c r="W363">
        <v>730</v>
      </c>
    </row>
    <row r="364" spans="1:23" x14ac:dyDescent="0.3">
      <c r="A364" s="9">
        <v>45540</v>
      </c>
      <c r="B364" s="9">
        <v>45546</v>
      </c>
      <c r="C364" s="8" t="s">
        <v>23</v>
      </c>
      <c r="D364" s="8" t="s">
        <v>24</v>
      </c>
      <c r="E364" s="8"/>
      <c r="F364" s="8"/>
      <c r="G364" s="22">
        <v>20</v>
      </c>
      <c r="H364" s="22" t="s">
        <v>981</v>
      </c>
      <c r="I364" s="22"/>
      <c r="J364" s="22" t="s">
        <v>982</v>
      </c>
      <c r="K364" s="22"/>
      <c r="L364" s="22" t="s">
        <v>931</v>
      </c>
      <c r="M364" s="22">
        <v>200000014</v>
      </c>
      <c r="N364" s="22" t="s">
        <v>932</v>
      </c>
      <c r="O364" s="22"/>
      <c r="P364" s="20">
        <v>110490</v>
      </c>
      <c r="Q364" s="20">
        <v>93990</v>
      </c>
      <c r="R364" s="13">
        <f t="shared" si="92"/>
        <v>-0.14933478142818357</v>
      </c>
      <c r="S364" s="14">
        <v>28</v>
      </c>
      <c r="T364" s="14">
        <f t="shared" si="97"/>
        <v>75.600000000000009</v>
      </c>
      <c r="U364" s="14">
        <f t="shared" si="94"/>
        <v>7105644.0000000009</v>
      </c>
      <c r="V364" s="15">
        <f t="shared" si="95"/>
        <v>2.7</v>
      </c>
      <c r="W364">
        <v>1080</v>
      </c>
    </row>
    <row r="365" spans="1:23" x14ac:dyDescent="0.3">
      <c r="A365" s="9">
        <v>45540</v>
      </c>
      <c r="B365" s="9">
        <v>45546</v>
      </c>
      <c r="C365" s="8" t="s">
        <v>23</v>
      </c>
      <c r="D365" s="8" t="s">
        <v>24</v>
      </c>
      <c r="E365" s="8"/>
      <c r="F365" s="8"/>
      <c r="G365" s="22">
        <v>20</v>
      </c>
      <c r="H365" s="22" t="s">
        <v>983</v>
      </c>
      <c r="I365" s="22"/>
      <c r="J365" s="22" t="s">
        <v>984</v>
      </c>
      <c r="K365" s="22"/>
      <c r="L365" s="22" t="s">
        <v>931</v>
      </c>
      <c r="M365" s="22">
        <v>200000014</v>
      </c>
      <c r="N365" s="22" t="s">
        <v>932</v>
      </c>
      <c r="O365" s="22"/>
      <c r="P365" s="20">
        <v>64990</v>
      </c>
      <c r="Q365" s="20">
        <v>55490</v>
      </c>
      <c r="R365" s="13">
        <f t="shared" si="92"/>
        <v>-0.14617633482074166</v>
      </c>
      <c r="S365" s="14">
        <v>14</v>
      </c>
      <c r="T365" s="14">
        <f t="shared" si="97"/>
        <v>37.800000000000004</v>
      </c>
      <c r="U365" s="14">
        <f t="shared" si="94"/>
        <v>2097522.0000000005</v>
      </c>
      <c r="V365" s="15">
        <f t="shared" si="95"/>
        <v>2.7</v>
      </c>
      <c r="W365">
        <v>120</v>
      </c>
    </row>
    <row r="366" spans="1:23" x14ac:dyDescent="0.3">
      <c r="A366" s="9">
        <v>45540</v>
      </c>
      <c r="B366" s="9">
        <v>45546</v>
      </c>
      <c r="C366" s="8" t="s">
        <v>23</v>
      </c>
      <c r="D366" s="8" t="s">
        <v>24</v>
      </c>
      <c r="E366" s="8"/>
      <c r="F366" s="8"/>
      <c r="G366" s="22">
        <v>20</v>
      </c>
      <c r="H366" s="22" t="s">
        <v>985</v>
      </c>
      <c r="I366" s="22"/>
      <c r="J366" s="22" t="s">
        <v>986</v>
      </c>
      <c r="K366" s="22"/>
      <c r="L366" s="22" t="s">
        <v>931</v>
      </c>
      <c r="M366" s="22">
        <v>200000014</v>
      </c>
      <c r="N366" s="22" t="s">
        <v>932</v>
      </c>
      <c r="O366" s="22"/>
      <c r="P366" s="20">
        <v>31490</v>
      </c>
      <c r="Q366" s="20">
        <v>26990</v>
      </c>
      <c r="R366" s="13">
        <f t="shared" si="92"/>
        <v>-0.14290250873293109</v>
      </c>
      <c r="S366" s="14">
        <v>70</v>
      </c>
      <c r="T366" s="14">
        <f t="shared" si="97"/>
        <v>189</v>
      </c>
      <c r="U366" s="14">
        <f t="shared" si="94"/>
        <v>5101110</v>
      </c>
      <c r="V366" s="15">
        <f t="shared" si="95"/>
        <v>2.7</v>
      </c>
      <c r="W366">
        <v>1095</v>
      </c>
    </row>
    <row r="367" spans="1:23" x14ac:dyDescent="0.3">
      <c r="A367" s="9">
        <v>45540</v>
      </c>
      <c r="B367" s="9">
        <v>45546</v>
      </c>
      <c r="C367" s="8" t="s">
        <v>23</v>
      </c>
      <c r="D367" s="8" t="s">
        <v>24</v>
      </c>
      <c r="E367" s="8"/>
      <c r="F367" s="8"/>
      <c r="G367" s="22">
        <v>20</v>
      </c>
      <c r="H367" s="22" t="s">
        <v>987</v>
      </c>
      <c r="I367" s="22"/>
      <c r="J367" s="22" t="s">
        <v>988</v>
      </c>
      <c r="K367" s="22"/>
      <c r="L367" s="22" t="s">
        <v>931</v>
      </c>
      <c r="M367" s="22">
        <v>200000014</v>
      </c>
      <c r="N367" s="22" t="s">
        <v>932</v>
      </c>
      <c r="O367" s="22"/>
      <c r="P367" s="20">
        <v>110490</v>
      </c>
      <c r="Q367" s="20">
        <v>93990</v>
      </c>
      <c r="R367" s="13">
        <f t="shared" si="92"/>
        <v>-0.14933478142818357</v>
      </c>
      <c r="S367" s="14">
        <v>21</v>
      </c>
      <c r="T367" s="14">
        <f t="shared" si="97"/>
        <v>56.7</v>
      </c>
      <c r="U367" s="14">
        <f t="shared" si="94"/>
        <v>5329233</v>
      </c>
      <c r="V367" s="15">
        <f t="shared" si="95"/>
        <v>2.7</v>
      </c>
      <c r="W367">
        <v>1095</v>
      </c>
    </row>
    <row r="368" spans="1:23" x14ac:dyDescent="0.3">
      <c r="A368" s="9">
        <v>45540</v>
      </c>
      <c r="B368" s="9">
        <v>45546</v>
      </c>
      <c r="C368" s="8" t="s">
        <v>23</v>
      </c>
      <c r="D368" s="8" t="s">
        <v>24</v>
      </c>
      <c r="E368" s="8"/>
      <c r="F368" s="8"/>
      <c r="G368" s="22">
        <v>20</v>
      </c>
      <c r="H368" s="22" t="s">
        <v>989</v>
      </c>
      <c r="I368" s="22"/>
      <c r="J368" s="22" t="s">
        <v>990</v>
      </c>
      <c r="K368" s="22"/>
      <c r="L368" s="22" t="s">
        <v>931</v>
      </c>
      <c r="M368" s="22">
        <v>200000014</v>
      </c>
      <c r="N368" s="22" t="s">
        <v>932</v>
      </c>
      <c r="O368" s="22"/>
      <c r="P368" s="20">
        <v>64990</v>
      </c>
      <c r="Q368" s="20">
        <v>55490</v>
      </c>
      <c r="R368" s="13">
        <f t="shared" si="92"/>
        <v>-0.14617633482074166</v>
      </c>
      <c r="S368" s="14">
        <v>21</v>
      </c>
      <c r="T368" s="14">
        <f t="shared" si="97"/>
        <v>56.7</v>
      </c>
      <c r="U368" s="14">
        <f t="shared" si="94"/>
        <v>3146283</v>
      </c>
      <c r="V368" s="15">
        <f t="shared" si="95"/>
        <v>2.7</v>
      </c>
      <c r="W368">
        <v>1095</v>
      </c>
    </row>
    <row r="369" spans="1:33" x14ac:dyDescent="0.3">
      <c r="A369" s="9">
        <v>45540</v>
      </c>
      <c r="B369" s="9">
        <v>45546</v>
      </c>
      <c r="C369" s="8" t="s">
        <v>23</v>
      </c>
      <c r="D369" s="8" t="s">
        <v>24</v>
      </c>
      <c r="E369" s="8"/>
      <c r="F369" s="8"/>
      <c r="G369" s="22">
        <v>20</v>
      </c>
      <c r="H369" s="22" t="s">
        <v>991</v>
      </c>
      <c r="I369" s="22"/>
      <c r="J369" s="22" t="s">
        <v>992</v>
      </c>
      <c r="K369" s="22"/>
      <c r="L369" s="22" t="s">
        <v>993</v>
      </c>
      <c r="M369" s="22">
        <v>200000351</v>
      </c>
      <c r="N369" s="22" t="s">
        <v>994</v>
      </c>
      <c r="O369" s="22"/>
      <c r="P369" s="20">
        <v>31990</v>
      </c>
      <c r="Q369" s="20">
        <v>27490</v>
      </c>
      <c r="R369" s="13">
        <f t="shared" si="92"/>
        <v>-0.140668959049703</v>
      </c>
      <c r="S369" s="14">
        <v>56</v>
      </c>
      <c r="T369" s="14">
        <v>116</v>
      </c>
      <c r="U369" s="14">
        <f t="shared" si="94"/>
        <v>3188840</v>
      </c>
      <c r="V369" s="15">
        <f t="shared" si="95"/>
        <v>2.0714285714285716</v>
      </c>
      <c r="W369">
        <v>1080</v>
      </c>
    </row>
    <row r="370" spans="1:33" x14ac:dyDescent="0.3">
      <c r="A370" s="9">
        <v>45540</v>
      </c>
      <c r="B370" s="9">
        <v>45546</v>
      </c>
      <c r="C370" s="8" t="s">
        <v>23</v>
      </c>
      <c r="D370" s="8" t="s">
        <v>24</v>
      </c>
      <c r="E370" s="8"/>
      <c r="F370" s="8"/>
      <c r="G370" s="22">
        <v>20</v>
      </c>
      <c r="H370" s="22" t="s">
        <v>995</v>
      </c>
      <c r="I370" s="22"/>
      <c r="J370" s="22" t="s">
        <v>996</v>
      </c>
      <c r="K370" s="22"/>
      <c r="L370" s="22" t="s">
        <v>993</v>
      </c>
      <c r="M370" s="22">
        <v>200000351</v>
      </c>
      <c r="N370" s="22" t="s">
        <v>994</v>
      </c>
      <c r="O370" s="22"/>
      <c r="P370" s="20">
        <v>31990</v>
      </c>
      <c r="Q370" s="20">
        <v>27490</v>
      </c>
      <c r="R370" s="13">
        <f t="shared" si="92"/>
        <v>-0.140668959049703</v>
      </c>
      <c r="S370" s="14">
        <v>63</v>
      </c>
      <c r="T370" s="14">
        <v>118</v>
      </c>
      <c r="U370" s="14">
        <f t="shared" si="94"/>
        <v>3243820</v>
      </c>
      <c r="V370" s="15">
        <f t="shared" si="95"/>
        <v>1.873015873015873</v>
      </c>
      <c r="W370">
        <v>1080</v>
      </c>
    </row>
    <row r="371" spans="1:33" x14ac:dyDescent="0.3">
      <c r="A371" s="9">
        <v>45540</v>
      </c>
      <c r="B371" s="9">
        <v>45546</v>
      </c>
      <c r="C371" s="8" t="s">
        <v>23</v>
      </c>
      <c r="D371" s="8" t="s">
        <v>24</v>
      </c>
      <c r="E371" s="8"/>
      <c r="F371" s="8"/>
      <c r="G371" s="22">
        <v>20</v>
      </c>
      <c r="H371" s="22" t="s">
        <v>997</v>
      </c>
      <c r="I371" s="22"/>
      <c r="J371" s="22" t="s">
        <v>998</v>
      </c>
      <c r="K371" s="22"/>
      <c r="L371" s="22" t="s">
        <v>993</v>
      </c>
      <c r="M371" s="22">
        <v>200000351</v>
      </c>
      <c r="N371" s="22" t="s">
        <v>994</v>
      </c>
      <c r="O371" s="22"/>
      <c r="P371" s="20">
        <v>35990</v>
      </c>
      <c r="Q371" s="20">
        <v>30490</v>
      </c>
      <c r="R371" s="13">
        <f t="shared" si="92"/>
        <v>-0.15282022784106697</v>
      </c>
      <c r="S371" s="14">
        <v>59.5</v>
      </c>
      <c r="T371" s="14">
        <v>129</v>
      </c>
      <c r="U371" s="14">
        <f t="shared" si="94"/>
        <v>3933210</v>
      </c>
      <c r="V371" s="15">
        <f t="shared" si="95"/>
        <v>2.1680672268907561</v>
      </c>
      <c r="W371">
        <v>1080</v>
      </c>
    </row>
    <row r="372" spans="1:33" x14ac:dyDescent="0.3">
      <c r="A372" s="9">
        <v>45540</v>
      </c>
      <c r="B372" s="9">
        <v>45546</v>
      </c>
      <c r="C372" s="8" t="s">
        <v>23</v>
      </c>
      <c r="D372" s="8" t="s">
        <v>24</v>
      </c>
      <c r="E372" s="8"/>
      <c r="F372" s="8"/>
      <c r="G372" s="22">
        <v>20</v>
      </c>
      <c r="H372" s="22" t="s">
        <v>999</v>
      </c>
      <c r="I372" s="22"/>
      <c r="J372" s="22" t="s">
        <v>1000</v>
      </c>
      <c r="K372" s="22"/>
      <c r="L372" s="22" t="s">
        <v>993</v>
      </c>
      <c r="M372" s="22">
        <v>200000351</v>
      </c>
      <c r="N372" s="22" t="s">
        <v>994</v>
      </c>
      <c r="O372" s="22"/>
      <c r="P372" s="20">
        <v>35990</v>
      </c>
      <c r="Q372" s="20">
        <v>30490</v>
      </c>
      <c r="R372" s="13">
        <f t="shared" si="92"/>
        <v>-0.15282022784106697</v>
      </c>
      <c r="S372" s="14">
        <v>56</v>
      </c>
      <c r="T372" s="14">
        <v>144</v>
      </c>
      <c r="U372" s="14">
        <f t="shared" si="94"/>
        <v>4390560</v>
      </c>
      <c r="V372" s="15">
        <f t="shared" si="95"/>
        <v>2.5714285714285716</v>
      </c>
      <c r="W372">
        <v>1080</v>
      </c>
    </row>
    <row r="373" spans="1:33" x14ac:dyDescent="0.3">
      <c r="A373" s="9">
        <v>45540</v>
      </c>
      <c r="B373" s="9">
        <v>45546</v>
      </c>
      <c r="C373" s="8" t="s">
        <v>23</v>
      </c>
      <c r="D373" s="8" t="s">
        <v>24</v>
      </c>
      <c r="E373" s="8"/>
      <c r="F373" s="8"/>
      <c r="G373" s="22">
        <v>20</v>
      </c>
      <c r="H373" s="22" t="s">
        <v>1001</v>
      </c>
      <c r="I373" s="22"/>
      <c r="J373" s="22" t="s">
        <v>1002</v>
      </c>
      <c r="K373" s="22"/>
      <c r="L373" s="22" t="s">
        <v>993</v>
      </c>
      <c r="M373" s="22">
        <v>200000351</v>
      </c>
      <c r="N373" s="22" t="s">
        <v>994</v>
      </c>
      <c r="O373" s="22"/>
      <c r="P373" s="20">
        <v>32990</v>
      </c>
      <c r="Q373" s="20">
        <v>27990</v>
      </c>
      <c r="R373" s="13">
        <f t="shared" si="92"/>
        <v>-0.15156107911488326</v>
      </c>
      <c r="S373" s="14">
        <v>49</v>
      </c>
      <c r="T373" s="14">
        <v>244</v>
      </c>
      <c r="U373" s="14">
        <f t="shared" si="94"/>
        <v>6829560</v>
      </c>
      <c r="V373" s="15">
        <f t="shared" si="95"/>
        <v>4.9795918367346941</v>
      </c>
      <c r="W373">
        <v>1095</v>
      </c>
    </row>
    <row r="374" spans="1:33" x14ac:dyDescent="0.3">
      <c r="A374" s="9">
        <v>45540</v>
      </c>
      <c r="B374" s="9">
        <v>45546</v>
      </c>
      <c r="C374" s="8" t="s">
        <v>23</v>
      </c>
      <c r="D374" s="8" t="s">
        <v>24</v>
      </c>
      <c r="E374" s="8"/>
      <c r="F374" s="8"/>
      <c r="G374" s="22">
        <v>20</v>
      </c>
      <c r="H374" s="22" t="s">
        <v>1003</v>
      </c>
      <c r="I374" s="22"/>
      <c r="J374" s="22" t="s">
        <v>1004</v>
      </c>
      <c r="K374" s="22"/>
      <c r="L374" s="22" t="s">
        <v>993</v>
      </c>
      <c r="M374" s="22">
        <v>200000351</v>
      </c>
      <c r="N374" s="22" t="s">
        <v>994</v>
      </c>
      <c r="O374" s="22"/>
      <c r="P374" s="20">
        <v>32990</v>
      </c>
      <c r="Q374" s="20">
        <v>27990</v>
      </c>
      <c r="R374" s="13">
        <f t="shared" si="92"/>
        <v>-0.15156107911488326</v>
      </c>
      <c r="S374" s="14">
        <v>63</v>
      </c>
      <c r="T374" s="14">
        <v>242</v>
      </c>
      <c r="U374" s="14">
        <f t="shared" si="94"/>
        <v>6773580</v>
      </c>
      <c r="V374" s="15">
        <f t="shared" si="95"/>
        <v>3.8412698412698414</v>
      </c>
      <c r="W374">
        <v>1080</v>
      </c>
    </row>
    <row r="375" spans="1:33" x14ac:dyDescent="0.3">
      <c r="A375" s="9">
        <v>45540</v>
      </c>
      <c r="B375" s="9">
        <v>45546</v>
      </c>
      <c r="C375" s="8" t="s">
        <v>23</v>
      </c>
      <c r="D375" s="8" t="s">
        <v>24</v>
      </c>
      <c r="E375" s="8"/>
      <c r="F375" s="8"/>
      <c r="G375" s="22">
        <v>20</v>
      </c>
      <c r="H375" s="22" t="s">
        <v>1005</v>
      </c>
      <c r="I375" s="22"/>
      <c r="J375" s="22" t="s">
        <v>1006</v>
      </c>
      <c r="K375" s="22"/>
      <c r="L375" s="22" t="s">
        <v>993</v>
      </c>
      <c r="M375" s="22">
        <v>200000351</v>
      </c>
      <c r="N375" s="22" t="s">
        <v>994</v>
      </c>
      <c r="O375" s="22"/>
      <c r="P375" s="20">
        <v>32990</v>
      </c>
      <c r="Q375" s="20">
        <v>27990</v>
      </c>
      <c r="R375" s="13">
        <f t="shared" si="92"/>
        <v>-0.15156107911488326</v>
      </c>
      <c r="S375" s="14">
        <v>70</v>
      </c>
      <c r="T375" s="14">
        <v>160</v>
      </c>
      <c r="U375" s="14">
        <f t="shared" si="94"/>
        <v>4478400</v>
      </c>
      <c r="V375" s="15">
        <f t="shared" si="95"/>
        <v>2.2857142857142856</v>
      </c>
      <c r="W375">
        <v>1095</v>
      </c>
    </row>
    <row r="376" spans="1:33" x14ac:dyDescent="0.3">
      <c r="A376" s="9">
        <v>45540</v>
      </c>
      <c r="B376" s="9">
        <v>45546</v>
      </c>
      <c r="C376" s="8" t="s">
        <v>23</v>
      </c>
      <c r="D376" s="8" t="s">
        <v>24</v>
      </c>
      <c r="E376" s="8"/>
      <c r="F376" s="8"/>
      <c r="G376" s="22">
        <v>20</v>
      </c>
      <c r="H376" s="22" t="s">
        <v>1007</v>
      </c>
      <c r="I376" s="22"/>
      <c r="J376" s="22" t="s">
        <v>1008</v>
      </c>
      <c r="K376" s="22"/>
      <c r="L376" s="22" t="s">
        <v>993</v>
      </c>
      <c r="M376" s="22">
        <v>200000351</v>
      </c>
      <c r="N376" s="22" t="s">
        <v>994</v>
      </c>
      <c r="O376" s="22"/>
      <c r="P376" s="20">
        <v>35990</v>
      </c>
      <c r="Q376" s="20">
        <v>30490</v>
      </c>
      <c r="R376" s="13">
        <f t="shared" si="92"/>
        <v>-0.15282022784106697</v>
      </c>
      <c r="S376" s="14">
        <v>59.5</v>
      </c>
      <c r="T376" s="14">
        <v>89</v>
      </c>
      <c r="U376" s="14">
        <f t="shared" si="94"/>
        <v>2713610</v>
      </c>
      <c r="V376" s="15">
        <f t="shared" si="95"/>
        <v>1.4957983193277311</v>
      </c>
      <c r="W376">
        <v>1000</v>
      </c>
    </row>
    <row r="377" spans="1:33" x14ac:dyDescent="0.3">
      <c r="A377" s="9">
        <v>45540</v>
      </c>
      <c r="B377" s="9">
        <v>45546</v>
      </c>
      <c r="C377" s="8" t="s">
        <v>23</v>
      </c>
      <c r="D377" s="8" t="s">
        <v>24</v>
      </c>
      <c r="E377" s="8"/>
      <c r="F377" s="8"/>
      <c r="G377" s="22">
        <v>20</v>
      </c>
      <c r="H377" s="22" t="s">
        <v>1009</v>
      </c>
      <c r="I377" s="22"/>
      <c r="J377" s="22" t="s">
        <v>1010</v>
      </c>
      <c r="K377" s="22"/>
      <c r="L377" s="22" t="s">
        <v>993</v>
      </c>
      <c r="M377" s="22">
        <v>200000351</v>
      </c>
      <c r="N377" s="22" t="s">
        <v>994</v>
      </c>
      <c r="O377" s="22"/>
      <c r="P377" s="20">
        <v>35990</v>
      </c>
      <c r="Q377" s="20">
        <v>30490</v>
      </c>
      <c r="R377" s="13">
        <f t="shared" si="92"/>
        <v>-0.15282022784106697</v>
      </c>
      <c r="S377" s="14">
        <v>35</v>
      </c>
      <c r="T377" s="14">
        <v>91</v>
      </c>
      <c r="U377" s="14">
        <f t="shared" si="94"/>
        <v>2774590</v>
      </c>
      <c r="V377" s="15">
        <f t="shared" si="95"/>
        <v>2.6</v>
      </c>
      <c r="W377" t="e">
        <v>#N/A</v>
      </c>
    </row>
    <row r="378" spans="1:33" x14ac:dyDescent="0.3">
      <c r="A378" s="9">
        <v>45540</v>
      </c>
      <c r="B378" s="9">
        <v>45546</v>
      </c>
      <c r="C378" s="8" t="s">
        <v>84</v>
      </c>
      <c r="D378" s="8" t="s">
        <v>85</v>
      </c>
      <c r="E378" s="8"/>
      <c r="F378" s="8"/>
      <c r="G378" s="22">
        <v>20</v>
      </c>
      <c r="H378" s="22" t="s">
        <v>1011</v>
      </c>
      <c r="I378" s="22"/>
      <c r="J378" s="22" t="s">
        <v>1012</v>
      </c>
      <c r="K378" s="22"/>
      <c r="L378" s="22" t="s">
        <v>1013</v>
      </c>
      <c r="M378" s="22">
        <v>200000351</v>
      </c>
      <c r="N378" s="22" t="s">
        <v>994</v>
      </c>
      <c r="O378" s="22" t="s">
        <v>1014</v>
      </c>
      <c r="P378" s="20">
        <v>29990</v>
      </c>
      <c r="Q378" s="20">
        <v>23990</v>
      </c>
      <c r="R378" s="13">
        <f t="shared" si="92"/>
        <v>-0.20006668889629875</v>
      </c>
      <c r="S378" s="14">
        <v>80.5</v>
      </c>
      <c r="T378" s="14">
        <f>S378*3</f>
        <v>241.5</v>
      </c>
      <c r="U378" s="14">
        <f t="shared" si="94"/>
        <v>5793585</v>
      </c>
      <c r="V378" s="15">
        <f t="shared" si="95"/>
        <v>3</v>
      </c>
      <c r="W378">
        <v>1095</v>
      </c>
      <c r="X378">
        <v>3.4754461598049109</v>
      </c>
      <c r="Y378">
        <f t="shared" ref="Y378:Y385" si="98">X378*1.25</f>
        <v>4.344307699756139</v>
      </c>
      <c r="Z378" s="68">
        <v>45540</v>
      </c>
      <c r="AA378" s="68">
        <f t="shared" ref="AA378:AA385" si="99">Z378+2</f>
        <v>45542</v>
      </c>
      <c r="AB378">
        <f t="shared" ref="AB378:AB385" si="100">X378*0.75</f>
        <v>2.6065846198536833</v>
      </c>
      <c r="AC378" s="68">
        <f t="shared" ref="AC378:AC385" si="101">AA378+1</f>
        <v>45543</v>
      </c>
      <c r="AD378" s="68">
        <f t="shared" ref="AD378:AD385" si="102">AC378+3</f>
        <v>45546</v>
      </c>
      <c r="AE378">
        <f t="shared" ref="AE378:AE385" si="103">1.3/X378</f>
        <v>0.37405269430874272</v>
      </c>
      <c r="AF378" s="68">
        <f t="shared" ref="AF378:AF385" si="104">AD378+1</f>
        <v>45547</v>
      </c>
      <c r="AG378" s="68">
        <f t="shared" ref="AG378:AG385" si="105">AF378+6</f>
        <v>45553</v>
      </c>
    </row>
    <row r="379" spans="1:33" x14ac:dyDescent="0.3">
      <c r="A379" s="9">
        <v>45540</v>
      </c>
      <c r="B379" s="9">
        <v>45546</v>
      </c>
      <c r="C379" s="8" t="s">
        <v>84</v>
      </c>
      <c r="D379" s="8" t="s">
        <v>85</v>
      </c>
      <c r="E379" s="8"/>
      <c r="F379" s="8"/>
      <c r="G379" s="22">
        <v>20</v>
      </c>
      <c r="H379" s="22" t="s">
        <v>1015</v>
      </c>
      <c r="I379" s="22"/>
      <c r="J379" s="22" t="s">
        <v>1016</v>
      </c>
      <c r="K379" s="22"/>
      <c r="L379" s="22" t="s">
        <v>1013</v>
      </c>
      <c r="M379" s="22">
        <v>200000351</v>
      </c>
      <c r="N379" s="22" t="s">
        <v>994</v>
      </c>
      <c r="O379" s="22" t="s">
        <v>1014</v>
      </c>
      <c r="P379" s="20">
        <v>29990</v>
      </c>
      <c r="Q379" s="20">
        <v>23990</v>
      </c>
      <c r="R379" s="13">
        <f t="shared" si="92"/>
        <v>-0.20006668889629875</v>
      </c>
      <c r="S379" s="14">
        <v>98</v>
      </c>
      <c r="T379" s="14">
        <f t="shared" ref="T379:T400" si="106">S379*3</f>
        <v>294</v>
      </c>
      <c r="U379" s="14">
        <f t="shared" si="94"/>
        <v>7053060</v>
      </c>
      <c r="V379" s="15">
        <f t="shared" si="95"/>
        <v>3</v>
      </c>
      <c r="W379">
        <v>1095</v>
      </c>
      <c r="X379">
        <v>4.2959888536659516</v>
      </c>
      <c r="Y379">
        <f t="shared" si="98"/>
        <v>5.36998606708244</v>
      </c>
      <c r="Z379" s="68">
        <v>45540</v>
      </c>
      <c r="AA379" s="68">
        <f t="shared" si="99"/>
        <v>45542</v>
      </c>
      <c r="AB379">
        <f t="shared" si="100"/>
        <v>3.2219916402494637</v>
      </c>
      <c r="AC379" s="68">
        <f t="shared" si="101"/>
        <v>45543</v>
      </c>
      <c r="AD379" s="68">
        <f t="shared" si="102"/>
        <v>45546</v>
      </c>
      <c r="AE379">
        <f t="shared" si="103"/>
        <v>0.30260786149169222</v>
      </c>
      <c r="AF379" s="68">
        <f t="shared" si="104"/>
        <v>45547</v>
      </c>
      <c r="AG379" s="68">
        <f t="shared" si="105"/>
        <v>45553</v>
      </c>
    </row>
    <row r="380" spans="1:33" x14ac:dyDescent="0.3">
      <c r="A380" s="9">
        <v>45540</v>
      </c>
      <c r="B380" s="9">
        <v>45546</v>
      </c>
      <c r="C380" s="8" t="s">
        <v>84</v>
      </c>
      <c r="D380" s="8" t="s">
        <v>85</v>
      </c>
      <c r="E380" s="8"/>
      <c r="F380" s="8"/>
      <c r="G380" s="22">
        <v>20</v>
      </c>
      <c r="H380" s="22" t="s">
        <v>1017</v>
      </c>
      <c r="I380" s="22"/>
      <c r="J380" s="22" t="s">
        <v>1018</v>
      </c>
      <c r="K380" s="22"/>
      <c r="L380" s="22" t="s">
        <v>1013</v>
      </c>
      <c r="M380" s="22">
        <v>200000351</v>
      </c>
      <c r="N380" s="22" t="s">
        <v>994</v>
      </c>
      <c r="O380" s="22" t="s">
        <v>1014</v>
      </c>
      <c r="P380" s="20">
        <v>29990</v>
      </c>
      <c r="Q380" s="20">
        <v>23990</v>
      </c>
      <c r="R380" s="13">
        <f t="shared" si="92"/>
        <v>-0.20006668889629875</v>
      </c>
      <c r="S380" s="14">
        <v>49</v>
      </c>
      <c r="T380" s="14">
        <f t="shared" si="106"/>
        <v>147</v>
      </c>
      <c r="U380" s="14">
        <f t="shared" si="94"/>
        <v>3526530</v>
      </c>
      <c r="V380" s="15">
        <f t="shared" si="95"/>
        <v>3</v>
      </c>
      <c r="W380">
        <v>1080</v>
      </c>
      <c r="X380" t="e">
        <v>#N/A</v>
      </c>
      <c r="Y380" t="e">
        <f t="shared" si="98"/>
        <v>#N/A</v>
      </c>
      <c r="Z380" s="68">
        <v>45540</v>
      </c>
      <c r="AA380" s="68">
        <f t="shared" si="99"/>
        <v>45542</v>
      </c>
      <c r="AB380" t="e">
        <f t="shared" si="100"/>
        <v>#N/A</v>
      </c>
      <c r="AC380" s="68">
        <f t="shared" si="101"/>
        <v>45543</v>
      </c>
      <c r="AD380" s="68">
        <f t="shared" si="102"/>
        <v>45546</v>
      </c>
      <c r="AE380" t="e">
        <f t="shared" si="103"/>
        <v>#N/A</v>
      </c>
      <c r="AF380" s="68">
        <f t="shared" si="104"/>
        <v>45547</v>
      </c>
      <c r="AG380" s="68">
        <f t="shared" si="105"/>
        <v>45553</v>
      </c>
    </row>
    <row r="381" spans="1:33" x14ac:dyDescent="0.3">
      <c r="A381" s="9">
        <v>45540</v>
      </c>
      <c r="B381" s="9">
        <v>45546</v>
      </c>
      <c r="C381" s="8" t="s">
        <v>84</v>
      </c>
      <c r="D381" s="8" t="s">
        <v>85</v>
      </c>
      <c r="E381" s="8"/>
      <c r="F381" s="8"/>
      <c r="G381" s="22">
        <v>20</v>
      </c>
      <c r="H381" s="22" t="s">
        <v>1019</v>
      </c>
      <c r="I381" s="22"/>
      <c r="J381" s="22" t="s">
        <v>1020</v>
      </c>
      <c r="K381" s="22"/>
      <c r="L381" s="22" t="s">
        <v>1013</v>
      </c>
      <c r="M381" s="22">
        <v>200000351</v>
      </c>
      <c r="N381" s="22" t="s">
        <v>994</v>
      </c>
      <c r="O381" s="22" t="s">
        <v>1014</v>
      </c>
      <c r="P381" s="20">
        <v>29990</v>
      </c>
      <c r="Q381" s="20">
        <v>23990</v>
      </c>
      <c r="R381" s="13">
        <f t="shared" si="92"/>
        <v>-0.20006668889629875</v>
      </c>
      <c r="S381" s="14">
        <v>182</v>
      </c>
      <c r="T381" s="14">
        <f t="shared" si="106"/>
        <v>546</v>
      </c>
      <c r="U381" s="14">
        <f t="shared" si="94"/>
        <v>13098540</v>
      </c>
      <c r="V381" s="15">
        <f t="shared" si="95"/>
        <v>3</v>
      </c>
      <c r="W381">
        <v>1095</v>
      </c>
      <c r="X381" t="e">
        <v>#N/A</v>
      </c>
      <c r="Y381" t="e">
        <f t="shared" si="98"/>
        <v>#N/A</v>
      </c>
      <c r="Z381" s="68">
        <v>45540</v>
      </c>
      <c r="AA381" s="68">
        <f t="shared" si="99"/>
        <v>45542</v>
      </c>
      <c r="AB381" t="e">
        <f t="shared" si="100"/>
        <v>#N/A</v>
      </c>
      <c r="AC381" s="68">
        <f t="shared" si="101"/>
        <v>45543</v>
      </c>
      <c r="AD381" s="68">
        <f t="shared" si="102"/>
        <v>45546</v>
      </c>
      <c r="AE381" t="e">
        <f t="shared" si="103"/>
        <v>#N/A</v>
      </c>
      <c r="AF381" s="68">
        <f t="shared" si="104"/>
        <v>45547</v>
      </c>
      <c r="AG381" s="68">
        <f t="shared" si="105"/>
        <v>45553</v>
      </c>
    </row>
    <row r="382" spans="1:33" x14ac:dyDescent="0.3">
      <c r="A382" s="9">
        <v>45540</v>
      </c>
      <c r="B382" s="9">
        <v>45546</v>
      </c>
      <c r="C382" s="8" t="s">
        <v>84</v>
      </c>
      <c r="D382" s="8" t="s">
        <v>85</v>
      </c>
      <c r="E382" s="8"/>
      <c r="F382" s="8"/>
      <c r="G382" s="22">
        <v>20</v>
      </c>
      <c r="H382" s="22" t="s">
        <v>1021</v>
      </c>
      <c r="I382" s="22"/>
      <c r="J382" s="22" t="s">
        <v>1022</v>
      </c>
      <c r="K382" s="22"/>
      <c r="L382" s="22" t="s">
        <v>1013</v>
      </c>
      <c r="M382" s="22">
        <v>200000351</v>
      </c>
      <c r="N382" s="22" t="s">
        <v>994</v>
      </c>
      <c r="O382" s="22" t="s">
        <v>1014</v>
      </c>
      <c r="P382" s="20">
        <v>29990</v>
      </c>
      <c r="Q382" s="20">
        <v>23990</v>
      </c>
      <c r="R382" s="13">
        <f t="shared" si="92"/>
        <v>-0.20006668889629875</v>
      </c>
      <c r="S382" s="14">
        <v>73.5</v>
      </c>
      <c r="T382" s="14">
        <f t="shared" si="106"/>
        <v>220.5</v>
      </c>
      <c r="U382" s="14">
        <f t="shared" si="94"/>
        <v>5289795</v>
      </c>
      <c r="V382" s="15">
        <f t="shared" si="95"/>
        <v>3</v>
      </c>
      <c r="W382">
        <v>1095</v>
      </c>
      <c r="X382" t="e">
        <v>#N/A</v>
      </c>
      <c r="Y382" t="e">
        <f t="shared" si="98"/>
        <v>#N/A</v>
      </c>
      <c r="Z382" s="68">
        <v>45540</v>
      </c>
      <c r="AA382" s="68">
        <f t="shared" si="99"/>
        <v>45542</v>
      </c>
      <c r="AB382" t="e">
        <f t="shared" si="100"/>
        <v>#N/A</v>
      </c>
      <c r="AC382" s="68">
        <f t="shared" si="101"/>
        <v>45543</v>
      </c>
      <c r="AD382" s="68">
        <f t="shared" si="102"/>
        <v>45546</v>
      </c>
      <c r="AE382" t="e">
        <f t="shared" si="103"/>
        <v>#N/A</v>
      </c>
      <c r="AF382" s="68">
        <f t="shared" si="104"/>
        <v>45547</v>
      </c>
      <c r="AG382" s="68">
        <f t="shared" si="105"/>
        <v>45553</v>
      </c>
    </row>
    <row r="383" spans="1:33" x14ac:dyDescent="0.3">
      <c r="A383" s="9">
        <v>45540</v>
      </c>
      <c r="B383" s="9">
        <v>45546</v>
      </c>
      <c r="C383" s="8" t="s">
        <v>84</v>
      </c>
      <c r="D383" s="8" t="s">
        <v>85</v>
      </c>
      <c r="E383" s="8"/>
      <c r="F383" s="8"/>
      <c r="G383" s="22">
        <v>20</v>
      </c>
      <c r="H383" s="22" t="s">
        <v>1023</v>
      </c>
      <c r="I383" s="22"/>
      <c r="J383" s="22" t="s">
        <v>1024</v>
      </c>
      <c r="K383" s="22"/>
      <c r="L383" s="22" t="s">
        <v>1013</v>
      </c>
      <c r="M383" s="22">
        <v>200000351</v>
      </c>
      <c r="N383" s="22" t="s">
        <v>994</v>
      </c>
      <c r="O383" s="22" t="s">
        <v>1014</v>
      </c>
      <c r="P383" s="20">
        <v>29990</v>
      </c>
      <c r="Q383" s="20">
        <v>23990</v>
      </c>
      <c r="R383" s="13">
        <f t="shared" si="92"/>
        <v>-0.20006668889629875</v>
      </c>
      <c r="S383" s="14">
        <v>192.5</v>
      </c>
      <c r="T383" s="14">
        <f t="shared" si="106"/>
        <v>577.5</v>
      </c>
      <c r="U383" s="14">
        <f t="shared" si="94"/>
        <v>13854225</v>
      </c>
      <c r="V383" s="15">
        <f t="shared" si="95"/>
        <v>3</v>
      </c>
      <c r="W383">
        <v>1095</v>
      </c>
      <c r="X383">
        <v>3.521577650547119</v>
      </c>
      <c r="Y383">
        <f t="shared" si="98"/>
        <v>4.4019720631838988</v>
      </c>
      <c r="Z383" s="68">
        <v>45540</v>
      </c>
      <c r="AA383" s="68">
        <f t="shared" si="99"/>
        <v>45542</v>
      </c>
      <c r="AB383">
        <f t="shared" si="100"/>
        <v>2.6411832379103393</v>
      </c>
      <c r="AC383" s="68">
        <f t="shared" si="101"/>
        <v>45543</v>
      </c>
      <c r="AD383" s="68">
        <f t="shared" si="102"/>
        <v>45546</v>
      </c>
      <c r="AE383">
        <f t="shared" si="103"/>
        <v>0.36915272897589796</v>
      </c>
      <c r="AF383" s="68">
        <f t="shared" si="104"/>
        <v>45547</v>
      </c>
      <c r="AG383" s="68">
        <f t="shared" si="105"/>
        <v>45553</v>
      </c>
    </row>
    <row r="384" spans="1:33" x14ac:dyDescent="0.3">
      <c r="A384" s="9">
        <v>45540</v>
      </c>
      <c r="B384" s="9">
        <v>45546</v>
      </c>
      <c r="C384" s="8" t="s">
        <v>84</v>
      </c>
      <c r="D384" s="8" t="s">
        <v>85</v>
      </c>
      <c r="E384" s="8"/>
      <c r="F384" s="8"/>
      <c r="G384" s="22">
        <v>20</v>
      </c>
      <c r="H384" s="22" t="s">
        <v>1025</v>
      </c>
      <c r="I384" s="22"/>
      <c r="J384" s="22" t="s">
        <v>1026</v>
      </c>
      <c r="K384" s="22"/>
      <c r="L384" s="22" t="s">
        <v>1013</v>
      </c>
      <c r="M384" s="22">
        <v>200000351</v>
      </c>
      <c r="N384" s="22" t="s">
        <v>994</v>
      </c>
      <c r="O384" s="22" t="s">
        <v>1014</v>
      </c>
      <c r="P384" s="20">
        <v>29990</v>
      </c>
      <c r="Q384" s="20">
        <v>23990</v>
      </c>
      <c r="R384" s="13">
        <f t="shared" si="92"/>
        <v>-0.20006668889629875</v>
      </c>
      <c r="S384" s="14">
        <v>80.5</v>
      </c>
      <c r="T384" s="14">
        <f t="shared" si="106"/>
        <v>241.5</v>
      </c>
      <c r="U384" s="14">
        <f t="shared" si="94"/>
        <v>5793585</v>
      </c>
      <c r="V384" s="15">
        <f t="shared" si="95"/>
        <v>3</v>
      </c>
      <c r="W384">
        <v>1095</v>
      </c>
      <c r="X384" t="e">
        <v>#N/A</v>
      </c>
      <c r="Y384" t="e">
        <f t="shared" si="98"/>
        <v>#N/A</v>
      </c>
      <c r="Z384" s="68">
        <v>45540</v>
      </c>
      <c r="AA384" s="68">
        <f t="shared" si="99"/>
        <v>45542</v>
      </c>
      <c r="AB384" t="e">
        <f t="shared" si="100"/>
        <v>#N/A</v>
      </c>
      <c r="AC384" s="68">
        <f t="shared" si="101"/>
        <v>45543</v>
      </c>
      <c r="AD384" s="68">
        <f t="shared" si="102"/>
        <v>45546</v>
      </c>
      <c r="AE384" t="e">
        <f t="shared" si="103"/>
        <v>#N/A</v>
      </c>
      <c r="AF384" s="68">
        <f t="shared" si="104"/>
        <v>45547</v>
      </c>
      <c r="AG384" s="68">
        <f t="shared" si="105"/>
        <v>45553</v>
      </c>
    </row>
    <row r="385" spans="1:33" x14ac:dyDescent="0.3">
      <c r="A385" s="9">
        <v>45540</v>
      </c>
      <c r="B385" s="9">
        <v>45546</v>
      </c>
      <c r="C385" s="8" t="s">
        <v>84</v>
      </c>
      <c r="D385" s="8" t="s">
        <v>85</v>
      </c>
      <c r="E385" s="8"/>
      <c r="F385" s="8"/>
      <c r="G385" s="22">
        <v>20</v>
      </c>
      <c r="H385" s="22" t="s">
        <v>1027</v>
      </c>
      <c r="I385" s="22"/>
      <c r="J385" s="22" t="s">
        <v>1028</v>
      </c>
      <c r="K385" s="22"/>
      <c r="L385" s="22" t="s">
        <v>1013</v>
      </c>
      <c r="M385" s="22">
        <v>200000351</v>
      </c>
      <c r="N385" s="22" t="s">
        <v>994</v>
      </c>
      <c r="O385" s="22" t="s">
        <v>1014</v>
      </c>
      <c r="P385" s="20">
        <v>29990</v>
      </c>
      <c r="Q385" s="20">
        <v>23990</v>
      </c>
      <c r="R385" s="13">
        <f t="shared" si="92"/>
        <v>-0.20006668889629875</v>
      </c>
      <c r="S385" s="14">
        <v>126</v>
      </c>
      <c r="T385" s="14">
        <f t="shared" si="106"/>
        <v>378</v>
      </c>
      <c r="U385" s="14">
        <f t="shared" si="94"/>
        <v>9068220</v>
      </c>
      <c r="V385" s="15">
        <f t="shared" si="95"/>
        <v>3</v>
      </c>
      <c r="W385">
        <v>1095</v>
      </c>
      <c r="X385">
        <v>4.1249138385555897</v>
      </c>
      <c r="Y385">
        <f t="shared" si="98"/>
        <v>5.1561422981944869</v>
      </c>
      <c r="Z385" s="68">
        <v>45540</v>
      </c>
      <c r="AA385" s="68">
        <f t="shared" si="99"/>
        <v>45542</v>
      </c>
      <c r="AB385">
        <f t="shared" si="100"/>
        <v>3.0936853789166925</v>
      </c>
      <c r="AC385" s="68">
        <f t="shared" si="101"/>
        <v>45543</v>
      </c>
      <c r="AD385" s="68">
        <f t="shared" si="102"/>
        <v>45546</v>
      </c>
      <c r="AE385">
        <f t="shared" si="103"/>
        <v>0.31515809805501721</v>
      </c>
      <c r="AF385" s="68">
        <f t="shared" si="104"/>
        <v>45547</v>
      </c>
      <c r="AG385" s="68">
        <f t="shared" si="105"/>
        <v>45553</v>
      </c>
    </row>
    <row r="386" spans="1:33" x14ac:dyDescent="0.3">
      <c r="A386" s="9">
        <v>45540</v>
      </c>
      <c r="B386" s="9">
        <v>45546</v>
      </c>
      <c r="C386" s="8" t="s">
        <v>84</v>
      </c>
      <c r="D386" s="8" t="s">
        <v>85</v>
      </c>
      <c r="E386" s="8"/>
      <c r="F386" s="8"/>
      <c r="G386" s="22">
        <v>20</v>
      </c>
      <c r="H386" s="22" t="s">
        <v>1029</v>
      </c>
      <c r="I386" s="22"/>
      <c r="J386" s="22" t="s">
        <v>1030</v>
      </c>
      <c r="K386" s="22"/>
      <c r="L386" s="22" t="s">
        <v>1013</v>
      </c>
      <c r="M386" s="22">
        <v>200000351</v>
      </c>
      <c r="N386" s="22" t="s">
        <v>994</v>
      </c>
      <c r="O386" s="22" t="s">
        <v>1014</v>
      </c>
      <c r="P386" s="20">
        <v>29990</v>
      </c>
      <c r="Q386" s="20">
        <v>23990</v>
      </c>
      <c r="R386" s="13">
        <f t="shared" ref="R386:R450" si="107">Q386/P386-1</f>
        <v>-0.20006668889629875</v>
      </c>
      <c r="S386" s="14">
        <v>17.5</v>
      </c>
      <c r="T386" s="14">
        <f t="shared" si="106"/>
        <v>52.5</v>
      </c>
      <c r="U386" s="14">
        <f t="shared" ref="U386:U449" si="108">T386*Q386</f>
        <v>1259475</v>
      </c>
      <c r="V386" s="15">
        <f t="shared" ref="V386:V449" si="109">IFERROR(T386/S386,"")</f>
        <v>3</v>
      </c>
      <c r="W386" t="e">
        <v>#N/A</v>
      </c>
    </row>
    <row r="387" spans="1:33" x14ac:dyDescent="0.3">
      <c r="A387" s="9">
        <v>45540</v>
      </c>
      <c r="B387" s="9">
        <v>45546</v>
      </c>
      <c r="C387" s="8" t="s">
        <v>84</v>
      </c>
      <c r="D387" s="8" t="s">
        <v>85</v>
      </c>
      <c r="E387" s="8"/>
      <c r="F387" s="8"/>
      <c r="G387" s="22">
        <v>20</v>
      </c>
      <c r="H387" s="22" t="s">
        <v>1031</v>
      </c>
      <c r="I387" s="22"/>
      <c r="J387" s="22" t="s">
        <v>1032</v>
      </c>
      <c r="K387" s="22"/>
      <c r="L387" s="22" t="s">
        <v>1013</v>
      </c>
      <c r="M387" s="22">
        <v>200000351</v>
      </c>
      <c r="N387" s="22" t="s">
        <v>994</v>
      </c>
      <c r="O387" s="22" t="s">
        <v>1014</v>
      </c>
      <c r="P387" s="20">
        <v>29990</v>
      </c>
      <c r="Q387" s="20">
        <v>23990</v>
      </c>
      <c r="R387" s="13">
        <f t="shared" si="107"/>
        <v>-0.20006668889629875</v>
      </c>
      <c r="S387" s="14">
        <v>52.5</v>
      </c>
      <c r="T387" s="14">
        <f t="shared" si="106"/>
        <v>157.5</v>
      </c>
      <c r="U387" s="14">
        <f t="shared" si="108"/>
        <v>3778425</v>
      </c>
      <c r="V387" s="15">
        <f t="shared" si="109"/>
        <v>3</v>
      </c>
      <c r="W387">
        <v>1095</v>
      </c>
      <c r="X387">
        <v>3.9947366331088809</v>
      </c>
      <c r="Y387">
        <f t="shared" ref="Y387:Y400" si="110">X387*1.25</f>
        <v>4.9934207913861011</v>
      </c>
      <c r="Z387" s="68">
        <v>45540</v>
      </c>
      <c r="AA387" s="68">
        <f t="shared" ref="AA387:AA400" si="111">Z387+2</f>
        <v>45542</v>
      </c>
      <c r="AB387">
        <f t="shared" ref="AB387:AB400" si="112">X387*0.75</f>
        <v>2.9960524748316608</v>
      </c>
      <c r="AC387" s="68">
        <f t="shared" ref="AC387:AC400" si="113">AA387+1</f>
        <v>45543</v>
      </c>
      <c r="AD387" s="68">
        <f t="shared" ref="AD387:AD400" si="114">AC387+3</f>
        <v>45546</v>
      </c>
      <c r="AE387">
        <f t="shared" ref="AE387:AE400" si="115">1.3/X387</f>
        <v>0.3254282120191444</v>
      </c>
      <c r="AF387" s="68">
        <f t="shared" ref="AF387:AF400" si="116">AD387+1</f>
        <v>45547</v>
      </c>
      <c r="AG387" s="68">
        <f t="shared" ref="AG387:AG400" si="117">AF387+6</f>
        <v>45553</v>
      </c>
    </row>
    <row r="388" spans="1:33" x14ac:dyDescent="0.3">
      <c r="A388" s="9">
        <v>45540</v>
      </c>
      <c r="B388" s="9">
        <v>45546</v>
      </c>
      <c r="C388" s="8" t="s">
        <v>84</v>
      </c>
      <c r="D388" s="8" t="s">
        <v>85</v>
      </c>
      <c r="E388" s="8"/>
      <c r="F388" s="8"/>
      <c r="G388" s="22">
        <v>20</v>
      </c>
      <c r="H388" s="22" t="s">
        <v>1033</v>
      </c>
      <c r="I388" s="22"/>
      <c r="J388" s="22" t="s">
        <v>1034</v>
      </c>
      <c r="K388" s="22"/>
      <c r="L388" s="22" t="s">
        <v>1013</v>
      </c>
      <c r="M388" s="22">
        <v>200000351</v>
      </c>
      <c r="N388" s="22" t="s">
        <v>994</v>
      </c>
      <c r="O388" s="22" t="s">
        <v>1014</v>
      </c>
      <c r="P388" s="20">
        <v>29990</v>
      </c>
      <c r="Q388" s="20">
        <v>23990</v>
      </c>
      <c r="R388" s="13">
        <f t="shared" si="107"/>
        <v>-0.20006668889629875</v>
      </c>
      <c r="S388" s="14">
        <v>227.5</v>
      </c>
      <c r="T388" s="14">
        <f t="shared" si="106"/>
        <v>682.5</v>
      </c>
      <c r="U388" s="14">
        <f t="shared" si="108"/>
        <v>16373175</v>
      </c>
      <c r="V388" s="15">
        <f t="shared" si="109"/>
        <v>3</v>
      </c>
      <c r="W388">
        <v>1095</v>
      </c>
      <c r="X388">
        <v>3.210144589217939</v>
      </c>
      <c r="Y388">
        <f t="shared" si="110"/>
        <v>4.012680736522424</v>
      </c>
      <c r="Z388" s="68">
        <v>45540</v>
      </c>
      <c r="AA388" s="68">
        <f t="shared" si="111"/>
        <v>45542</v>
      </c>
      <c r="AB388">
        <f t="shared" si="112"/>
        <v>2.407608441913454</v>
      </c>
      <c r="AC388" s="68">
        <f t="shared" si="113"/>
        <v>45543</v>
      </c>
      <c r="AD388" s="68">
        <f t="shared" si="114"/>
        <v>45546</v>
      </c>
      <c r="AE388">
        <f t="shared" si="115"/>
        <v>0.40496618263438044</v>
      </c>
      <c r="AF388" s="68">
        <f t="shared" si="116"/>
        <v>45547</v>
      </c>
      <c r="AG388" s="68">
        <f t="shared" si="117"/>
        <v>45553</v>
      </c>
    </row>
    <row r="389" spans="1:33" x14ac:dyDescent="0.3">
      <c r="A389" s="9">
        <v>45540</v>
      </c>
      <c r="B389" s="9">
        <v>45546</v>
      </c>
      <c r="C389" s="8" t="s">
        <v>84</v>
      </c>
      <c r="D389" s="8" t="s">
        <v>85</v>
      </c>
      <c r="E389" s="8"/>
      <c r="F389" s="8"/>
      <c r="G389" s="22">
        <v>20</v>
      </c>
      <c r="H389" s="22" t="s">
        <v>1035</v>
      </c>
      <c r="I389" s="22"/>
      <c r="J389" s="22" t="s">
        <v>1036</v>
      </c>
      <c r="K389" s="22"/>
      <c r="L389" s="22" t="s">
        <v>1013</v>
      </c>
      <c r="M389" s="22">
        <v>200000351</v>
      </c>
      <c r="N389" s="22" t="s">
        <v>994</v>
      </c>
      <c r="O389" s="22" t="s">
        <v>1014</v>
      </c>
      <c r="P389" s="20">
        <v>29990</v>
      </c>
      <c r="Q389" s="20">
        <v>23990</v>
      </c>
      <c r="R389" s="13">
        <f t="shared" si="107"/>
        <v>-0.20006668889629875</v>
      </c>
      <c r="S389" s="14">
        <v>276.5</v>
      </c>
      <c r="T389" s="14">
        <f t="shared" si="106"/>
        <v>829.5</v>
      </c>
      <c r="U389" s="14">
        <f t="shared" si="108"/>
        <v>19899705</v>
      </c>
      <c r="V389" s="15">
        <f t="shared" si="109"/>
        <v>3</v>
      </c>
      <c r="W389">
        <v>1095</v>
      </c>
      <c r="X389" t="e">
        <v>#N/A</v>
      </c>
      <c r="Y389" t="e">
        <f t="shared" si="110"/>
        <v>#N/A</v>
      </c>
      <c r="Z389" s="68">
        <v>45540</v>
      </c>
      <c r="AA389" s="68">
        <f t="shared" si="111"/>
        <v>45542</v>
      </c>
      <c r="AB389" t="e">
        <f t="shared" si="112"/>
        <v>#N/A</v>
      </c>
      <c r="AC389" s="68">
        <f t="shared" si="113"/>
        <v>45543</v>
      </c>
      <c r="AD389" s="68">
        <f t="shared" si="114"/>
        <v>45546</v>
      </c>
      <c r="AE389" t="e">
        <f t="shared" si="115"/>
        <v>#N/A</v>
      </c>
      <c r="AF389" s="68">
        <f t="shared" si="116"/>
        <v>45547</v>
      </c>
      <c r="AG389" s="68">
        <f t="shared" si="117"/>
        <v>45553</v>
      </c>
    </row>
    <row r="390" spans="1:33" x14ac:dyDescent="0.3">
      <c r="A390" s="9">
        <v>45540</v>
      </c>
      <c r="B390" s="9">
        <v>45546</v>
      </c>
      <c r="C390" s="8" t="s">
        <v>84</v>
      </c>
      <c r="D390" s="8" t="s">
        <v>85</v>
      </c>
      <c r="E390" s="8"/>
      <c r="F390" s="8"/>
      <c r="G390" s="22">
        <v>20</v>
      </c>
      <c r="H390" s="22" t="s">
        <v>1037</v>
      </c>
      <c r="I390" s="22"/>
      <c r="J390" s="22" t="s">
        <v>1038</v>
      </c>
      <c r="K390" s="22"/>
      <c r="L390" s="22" t="s">
        <v>1013</v>
      </c>
      <c r="M390" s="22">
        <v>200000351</v>
      </c>
      <c r="N390" s="22" t="s">
        <v>994</v>
      </c>
      <c r="O390" s="22" t="s">
        <v>1014</v>
      </c>
      <c r="P390" s="20">
        <v>29990</v>
      </c>
      <c r="Q390" s="20">
        <v>23990</v>
      </c>
      <c r="R390" s="13">
        <f t="shared" si="107"/>
        <v>-0.20006668889629875</v>
      </c>
      <c r="S390" s="14">
        <v>168</v>
      </c>
      <c r="T390" s="14">
        <f t="shared" si="106"/>
        <v>504</v>
      </c>
      <c r="U390" s="14">
        <f t="shared" si="108"/>
        <v>12090960</v>
      </c>
      <c r="V390" s="15">
        <f t="shared" si="109"/>
        <v>3</v>
      </c>
      <c r="W390">
        <v>1095</v>
      </c>
      <c r="X390">
        <v>3.1701098725802339</v>
      </c>
      <c r="Y390">
        <f t="shared" si="110"/>
        <v>3.9626373407252924</v>
      </c>
      <c r="Z390" s="68">
        <v>45540</v>
      </c>
      <c r="AA390" s="68">
        <f t="shared" si="111"/>
        <v>45542</v>
      </c>
      <c r="AB390">
        <f t="shared" si="112"/>
        <v>2.3775824044351754</v>
      </c>
      <c r="AC390" s="68">
        <f t="shared" si="113"/>
        <v>45543</v>
      </c>
      <c r="AD390" s="68">
        <f t="shared" si="114"/>
        <v>45546</v>
      </c>
      <c r="AE390">
        <f t="shared" si="115"/>
        <v>0.41008042378729814</v>
      </c>
      <c r="AF390" s="68">
        <f t="shared" si="116"/>
        <v>45547</v>
      </c>
      <c r="AG390" s="68">
        <f t="shared" si="117"/>
        <v>45553</v>
      </c>
    </row>
    <row r="391" spans="1:33" x14ac:dyDescent="0.3">
      <c r="A391" s="9">
        <v>45540</v>
      </c>
      <c r="B391" s="9">
        <v>45546</v>
      </c>
      <c r="C391" s="8" t="s">
        <v>84</v>
      </c>
      <c r="D391" s="8" t="s">
        <v>85</v>
      </c>
      <c r="E391" s="8"/>
      <c r="F391" s="8"/>
      <c r="G391" s="22">
        <v>20</v>
      </c>
      <c r="H391" s="22" t="s">
        <v>1039</v>
      </c>
      <c r="I391" s="22"/>
      <c r="J391" s="22" t="s">
        <v>1040</v>
      </c>
      <c r="K391" s="22"/>
      <c r="L391" s="22" t="s">
        <v>1013</v>
      </c>
      <c r="M391" s="22">
        <v>200000351</v>
      </c>
      <c r="N391" s="22" t="s">
        <v>994</v>
      </c>
      <c r="O391" s="22" t="s">
        <v>1014</v>
      </c>
      <c r="P391" s="20">
        <v>29990</v>
      </c>
      <c r="Q391" s="20">
        <v>23990</v>
      </c>
      <c r="R391" s="13">
        <f t="shared" si="107"/>
        <v>-0.20006668889629875</v>
      </c>
      <c r="S391" s="14">
        <v>150.5</v>
      </c>
      <c r="T391" s="14">
        <f t="shared" si="106"/>
        <v>451.5</v>
      </c>
      <c r="U391" s="14">
        <f t="shared" si="108"/>
        <v>10831485</v>
      </c>
      <c r="V391" s="15">
        <f t="shared" si="109"/>
        <v>3</v>
      </c>
      <c r="W391">
        <v>1095</v>
      </c>
      <c r="X391">
        <v>3.38125265792549</v>
      </c>
      <c r="Y391">
        <f t="shared" si="110"/>
        <v>4.2265658224068625</v>
      </c>
      <c r="Z391" s="68">
        <v>45540</v>
      </c>
      <c r="AA391" s="68">
        <f t="shared" si="111"/>
        <v>45542</v>
      </c>
      <c r="AB391">
        <f t="shared" si="112"/>
        <v>2.5359394934441175</v>
      </c>
      <c r="AC391" s="68">
        <f t="shared" si="113"/>
        <v>45543</v>
      </c>
      <c r="AD391" s="68">
        <f t="shared" si="114"/>
        <v>45546</v>
      </c>
      <c r="AE391">
        <f t="shared" si="115"/>
        <v>0.38447289555628561</v>
      </c>
      <c r="AF391" s="68">
        <f t="shared" si="116"/>
        <v>45547</v>
      </c>
      <c r="AG391" s="68">
        <f t="shared" si="117"/>
        <v>45553</v>
      </c>
    </row>
    <row r="392" spans="1:33" x14ac:dyDescent="0.3">
      <c r="A392" s="9">
        <v>45540</v>
      </c>
      <c r="B392" s="9">
        <v>45546</v>
      </c>
      <c r="C392" s="8" t="s">
        <v>84</v>
      </c>
      <c r="D392" s="8" t="s">
        <v>85</v>
      </c>
      <c r="E392" s="8"/>
      <c r="F392" s="8"/>
      <c r="G392" s="22">
        <v>20</v>
      </c>
      <c r="H392" s="22" t="s">
        <v>1041</v>
      </c>
      <c r="I392" s="22"/>
      <c r="J392" s="22" t="s">
        <v>1042</v>
      </c>
      <c r="K392" s="22"/>
      <c r="L392" s="22" t="s">
        <v>1013</v>
      </c>
      <c r="M392" s="22">
        <v>200000351</v>
      </c>
      <c r="N392" s="22" t="s">
        <v>994</v>
      </c>
      <c r="O392" s="22" t="s">
        <v>1014</v>
      </c>
      <c r="P392" s="20">
        <v>29990</v>
      </c>
      <c r="Q392" s="20">
        <v>23990</v>
      </c>
      <c r="R392" s="13">
        <f t="shared" si="107"/>
        <v>-0.20006668889629875</v>
      </c>
      <c r="S392" s="14">
        <v>185.5</v>
      </c>
      <c r="T392" s="14">
        <f t="shared" si="106"/>
        <v>556.5</v>
      </c>
      <c r="U392" s="14">
        <f t="shared" si="108"/>
        <v>13350435</v>
      </c>
      <c r="V392" s="15">
        <f t="shared" si="109"/>
        <v>3</v>
      </c>
      <c r="W392">
        <v>1095</v>
      </c>
      <c r="X392">
        <v>3.8384795701655792</v>
      </c>
      <c r="Y392">
        <f t="shared" si="110"/>
        <v>4.7980994627069737</v>
      </c>
      <c r="Z392" s="68">
        <v>45540</v>
      </c>
      <c r="AA392" s="68">
        <f t="shared" si="111"/>
        <v>45542</v>
      </c>
      <c r="AB392">
        <f t="shared" si="112"/>
        <v>2.8788596776241846</v>
      </c>
      <c r="AC392" s="68">
        <f t="shared" si="113"/>
        <v>45543</v>
      </c>
      <c r="AD392" s="68">
        <f t="shared" si="114"/>
        <v>45546</v>
      </c>
      <c r="AE392">
        <f t="shared" si="115"/>
        <v>0.33867576373317065</v>
      </c>
      <c r="AF392" s="68">
        <f t="shared" si="116"/>
        <v>45547</v>
      </c>
      <c r="AG392" s="68">
        <f t="shared" si="117"/>
        <v>45553</v>
      </c>
    </row>
    <row r="393" spans="1:33" x14ac:dyDescent="0.3">
      <c r="A393" s="9">
        <v>45540</v>
      </c>
      <c r="B393" s="9">
        <v>45546</v>
      </c>
      <c r="C393" s="8" t="s">
        <v>84</v>
      </c>
      <c r="D393" s="8" t="s">
        <v>85</v>
      </c>
      <c r="E393" s="8"/>
      <c r="F393" s="8"/>
      <c r="G393" s="22">
        <v>20</v>
      </c>
      <c r="H393" s="22" t="s">
        <v>1043</v>
      </c>
      <c r="I393" s="22"/>
      <c r="J393" s="22" t="s">
        <v>1044</v>
      </c>
      <c r="K393" s="22"/>
      <c r="L393" s="22" t="s">
        <v>1013</v>
      </c>
      <c r="M393" s="22">
        <v>200000351</v>
      </c>
      <c r="N393" s="22" t="s">
        <v>994</v>
      </c>
      <c r="O393" s="22" t="s">
        <v>1014</v>
      </c>
      <c r="P393" s="20">
        <v>29990</v>
      </c>
      <c r="Q393" s="20">
        <v>23990</v>
      </c>
      <c r="R393" s="13">
        <f t="shared" si="107"/>
        <v>-0.20006668889629875</v>
      </c>
      <c r="S393" s="14">
        <v>126</v>
      </c>
      <c r="T393" s="14">
        <f t="shared" si="106"/>
        <v>378</v>
      </c>
      <c r="U393" s="14">
        <f t="shared" si="108"/>
        <v>9068220</v>
      </c>
      <c r="V393" s="15">
        <f t="shared" si="109"/>
        <v>3</v>
      </c>
      <c r="W393">
        <v>1095</v>
      </c>
      <c r="X393" t="e">
        <v>#N/A</v>
      </c>
      <c r="Y393" t="e">
        <f t="shared" si="110"/>
        <v>#N/A</v>
      </c>
      <c r="Z393" s="68">
        <v>45540</v>
      </c>
      <c r="AA393" s="68">
        <f t="shared" si="111"/>
        <v>45542</v>
      </c>
      <c r="AB393" t="e">
        <f t="shared" si="112"/>
        <v>#N/A</v>
      </c>
      <c r="AC393" s="68">
        <f t="shared" si="113"/>
        <v>45543</v>
      </c>
      <c r="AD393" s="68">
        <f t="shared" si="114"/>
        <v>45546</v>
      </c>
      <c r="AE393" t="e">
        <f t="shared" si="115"/>
        <v>#N/A</v>
      </c>
      <c r="AF393" s="68">
        <f t="shared" si="116"/>
        <v>45547</v>
      </c>
      <c r="AG393" s="68">
        <f t="shared" si="117"/>
        <v>45553</v>
      </c>
    </row>
    <row r="394" spans="1:33" x14ac:dyDescent="0.3">
      <c r="A394" s="9">
        <v>45540</v>
      </c>
      <c r="B394" s="9">
        <v>45546</v>
      </c>
      <c r="C394" s="8" t="s">
        <v>84</v>
      </c>
      <c r="D394" s="8" t="s">
        <v>85</v>
      </c>
      <c r="E394" s="8"/>
      <c r="F394" s="8"/>
      <c r="G394" s="22">
        <v>20</v>
      </c>
      <c r="H394" s="22" t="s">
        <v>1045</v>
      </c>
      <c r="I394" s="22"/>
      <c r="J394" s="22" t="s">
        <v>1046</v>
      </c>
      <c r="K394" s="22"/>
      <c r="L394" s="22" t="s">
        <v>1013</v>
      </c>
      <c r="M394" s="22">
        <v>200000351</v>
      </c>
      <c r="N394" s="22" t="s">
        <v>994</v>
      </c>
      <c r="O394" s="22" t="s">
        <v>1014</v>
      </c>
      <c r="P394" s="20">
        <v>29990</v>
      </c>
      <c r="Q394" s="20">
        <v>23990</v>
      </c>
      <c r="R394" s="13">
        <f t="shared" si="107"/>
        <v>-0.20006668889629875</v>
      </c>
      <c r="S394" s="14">
        <v>98</v>
      </c>
      <c r="T394" s="14">
        <f t="shared" si="106"/>
        <v>294</v>
      </c>
      <c r="U394" s="14">
        <f t="shared" si="108"/>
        <v>7053060</v>
      </c>
      <c r="V394" s="15">
        <f t="shared" si="109"/>
        <v>3</v>
      </c>
      <c r="W394">
        <v>1095</v>
      </c>
      <c r="X394">
        <v>3.64742340412807</v>
      </c>
      <c r="Y394">
        <f t="shared" si="110"/>
        <v>4.5592792551600878</v>
      </c>
      <c r="Z394" s="68">
        <v>45540</v>
      </c>
      <c r="AA394" s="68">
        <f t="shared" si="111"/>
        <v>45542</v>
      </c>
      <c r="AB394">
        <f t="shared" si="112"/>
        <v>2.7355675530960526</v>
      </c>
      <c r="AC394" s="68">
        <f t="shared" si="113"/>
        <v>45543</v>
      </c>
      <c r="AD394" s="68">
        <f t="shared" si="114"/>
        <v>45546</v>
      </c>
      <c r="AE394">
        <f t="shared" si="115"/>
        <v>0.35641598354846599</v>
      </c>
      <c r="AF394" s="68">
        <f t="shared" si="116"/>
        <v>45547</v>
      </c>
      <c r="AG394" s="68">
        <f t="shared" si="117"/>
        <v>45553</v>
      </c>
    </row>
    <row r="395" spans="1:33" x14ac:dyDescent="0.3">
      <c r="A395" s="9">
        <v>45540</v>
      </c>
      <c r="B395" s="9">
        <v>45546</v>
      </c>
      <c r="C395" s="8" t="s">
        <v>84</v>
      </c>
      <c r="D395" s="8" t="s">
        <v>85</v>
      </c>
      <c r="E395" s="8"/>
      <c r="F395" s="8"/>
      <c r="G395" s="22">
        <v>20</v>
      </c>
      <c r="H395" s="22" t="s">
        <v>1047</v>
      </c>
      <c r="I395" s="22"/>
      <c r="J395" s="22" t="s">
        <v>1048</v>
      </c>
      <c r="K395" s="22"/>
      <c r="L395" s="22" t="s">
        <v>1013</v>
      </c>
      <c r="M395" s="22">
        <v>200000351</v>
      </c>
      <c r="N395" s="22" t="s">
        <v>994</v>
      </c>
      <c r="O395" s="22" t="s">
        <v>1014</v>
      </c>
      <c r="P395" s="20">
        <v>29990</v>
      </c>
      <c r="Q395" s="20">
        <v>23990</v>
      </c>
      <c r="R395" s="13">
        <f t="shared" si="107"/>
        <v>-0.20006668889629875</v>
      </c>
      <c r="S395" s="14">
        <v>73.5</v>
      </c>
      <c r="T395" s="14">
        <f t="shared" si="106"/>
        <v>220.5</v>
      </c>
      <c r="U395" s="14">
        <f t="shared" si="108"/>
        <v>5289795</v>
      </c>
      <c r="V395" s="15">
        <f t="shared" si="109"/>
        <v>3</v>
      </c>
      <c r="W395">
        <v>1095</v>
      </c>
      <c r="X395" t="e">
        <v>#N/A</v>
      </c>
      <c r="Y395" t="e">
        <f t="shared" si="110"/>
        <v>#N/A</v>
      </c>
      <c r="Z395" s="68">
        <v>45540</v>
      </c>
      <c r="AA395" s="68">
        <f t="shared" si="111"/>
        <v>45542</v>
      </c>
      <c r="AB395" t="e">
        <f t="shared" si="112"/>
        <v>#N/A</v>
      </c>
      <c r="AC395" s="68">
        <f t="shared" si="113"/>
        <v>45543</v>
      </c>
      <c r="AD395" s="68">
        <f t="shared" si="114"/>
        <v>45546</v>
      </c>
      <c r="AE395" t="e">
        <f t="shared" si="115"/>
        <v>#N/A</v>
      </c>
      <c r="AF395" s="68">
        <f t="shared" si="116"/>
        <v>45547</v>
      </c>
      <c r="AG395" s="68">
        <f t="shared" si="117"/>
        <v>45553</v>
      </c>
    </row>
    <row r="396" spans="1:33" x14ac:dyDescent="0.3">
      <c r="A396" s="9">
        <v>45540</v>
      </c>
      <c r="B396" s="9">
        <v>45546</v>
      </c>
      <c r="C396" s="8" t="s">
        <v>84</v>
      </c>
      <c r="D396" s="8" t="s">
        <v>85</v>
      </c>
      <c r="E396" s="8"/>
      <c r="F396" s="8"/>
      <c r="G396" s="22">
        <v>20</v>
      </c>
      <c r="H396" s="22" t="s">
        <v>1049</v>
      </c>
      <c r="I396" s="22"/>
      <c r="J396" s="22" t="s">
        <v>1050</v>
      </c>
      <c r="K396" s="22"/>
      <c r="L396" s="22" t="s">
        <v>1013</v>
      </c>
      <c r="M396" s="22">
        <v>200000351</v>
      </c>
      <c r="N396" s="22" t="s">
        <v>994</v>
      </c>
      <c r="O396" s="22" t="s">
        <v>1014</v>
      </c>
      <c r="P396" s="20">
        <v>29990</v>
      </c>
      <c r="Q396" s="20">
        <v>23990</v>
      </c>
      <c r="R396" s="13">
        <f t="shared" si="107"/>
        <v>-0.20006668889629875</v>
      </c>
      <c r="S396" s="14">
        <v>108.5</v>
      </c>
      <c r="T396" s="14">
        <f t="shared" si="106"/>
        <v>325.5</v>
      </c>
      <c r="U396" s="14">
        <f t="shared" si="108"/>
        <v>7808745</v>
      </c>
      <c r="V396" s="15">
        <f t="shared" si="109"/>
        <v>3</v>
      </c>
      <c r="W396">
        <v>1095</v>
      </c>
      <c r="X396">
        <v>4.1255350064061682</v>
      </c>
      <c r="Y396">
        <f t="shared" si="110"/>
        <v>5.15691875800771</v>
      </c>
      <c r="Z396" s="68">
        <v>45540</v>
      </c>
      <c r="AA396" s="68">
        <f t="shared" si="111"/>
        <v>45542</v>
      </c>
      <c r="AB396">
        <f t="shared" si="112"/>
        <v>3.0941512548046264</v>
      </c>
      <c r="AC396" s="68">
        <f t="shared" si="113"/>
        <v>45543</v>
      </c>
      <c r="AD396" s="68">
        <f t="shared" si="114"/>
        <v>45546</v>
      </c>
      <c r="AE396">
        <f t="shared" si="115"/>
        <v>0.3151106457662699</v>
      </c>
      <c r="AF396" s="68">
        <f t="shared" si="116"/>
        <v>45547</v>
      </c>
      <c r="AG396" s="68">
        <f t="shared" si="117"/>
        <v>45553</v>
      </c>
    </row>
    <row r="397" spans="1:33" x14ac:dyDescent="0.3">
      <c r="A397" s="9">
        <v>45540</v>
      </c>
      <c r="B397" s="9">
        <v>45546</v>
      </c>
      <c r="C397" s="8" t="s">
        <v>84</v>
      </c>
      <c r="D397" s="8" t="s">
        <v>85</v>
      </c>
      <c r="E397" s="8"/>
      <c r="F397" s="8"/>
      <c r="G397" s="22">
        <v>20</v>
      </c>
      <c r="H397" s="22" t="s">
        <v>1051</v>
      </c>
      <c r="I397" s="22"/>
      <c r="J397" s="22" t="s">
        <v>1052</v>
      </c>
      <c r="K397" s="22"/>
      <c r="L397" s="22" t="s">
        <v>1013</v>
      </c>
      <c r="M397" s="22">
        <v>200000351</v>
      </c>
      <c r="N397" s="22" t="s">
        <v>994</v>
      </c>
      <c r="O397" s="22" t="s">
        <v>1014</v>
      </c>
      <c r="P397" s="20">
        <v>29990</v>
      </c>
      <c r="Q397" s="20">
        <v>23990</v>
      </c>
      <c r="R397" s="13">
        <f t="shared" si="107"/>
        <v>-0.20006668889629875</v>
      </c>
      <c r="S397" s="14">
        <v>143.5</v>
      </c>
      <c r="T397" s="14">
        <f t="shared" si="106"/>
        <v>430.5</v>
      </c>
      <c r="U397" s="14">
        <f t="shared" si="108"/>
        <v>10327695</v>
      </c>
      <c r="V397" s="15">
        <f t="shared" si="109"/>
        <v>3</v>
      </c>
      <c r="W397">
        <v>1095</v>
      </c>
      <c r="X397" t="e">
        <v>#N/A</v>
      </c>
      <c r="Y397" t="e">
        <f t="shared" si="110"/>
        <v>#N/A</v>
      </c>
      <c r="Z397" s="68">
        <v>45540</v>
      </c>
      <c r="AA397" s="68">
        <f t="shared" si="111"/>
        <v>45542</v>
      </c>
      <c r="AB397" t="e">
        <f t="shared" si="112"/>
        <v>#N/A</v>
      </c>
      <c r="AC397" s="68">
        <f t="shared" si="113"/>
        <v>45543</v>
      </c>
      <c r="AD397" s="68">
        <f t="shared" si="114"/>
        <v>45546</v>
      </c>
      <c r="AE397" t="e">
        <f t="shared" si="115"/>
        <v>#N/A</v>
      </c>
      <c r="AF397" s="68">
        <f t="shared" si="116"/>
        <v>45547</v>
      </c>
      <c r="AG397" s="68">
        <f t="shared" si="117"/>
        <v>45553</v>
      </c>
    </row>
    <row r="398" spans="1:33" x14ac:dyDescent="0.3">
      <c r="A398" s="9">
        <v>45540</v>
      </c>
      <c r="B398" s="9">
        <v>45546</v>
      </c>
      <c r="C398" s="8" t="s">
        <v>84</v>
      </c>
      <c r="D398" s="8" t="s">
        <v>85</v>
      </c>
      <c r="E398" s="8"/>
      <c r="F398" s="8"/>
      <c r="G398" s="22">
        <v>20</v>
      </c>
      <c r="H398" s="22" t="s">
        <v>1053</v>
      </c>
      <c r="I398" s="22"/>
      <c r="J398" s="22" t="s">
        <v>1054</v>
      </c>
      <c r="K398" s="22"/>
      <c r="L398" s="22" t="s">
        <v>1013</v>
      </c>
      <c r="M398" s="22">
        <v>200000351</v>
      </c>
      <c r="N398" s="22" t="s">
        <v>994</v>
      </c>
      <c r="O398" s="22" t="s">
        <v>1014</v>
      </c>
      <c r="P398" s="20">
        <v>29990</v>
      </c>
      <c r="Q398" s="20">
        <v>23990</v>
      </c>
      <c r="R398" s="13">
        <f t="shared" si="107"/>
        <v>-0.20006668889629875</v>
      </c>
      <c r="S398" s="14">
        <v>52.5</v>
      </c>
      <c r="T398" s="14">
        <f t="shared" si="106"/>
        <v>157.5</v>
      </c>
      <c r="U398" s="14">
        <f t="shared" si="108"/>
        <v>3778425</v>
      </c>
      <c r="V398" s="15">
        <f t="shared" si="109"/>
        <v>3</v>
      </c>
      <c r="W398">
        <v>1095</v>
      </c>
      <c r="X398" t="e">
        <v>#N/A</v>
      </c>
      <c r="Y398" t="e">
        <f t="shared" si="110"/>
        <v>#N/A</v>
      </c>
      <c r="Z398" s="68">
        <v>45540</v>
      </c>
      <c r="AA398" s="68">
        <f t="shared" si="111"/>
        <v>45542</v>
      </c>
      <c r="AB398" t="e">
        <f t="shared" si="112"/>
        <v>#N/A</v>
      </c>
      <c r="AC398" s="68">
        <f t="shared" si="113"/>
        <v>45543</v>
      </c>
      <c r="AD398" s="68">
        <f t="shared" si="114"/>
        <v>45546</v>
      </c>
      <c r="AE398" t="e">
        <f t="shared" si="115"/>
        <v>#N/A</v>
      </c>
      <c r="AF398" s="68">
        <f t="shared" si="116"/>
        <v>45547</v>
      </c>
      <c r="AG398" s="68">
        <f t="shared" si="117"/>
        <v>45553</v>
      </c>
    </row>
    <row r="399" spans="1:33" x14ac:dyDescent="0.3">
      <c r="A399" s="9">
        <v>45540</v>
      </c>
      <c r="B399" s="9">
        <v>45546</v>
      </c>
      <c r="C399" s="8" t="s">
        <v>84</v>
      </c>
      <c r="D399" s="8" t="s">
        <v>85</v>
      </c>
      <c r="E399" s="8"/>
      <c r="F399" s="8"/>
      <c r="G399" s="22">
        <v>20</v>
      </c>
      <c r="H399" s="22" t="s">
        <v>1055</v>
      </c>
      <c r="I399" s="22"/>
      <c r="J399" s="22" t="s">
        <v>1056</v>
      </c>
      <c r="K399" s="22"/>
      <c r="L399" s="22" t="s">
        <v>1013</v>
      </c>
      <c r="M399" s="22">
        <v>200000351</v>
      </c>
      <c r="N399" s="22" t="s">
        <v>994</v>
      </c>
      <c r="O399" s="22" t="s">
        <v>1014</v>
      </c>
      <c r="P399" s="20">
        <v>29990</v>
      </c>
      <c r="Q399" s="20">
        <v>23990</v>
      </c>
      <c r="R399" s="13">
        <f t="shared" si="107"/>
        <v>-0.20006668889629875</v>
      </c>
      <c r="S399" s="14">
        <v>238</v>
      </c>
      <c r="T399" s="14">
        <f t="shared" si="106"/>
        <v>714</v>
      </c>
      <c r="U399" s="14">
        <f t="shared" si="108"/>
        <v>17128860</v>
      </c>
      <c r="V399" s="15">
        <f t="shared" si="109"/>
        <v>3</v>
      </c>
      <c r="W399">
        <v>1095</v>
      </c>
      <c r="X399">
        <v>3.4968571647978588</v>
      </c>
      <c r="Y399">
        <f t="shared" si="110"/>
        <v>4.3710714559973232</v>
      </c>
      <c r="Z399" s="68">
        <v>45540</v>
      </c>
      <c r="AA399" s="68">
        <f t="shared" si="111"/>
        <v>45542</v>
      </c>
      <c r="AB399">
        <f t="shared" si="112"/>
        <v>2.622642873598394</v>
      </c>
      <c r="AC399" s="68">
        <f t="shared" si="113"/>
        <v>45543</v>
      </c>
      <c r="AD399" s="68">
        <f t="shared" si="114"/>
        <v>45546</v>
      </c>
      <c r="AE399">
        <f t="shared" si="115"/>
        <v>0.37176239655620835</v>
      </c>
      <c r="AF399" s="68">
        <f t="shared" si="116"/>
        <v>45547</v>
      </c>
      <c r="AG399" s="68">
        <f t="shared" si="117"/>
        <v>45553</v>
      </c>
    </row>
    <row r="400" spans="1:33" x14ac:dyDescent="0.3">
      <c r="A400" s="9">
        <v>45540</v>
      </c>
      <c r="B400" s="9">
        <v>45546</v>
      </c>
      <c r="C400" s="8" t="s">
        <v>84</v>
      </c>
      <c r="D400" s="8" t="s">
        <v>85</v>
      </c>
      <c r="E400" s="8"/>
      <c r="F400" s="8"/>
      <c r="G400" s="22">
        <v>20</v>
      </c>
      <c r="H400" s="22" t="s">
        <v>1057</v>
      </c>
      <c r="I400" s="22"/>
      <c r="J400" s="22" t="s">
        <v>1058</v>
      </c>
      <c r="K400" s="22"/>
      <c r="L400" s="22" t="s">
        <v>1013</v>
      </c>
      <c r="M400" s="22">
        <v>200000351</v>
      </c>
      <c r="N400" s="22" t="s">
        <v>994</v>
      </c>
      <c r="O400" s="22" t="s">
        <v>1014</v>
      </c>
      <c r="P400" s="20">
        <v>29990</v>
      </c>
      <c r="Q400" s="20">
        <v>23990</v>
      </c>
      <c r="R400" s="13">
        <f t="shared" si="107"/>
        <v>-0.20006668889629875</v>
      </c>
      <c r="S400" s="14">
        <v>105</v>
      </c>
      <c r="T400" s="14">
        <f t="shared" si="106"/>
        <v>315</v>
      </c>
      <c r="U400" s="14">
        <f t="shared" si="108"/>
        <v>7556850</v>
      </c>
      <c r="V400" s="15">
        <f t="shared" si="109"/>
        <v>3</v>
      </c>
      <c r="W400">
        <v>1095</v>
      </c>
      <c r="X400" t="e">
        <v>#N/A</v>
      </c>
      <c r="Y400" t="e">
        <f t="shared" si="110"/>
        <v>#N/A</v>
      </c>
      <c r="Z400" s="68">
        <v>45540</v>
      </c>
      <c r="AA400" s="68">
        <f t="shared" si="111"/>
        <v>45542</v>
      </c>
      <c r="AB400" t="e">
        <f t="shared" si="112"/>
        <v>#N/A</v>
      </c>
      <c r="AC400" s="68">
        <f t="shared" si="113"/>
        <v>45543</v>
      </c>
      <c r="AD400" s="68">
        <f t="shared" si="114"/>
        <v>45546</v>
      </c>
      <c r="AE400" t="e">
        <f t="shared" si="115"/>
        <v>#N/A</v>
      </c>
      <c r="AF400" s="68">
        <f t="shared" si="116"/>
        <v>45547</v>
      </c>
      <c r="AG400" s="68">
        <f t="shared" si="117"/>
        <v>45553</v>
      </c>
    </row>
    <row r="401" spans="1:23" x14ac:dyDescent="0.3">
      <c r="A401" s="9">
        <v>45540</v>
      </c>
      <c r="B401" s="9">
        <v>45546</v>
      </c>
      <c r="C401" s="8" t="s">
        <v>23</v>
      </c>
      <c r="D401" s="8" t="s">
        <v>24</v>
      </c>
      <c r="E401" s="8"/>
      <c r="F401" s="8"/>
      <c r="G401" s="37">
        <v>16</v>
      </c>
      <c r="H401" s="37" t="s">
        <v>1059</v>
      </c>
      <c r="I401" s="38">
        <v>8001841867083</v>
      </c>
      <c r="J401" s="37" t="s">
        <v>1060</v>
      </c>
      <c r="K401" s="37"/>
      <c r="L401" s="37" t="s">
        <v>1061</v>
      </c>
      <c r="M401" s="37">
        <v>100004245</v>
      </c>
      <c r="N401" s="37" t="s">
        <v>1062</v>
      </c>
      <c r="O401" s="37"/>
      <c r="P401" s="20">
        <v>299990</v>
      </c>
      <c r="Q401" s="20">
        <v>254990</v>
      </c>
      <c r="R401" s="13">
        <f t="shared" si="107"/>
        <v>-0.15000500016667218</v>
      </c>
      <c r="S401" s="14">
        <v>45.5</v>
      </c>
      <c r="T401" s="14">
        <v>165</v>
      </c>
      <c r="U401" s="14">
        <f t="shared" si="108"/>
        <v>42073350</v>
      </c>
      <c r="V401" s="15">
        <f t="shared" si="109"/>
        <v>3.6263736263736264</v>
      </c>
      <c r="W401">
        <v>730</v>
      </c>
    </row>
    <row r="402" spans="1:23" x14ac:dyDescent="0.3">
      <c r="A402" s="9">
        <v>45540</v>
      </c>
      <c r="B402" s="9">
        <v>45546</v>
      </c>
      <c r="C402" s="8" t="s">
        <v>23</v>
      </c>
      <c r="D402" s="8" t="s">
        <v>24</v>
      </c>
      <c r="E402" s="8"/>
      <c r="F402" s="8"/>
      <c r="G402" s="37">
        <v>16</v>
      </c>
      <c r="H402" s="37" t="s">
        <v>1063</v>
      </c>
      <c r="I402" s="38">
        <v>8690511170266</v>
      </c>
      <c r="J402" s="37" t="s">
        <v>1064</v>
      </c>
      <c r="K402" s="37"/>
      <c r="L402" s="37" t="s">
        <v>1065</v>
      </c>
      <c r="M402" s="37">
        <v>100004790</v>
      </c>
      <c r="N402" s="37" t="s">
        <v>1066</v>
      </c>
      <c r="O402" s="37"/>
      <c r="P402" s="20">
        <v>299990</v>
      </c>
      <c r="Q402" s="20">
        <v>269990</v>
      </c>
      <c r="R402" s="13">
        <f t="shared" si="107"/>
        <v>-0.10000333344444812</v>
      </c>
      <c r="S402" s="14">
        <v>28</v>
      </c>
      <c r="T402" s="14">
        <v>180</v>
      </c>
      <c r="U402" s="14">
        <f t="shared" si="108"/>
        <v>48598200</v>
      </c>
      <c r="V402" s="15">
        <f t="shared" si="109"/>
        <v>6.4285714285714288</v>
      </c>
      <c r="W402">
        <v>1095</v>
      </c>
    </row>
    <row r="403" spans="1:23" x14ac:dyDescent="0.3">
      <c r="A403" s="9">
        <v>45540</v>
      </c>
      <c r="B403" s="9">
        <v>45546</v>
      </c>
      <c r="C403" s="8" t="s">
        <v>23</v>
      </c>
      <c r="D403" s="8" t="s">
        <v>24</v>
      </c>
      <c r="E403" s="8"/>
      <c r="F403" s="8"/>
      <c r="G403" s="37">
        <v>16</v>
      </c>
      <c r="H403" s="37" t="s">
        <v>1067</v>
      </c>
      <c r="I403" s="38">
        <v>8690511170501</v>
      </c>
      <c r="J403" s="37" t="s">
        <v>1068</v>
      </c>
      <c r="K403" s="37"/>
      <c r="L403" s="37" t="s">
        <v>1065</v>
      </c>
      <c r="M403" s="37">
        <v>100004790</v>
      </c>
      <c r="N403" s="37" t="s">
        <v>1066</v>
      </c>
      <c r="O403" s="37"/>
      <c r="P403" s="20">
        <v>299990</v>
      </c>
      <c r="Q403" s="20">
        <v>269990</v>
      </c>
      <c r="R403" s="13">
        <f t="shared" si="107"/>
        <v>-0.10000333344444812</v>
      </c>
      <c r="S403" s="14">
        <v>21</v>
      </c>
      <c r="T403" s="14">
        <v>150</v>
      </c>
      <c r="U403" s="14">
        <f t="shared" si="108"/>
        <v>40498500</v>
      </c>
      <c r="V403" s="15">
        <f t="shared" si="109"/>
        <v>7.1428571428571432</v>
      </c>
      <c r="W403">
        <v>730</v>
      </c>
    </row>
    <row r="404" spans="1:23" x14ac:dyDescent="0.3">
      <c r="A404" s="9">
        <v>45540</v>
      </c>
      <c r="B404" s="9">
        <v>45546</v>
      </c>
      <c r="C404" s="8" t="s">
        <v>23</v>
      </c>
      <c r="D404" s="8" t="s">
        <v>24</v>
      </c>
      <c r="E404" s="8"/>
      <c r="F404" s="8"/>
      <c r="G404" s="37">
        <v>16</v>
      </c>
      <c r="H404" s="37" t="s">
        <v>1069</v>
      </c>
      <c r="I404" s="38">
        <v>8690511170242</v>
      </c>
      <c r="J404" s="37" t="s">
        <v>1070</v>
      </c>
      <c r="K404" s="37"/>
      <c r="L404" s="37" t="s">
        <v>1065</v>
      </c>
      <c r="M404" s="37">
        <v>100004790</v>
      </c>
      <c r="N404" s="37" t="s">
        <v>1066</v>
      </c>
      <c r="O404" s="37"/>
      <c r="P404" s="20">
        <v>299990</v>
      </c>
      <c r="Q404" s="20">
        <v>269990</v>
      </c>
      <c r="R404" s="13">
        <f t="shared" si="107"/>
        <v>-0.10000333344444812</v>
      </c>
      <c r="S404" s="14">
        <v>45</v>
      </c>
      <c r="T404" s="14">
        <v>240</v>
      </c>
      <c r="U404" s="14">
        <f t="shared" si="108"/>
        <v>64797600</v>
      </c>
      <c r="V404" s="15">
        <f t="shared" si="109"/>
        <v>5.333333333333333</v>
      </c>
      <c r="W404">
        <v>9999</v>
      </c>
    </row>
    <row r="405" spans="1:23" x14ac:dyDescent="0.3">
      <c r="A405" s="9">
        <v>45540</v>
      </c>
      <c r="B405" s="9">
        <v>45546</v>
      </c>
      <c r="C405" s="8" t="s">
        <v>23</v>
      </c>
      <c r="D405" s="8" t="s">
        <v>24</v>
      </c>
      <c r="E405" s="8"/>
      <c r="F405" s="8"/>
      <c r="G405" s="37">
        <v>16</v>
      </c>
      <c r="H405" s="37" t="s">
        <v>1071</v>
      </c>
      <c r="I405" s="38" t="s">
        <v>1072</v>
      </c>
      <c r="J405" s="37" t="s">
        <v>1073</v>
      </c>
      <c r="K405" s="37"/>
      <c r="L405" s="37" t="s">
        <v>1074</v>
      </c>
      <c r="M405" s="37">
        <v>100008792</v>
      </c>
      <c r="N405" s="37" t="s">
        <v>230</v>
      </c>
      <c r="O405" s="37"/>
      <c r="P405" s="20">
        <v>45990</v>
      </c>
      <c r="Q405" s="20">
        <v>35990</v>
      </c>
      <c r="R405" s="13">
        <f t="shared" si="107"/>
        <v>-0.21743857360295715</v>
      </c>
      <c r="S405" s="14">
        <v>75</v>
      </c>
      <c r="T405" s="14">
        <v>285</v>
      </c>
      <c r="U405" s="14">
        <f t="shared" si="108"/>
        <v>10257150</v>
      </c>
      <c r="V405" s="15">
        <f t="shared" si="109"/>
        <v>3.8</v>
      </c>
      <c r="W405">
        <v>1080</v>
      </c>
    </row>
    <row r="406" spans="1:23" x14ac:dyDescent="0.3">
      <c r="A406" s="9">
        <v>45540</v>
      </c>
      <c r="B406" s="9">
        <v>45546</v>
      </c>
      <c r="C406" s="8" t="s">
        <v>23</v>
      </c>
      <c r="D406" s="8" t="s">
        <v>24</v>
      </c>
      <c r="E406" s="8"/>
      <c r="F406" s="8"/>
      <c r="G406" s="37">
        <v>16</v>
      </c>
      <c r="H406" s="37" t="s">
        <v>1075</v>
      </c>
      <c r="I406" s="38" t="s">
        <v>1076</v>
      </c>
      <c r="J406" s="37" t="s">
        <v>1077</v>
      </c>
      <c r="K406" s="37"/>
      <c r="L406" s="37" t="s">
        <v>1074</v>
      </c>
      <c r="M406" s="37">
        <v>100008792</v>
      </c>
      <c r="N406" s="37" t="s">
        <v>230</v>
      </c>
      <c r="O406" s="37"/>
      <c r="P406" s="20">
        <v>45990</v>
      </c>
      <c r="Q406" s="20">
        <v>35990</v>
      </c>
      <c r="R406" s="13">
        <f t="shared" si="107"/>
        <v>-0.21743857360295715</v>
      </c>
      <c r="S406" s="14">
        <v>56</v>
      </c>
      <c r="T406" s="14">
        <v>250</v>
      </c>
      <c r="U406" s="14">
        <f t="shared" si="108"/>
        <v>8997500</v>
      </c>
      <c r="V406" s="15">
        <f t="shared" si="109"/>
        <v>4.4642857142857144</v>
      </c>
      <c r="W406">
        <v>0</v>
      </c>
    </row>
    <row r="407" spans="1:23" x14ac:dyDescent="0.3">
      <c r="A407" s="9">
        <v>45540</v>
      </c>
      <c r="B407" s="9">
        <v>45546</v>
      </c>
      <c r="C407" s="8" t="s">
        <v>23</v>
      </c>
      <c r="D407" s="8" t="s">
        <v>24</v>
      </c>
      <c r="E407" s="8"/>
      <c r="F407" s="8"/>
      <c r="G407" s="37">
        <v>16</v>
      </c>
      <c r="H407" s="37" t="s">
        <v>1078</v>
      </c>
      <c r="I407" s="38" t="s">
        <v>1079</v>
      </c>
      <c r="J407" s="37" t="s">
        <v>1080</v>
      </c>
      <c r="K407" s="37"/>
      <c r="L407" s="37" t="s">
        <v>1081</v>
      </c>
      <c r="M407" s="37">
        <v>100003796</v>
      </c>
      <c r="N407" s="37" t="s">
        <v>742</v>
      </c>
      <c r="O407" s="37"/>
      <c r="P407" s="20">
        <v>35490</v>
      </c>
      <c r="Q407" s="20">
        <v>26490</v>
      </c>
      <c r="R407" s="13">
        <f t="shared" si="107"/>
        <v>-0.25359256128486896</v>
      </c>
      <c r="S407" s="14">
        <v>210</v>
      </c>
      <c r="T407" s="14">
        <v>520</v>
      </c>
      <c r="U407" s="14">
        <f t="shared" si="108"/>
        <v>13774800</v>
      </c>
      <c r="V407" s="15">
        <f t="shared" si="109"/>
        <v>2.4761904761904763</v>
      </c>
      <c r="W407">
        <v>1095</v>
      </c>
    </row>
    <row r="408" spans="1:23" x14ac:dyDescent="0.3">
      <c r="A408" s="9">
        <v>45540</v>
      </c>
      <c r="B408" s="9">
        <v>45546</v>
      </c>
      <c r="C408" s="8" t="s">
        <v>23</v>
      </c>
      <c r="D408" s="8" t="s">
        <v>24</v>
      </c>
      <c r="E408" s="8"/>
      <c r="F408" s="8"/>
      <c r="G408" s="37">
        <v>16</v>
      </c>
      <c r="H408" s="37" t="s">
        <v>1082</v>
      </c>
      <c r="I408" s="38" t="s">
        <v>1083</v>
      </c>
      <c r="J408" s="37" t="s">
        <v>1084</v>
      </c>
      <c r="K408" s="37"/>
      <c r="L408" s="37" t="s">
        <v>1081</v>
      </c>
      <c r="M408" s="37">
        <v>100003796</v>
      </c>
      <c r="N408" s="37" t="s">
        <v>742</v>
      </c>
      <c r="O408" s="37"/>
      <c r="P408" s="20">
        <v>29990</v>
      </c>
      <c r="Q408" s="20">
        <v>22490</v>
      </c>
      <c r="R408" s="13">
        <f t="shared" si="107"/>
        <v>-0.25008336112037344</v>
      </c>
      <c r="S408" s="14">
        <v>200</v>
      </c>
      <c r="T408" s="14">
        <v>500</v>
      </c>
      <c r="U408" s="14">
        <f t="shared" si="108"/>
        <v>11245000</v>
      </c>
      <c r="V408" s="15">
        <f t="shared" si="109"/>
        <v>2.5</v>
      </c>
      <c r="W408">
        <v>730</v>
      </c>
    </row>
    <row r="409" spans="1:23" x14ac:dyDescent="0.3">
      <c r="A409" s="9">
        <v>45540</v>
      </c>
      <c r="B409" s="9">
        <v>45546</v>
      </c>
      <c r="C409" s="8" t="s">
        <v>23</v>
      </c>
      <c r="D409" s="8" t="s">
        <v>24</v>
      </c>
      <c r="E409" s="8"/>
      <c r="F409" s="8"/>
      <c r="G409" s="37">
        <v>16</v>
      </c>
      <c r="H409" s="37" t="s">
        <v>1085</v>
      </c>
      <c r="I409" s="38" t="s">
        <v>1086</v>
      </c>
      <c r="J409" s="37" t="s">
        <v>1087</v>
      </c>
      <c r="K409" s="37"/>
      <c r="L409" s="37" t="s">
        <v>1081</v>
      </c>
      <c r="M409" s="37">
        <v>100003796</v>
      </c>
      <c r="N409" s="37" t="s">
        <v>742</v>
      </c>
      <c r="O409" s="37"/>
      <c r="P409" s="20">
        <v>33490</v>
      </c>
      <c r="Q409" s="20">
        <v>24990</v>
      </c>
      <c r="R409" s="13">
        <f t="shared" si="107"/>
        <v>-0.25380710659898476</v>
      </c>
      <c r="S409" s="14">
        <v>105</v>
      </c>
      <c r="T409" s="14">
        <v>275</v>
      </c>
      <c r="U409" s="14">
        <f t="shared" si="108"/>
        <v>6872250</v>
      </c>
      <c r="V409" s="15">
        <f t="shared" si="109"/>
        <v>2.6190476190476191</v>
      </c>
      <c r="W409">
        <v>1095</v>
      </c>
    </row>
    <row r="410" spans="1:23" x14ac:dyDescent="0.3">
      <c r="A410" s="9">
        <v>45540</v>
      </c>
      <c r="B410" s="9">
        <v>45546</v>
      </c>
      <c r="C410" s="8" t="s">
        <v>23</v>
      </c>
      <c r="D410" s="8" t="s">
        <v>24</v>
      </c>
      <c r="E410" s="8"/>
      <c r="F410" s="8"/>
      <c r="G410" s="37">
        <v>16</v>
      </c>
      <c r="H410" s="37" t="s">
        <v>1088</v>
      </c>
      <c r="I410" s="38">
        <v>4601313005049</v>
      </c>
      <c r="J410" s="37" t="s">
        <v>1089</v>
      </c>
      <c r="K410" s="37"/>
      <c r="L410" s="37" t="s">
        <v>1090</v>
      </c>
      <c r="M410" s="37">
        <v>100003879</v>
      </c>
      <c r="N410" s="37" t="s">
        <v>1091</v>
      </c>
      <c r="O410" s="37"/>
      <c r="P410" s="20">
        <v>18990</v>
      </c>
      <c r="Q410" s="20">
        <v>15990</v>
      </c>
      <c r="R410" s="13">
        <f t="shared" si="107"/>
        <v>-0.15797788309636651</v>
      </c>
      <c r="S410" s="14">
        <v>409.5</v>
      </c>
      <c r="T410" s="14">
        <v>913</v>
      </c>
      <c r="U410" s="14">
        <f t="shared" si="108"/>
        <v>14598870</v>
      </c>
      <c r="V410" s="15">
        <f t="shared" si="109"/>
        <v>2.2295482295482296</v>
      </c>
      <c r="W410">
        <v>730</v>
      </c>
    </row>
    <row r="411" spans="1:23" x14ac:dyDescent="0.3">
      <c r="A411" s="9">
        <v>45540</v>
      </c>
      <c r="B411" s="9">
        <v>45546</v>
      </c>
      <c r="C411" s="8" t="s">
        <v>23</v>
      </c>
      <c r="D411" s="8" t="s">
        <v>24</v>
      </c>
      <c r="E411" s="8"/>
      <c r="F411" s="8"/>
      <c r="G411" s="37">
        <v>16</v>
      </c>
      <c r="H411" s="37" t="s">
        <v>1092</v>
      </c>
      <c r="I411" s="38">
        <v>4601313011279</v>
      </c>
      <c r="J411" s="37" t="s">
        <v>1093</v>
      </c>
      <c r="K411" s="37"/>
      <c r="L411" s="37" t="s">
        <v>1090</v>
      </c>
      <c r="M411" s="37">
        <v>100003879</v>
      </c>
      <c r="N411" s="37" t="s">
        <v>1091</v>
      </c>
      <c r="O411" s="37"/>
      <c r="P411" s="20">
        <v>18990</v>
      </c>
      <c r="Q411" s="20">
        <v>15990</v>
      </c>
      <c r="R411" s="13">
        <f t="shared" si="107"/>
        <v>-0.15797788309636651</v>
      </c>
      <c r="S411" s="14">
        <v>406</v>
      </c>
      <c r="T411" s="14">
        <v>902</v>
      </c>
      <c r="U411" s="14">
        <f t="shared" si="108"/>
        <v>14422980</v>
      </c>
      <c r="V411" s="15">
        <f t="shared" si="109"/>
        <v>2.2216748768472905</v>
      </c>
      <c r="W411">
        <v>730</v>
      </c>
    </row>
    <row r="412" spans="1:23" x14ac:dyDescent="0.3">
      <c r="A412" s="9">
        <v>45540</v>
      </c>
      <c r="B412" s="9">
        <v>45546</v>
      </c>
      <c r="C412" s="8" t="s">
        <v>23</v>
      </c>
      <c r="D412" s="8" t="s">
        <v>24</v>
      </c>
      <c r="E412" s="8"/>
      <c r="F412" s="8"/>
      <c r="G412" s="37">
        <v>16</v>
      </c>
      <c r="H412" s="37" t="s">
        <v>1094</v>
      </c>
      <c r="I412" s="38">
        <v>5000204070729</v>
      </c>
      <c r="J412" s="37" t="s">
        <v>1095</v>
      </c>
      <c r="K412" s="37"/>
      <c r="L412" s="37" t="s">
        <v>1090</v>
      </c>
      <c r="M412" s="37">
        <v>100003879</v>
      </c>
      <c r="N412" s="37" t="s">
        <v>1091</v>
      </c>
      <c r="O412" s="37"/>
      <c r="P412" s="20">
        <v>18990</v>
      </c>
      <c r="Q412" s="20">
        <v>15990</v>
      </c>
      <c r="R412" s="13">
        <f t="shared" si="107"/>
        <v>-0.15797788309636651</v>
      </c>
      <c r="S412" s="14">
        <v>388.5</v>
      </c>
      <c r="T412" s="14">
        <v>648</v>
      </c>
      <c r="U412" s="14">
        <f t="shared" si="108"/>
        <v>10361520</v>
      </c>
      <c r="V412" s="15">
        <f t="shared" si="109"/>
        <v>1.667953667953668</v>
      </c>
      <c r="W412">
        <v>730</v>
      </c>
    </row>
    <row r="413" spans="1:23" x14ac:dyDescent="0.3">
      <c r="A413" s="9">
        <v>45540</v>
      </c>
      <c r="B413" s="9">
        <v>45546</v>
      </c>
      <c r="C413" s="8" t="s">
        <v>23</v>
      </c>
      <c r="D413" s="8" t="s">
        <v>24</v>
      </c>
      <c r="E413" s="8"/>
      <c r="F413" s="8"/>
      <c r="G413" s="37">
        <v>16</v>
      </c>
      <c r="H413" s="37" t="s">
        <v>1096</v>
      </c>
      <c r="I413" s="38" t="s">
        <v>1097</v>
      </c>
      <c r="J413" s="37" t="s">
        <v>1098</v>
      </c>
      <c r="K413" s="37"/>
      <c r="L413" s="37" t="s">
        <v>1090</v>
      </c>
      <c r="M413" s="37">
        <v>100003879</v>
      </c>
      <c r="N413" s="37" t="s">
        <v>1091</v>
      </c>
      <c r="O413" s="37"/>
      <c r="P413" s="20">
        <v>18990</v>
      </c>
      <c r="Q413" s="20">
        <v>15990</v>
      </c>
      <c r="R413" s="13">
        <f t="shared" si="107"/>
        <v>-0.15797788309636651</v>
      </c>
      <c r="S413" s="14">
        <v>610</v>
      </c>
      <c r="T413" s="14">
        <v>2000</v>
      </c>
      <c r="U413" s="14">
        <f t="shared" si="108"/>
        <v>31980000</v>
      </c>
      <c r="V413" s="15">
        <f t="shared" si="109"/>
        <v>3.278688524590164</v>
      </c>
      <c r="W413">
        <v>730</v>
      </c>
    </row>
    <row r="414" spans="1:23" x14ac:dyDescent="0.3">
      <c r="A414" s="9">
        <v>45540</v>
      </c>
      <c r="B414" s="9">
        <v>45546</v>
      </c>
      <c r="C414" s="8" t="s">
        <v>23</v>
      </c>
      <c r="D414" s="8" t="s">
        <v>24</v>
      </c>
      <c r="E414" s="8"/>
      <c r="F414" s="8"/>
      <c r="G414" s="37">
        <v>16</v>
      </c>
      <c r="H414" s="37" t="s">
        <v>1099</v>
      </c>
      <c r="I414" s="38">
        <v>5000204070811</v>
      </c>
      <c r="J414" s="37" t="s">
        <v>1100</v>
      </c>
      <c r="K414" s="37"/>
      <c r="L414" s="37" t="s">
        <v>1090</v>
      </c>
      <c r="M414" s="37">
        <v>100003879</v>
      </c>
      <c r="N414" s="37" t="s">
        <v>1091</v>
      </c>
      <c r="O414" s="37"/>
      <c r="P414" s="20">
        <v>18990</v>
      </c>
      <c r="Q414" s="20">
        <v>15990</v>
      </c>
      <c r="R414" s="13">
        <f t="shared" si="107"/>
        <v>-0.15797788309636651</v>
      </c>
      <c r="S414" s="14">
        <v>600</v>
      </c>
      <c r="T414" s="14">
        <v>2000</v>
      </c>
      <c r="U414" s="14">
        <f t="shared" si="108"/>
        <v>31980000</v>
      </c>
      <c r="V414" s="15">
        <f t="shared" si="109"/>
        <v>3.3333333333333335</v>
      </c>
      <c r="W414">
        <v>730</v>
      </c>
    </row>
    <row r="415" spans="1:23" x14ac:dyDescent="0.3">
      <c r="A415" s="9">
        <v>45540</v>
      </c>
      <c r="B415" s="9">
        <v>45546</v>
      </c>
      <c r="C415" s="8" t="s">
        <v>23</v>
      </c>
      <c r="D415" s="8" t="s">
        <v>24</v>
      </c>
      <c r="E415" s="8"/>
      <c r="F415" s="8"/>
      <c r="G415" s="37">
        <v>16</v>
      </c>
      <c r="H415" s="37" t="s">
        <v>1101</v>
      </c>
      <c r="I415" s="38">
        <v>4600104027215</v>
      </c>
      <c r="J415" s="37" t="s">
        <v>1102</v>
      </c>
      <c r="K415" s="37"/>
      <c r="L415" s="37" t="s">
        <v>1103</v>
      </c>
      <c r="M415" s="37">
        <v>100002422</v>
      </c>
      <c r="N415" s="37" t="s">
        <v>1104</v>
      </c>
      <c r="O415" s="37"/>
      <c r="P415" s="20">
        <v>26490</v>
      </c>
      <c r="Q415" s="20">
        <v>19990</v>
      </c>
      <c r="R415" s="13">
        <f t="shared" si="107"/>
        <v>-0.24537561343903358</v>
      </c>
      <c r="S415" s="14">
        <v>343</v>
      </c>
      <c r="T415" s="14">
        <v>754</v>
      </c>
      <c r="U415" s="14">
        <f t="shared" si="108"/>
        <v>15072460</v>
      </c>
      <c r="V415" s="15">
        <f t="shared" si="109"/>
        <v>2.1982507288629738</v>
      </c>
      <c r="W415">
        <v>730</v>
      </c>
    </row>
    <row r="416" spans="1:23" x14ac:dyDescent="0.3">
      <c r="A416" s="9">
        <v>45540</v>
      </c>
      <c r="B416" s="9">
        <v>45546</v>
      </c>
      <c r="C416" s="8" t="s">
        <v>23</v>
      </c>
      <c r="D416" s="8" t="s">
        <v>24</v>
      </c>
      <c r="E416" s="8"/>
      <c r="F416" s="8"/>
      <c r="G416" s="37">
        <v>16</v>
      </c>
      <c r="H416" s="37" t="s">
        <v>1105</v>
      </c>
      <c r="I416" s="38">
        <v>4600697010113</v>
      </c>
      <c r="J416" s="37" t="s">
        <v>1106</v>
      </c>
      <c r="K416" s="37"/>
      <c r="L416" s="37" t="s">
        <v>1107</v>
      </c>
      <c r="M416" s="37">
        <v>100002422</v>
      </c>
      <c r="N416" s="37" t="s">
        <v>1104</v>
      </c>
      <c r="O416" s="37"/>
      <c r="P416" s="20">
        <v>23990</v>
      </c>
      <c r="Q416" s="20">
        <v>16990</v>
      </c>
      <c r="R416" s="13">
        <f t="shared" si="107"/>
        <v>-0.29178824510212586</v>
      </c>
      <c r="S416" s="14">
        <v>476</v>
      </c>
      <c r="T416" s="14">
        <v>644</v>
      </c>
      <c r="U416" s="14">
        <f t="shared" si="108"/>
        <v>10941560</v>
      </c>
      <c r="V416" s="15">
        <f t="shared" si="109"/>
        <v>1.3529411764705883</v>
      </c>
      <c r="W416">
        <v>1445</v>
      </c>
    </row>
    <row r="417" spans="1:33" x14ac:dyDescent="0.3">
      <c r="A417" s="9">
        <v>45540</v>
      </c>
      <c r="B417" s="9">
        <v>45546</v>
      </c>
      <c r="C417" s="8" t="s">
        <v>23</v>
      </c>
      <c r="D417" s="8" t="s">
        <v>24</v>
      </c>
      <c r="E417" s="8"/>
      <c r="F417" s="8"/>
      <c r="G417" s="37">
        <v>16</v>
      </c>
      <c r="H417" s="37" t="s">
        <v>1108</v>
      </c>
      <c r="I417" s="38">
        <v>4600697010120</v>
      </c>
      <c r="J417" s="37" t="s">
        <v>1109</v>
      </c>
      <c r="K417" s="37"/>
      <c r="L417" s="37" t="s">
        <v>1107</v>
      </c>
      <c r="M417" s="37">
        <v>100002422</v>
      </c>
      <c r="N417" s="37" t="s">
        <v>1104</v>
      </c>
      <c r="O417" s="37"/>
      <c r="P417" s="20">
        <v>43990</v>
      </c>
      <c r="Q417" s="20">
        <v>29990</v>
      </c>
      <c r="R417" s="13">
        <f t="shared" si="107"/>
        <v>-0.31825414867015234</v>
      </c>
      <c r="S417" s="14">
        <v>343</v>
      </c>
      <c r="T417" s="14">
        <v>1000</v>
      </c>
      <c r="U417" s="14">
        <f t="shared" si="108"/>
        <v>29990000</v>
      </c>
      <c r="V417" s="15">
        <f t="shared" si="109"/>
        <v>2.9154518950437316</v>
      </c>
      <c r="W417">
        <v>1445</v>
      </c>
    </row>
    <row r="418" spans="1:33" x14ac:dyDescent="0.3">
      <c r="A418" s="9">
        <v>45540</v>
      </c>
      <c r="B418" s="9">
        <v>45546</v>
      </c>
      <c r="C418" s="8" t="s">
        <v>23</v>
      </c>
      <c r="D418" s="8" t="s">
        <v>24</v>
      </c>
      <c r="E418" s="8"/>
      <c r="F418" s="8"/>
      <c r="G418" s="37">
        <v>16</v>
      </c>
      <c r="H418" s="37" t="s">
        <v>1110</v>
      </c>
      <c r="I418" s="38"/>
      <c r="J418" s="37" t="s">
        <v>1111</v>
      </c>
      <c r="K418" s="37"/>
      <c r="L418" s="37" t="s">
        <v>1112</v>
      </c>
      <c r="M418" s="37">
        <v>100004153</v>
      </c>
      <c r="N418" s="37" t="s">
        <v>1113</v>
      </c>
      <c r="O418" s="37"/>
      <c r="P418" s="20">
        <v>99990</v>
      </c>
      <c r="Q418" s="20">
        <v>79990</v>
      </c>
      <c r="R418" s="13">
        <f t="shared" si="107"/>
        <v>-0.20002000200019998</v>
      </c>
      <c r="S418" s="14">
        <v>22</v>
      </c>
      <c r="T418" s="14">
        <v>35</v>
      </c>
      <c r="U418" s="14">
        <f t="shared" si="108"/>
        <v>2799650</v>
      </c>
      <c r="V418" s="15">
        <f t="shared" si="109"/>
        <v>1.5909090909090908</v>
      </c>
      <c r="W418">
        <v>730</v>
      </c>
    </row>
    <row r="419" spans="1:33" x14ac:dyDescent="0.3">
      <c r="A419" s="9">
        <v>45540</v>
      </c>
      <c r="B419" s="9">
        <v>45546</v>
      </c>
      <c r="C419" s="8" t="s">
        <v>23</v>
      </c>
      <c r="D419" s="8" t="s">
        <v>24</v>
      </c>
      <c r="E419" s="8"/>
      <c r="F419" s="8"/>
      <c r="G419" s="37">
        <v>16</v>
      </c>
      <c r="H419" s="37" t="s">
        <v>1114</v>
      </c>
      <c r="I419" s="38"/>
      <c r="J419" s="37" t="s">
        <v>1115</v>
      </c>
      <c r="K419" s="37"/>
      <c r="L419" s="37" t="s">
        <v>1116</v>
      </c>
      <c r="M419" s="37">
        <v>200000351</v>
      </c>
      <c r="N419" s="37" t="s">
        <v>994</v>
      </c>
      <c r="O419" s="37"/>
      <c r="P419" s="20">
        <v>41990</v>
      </c>
      <c r="Q419" s="20">
        <v>32990</v>
      </c>
      <c r="R419" s="13">
        <f t="shared" si="107"/>
        <v>-0.21433674684448678</v>
      </c>
      <c r="S419" s="14">
        <v>315</v>
      </c>
      <c r="T419" s="14">
        <v>1000</v>
      </c>
      <c r="U419" s="14">
        <f t="shared" si="108"/>
        <v>32990000</v>
      </c>
      <c r="V419" s="15">
        <f t="shared" si="109"/>
        <v>3.1746031746031744</v>
      </c>
      <c r="W419">
        <v>1080</v>
      </c>
    </row>
    <row r="420" spans="1:33" x14ac:dyDescent="0.3">
      <c r="A420" s="9">
        <v>45540</v>
      </c>
      <c r="B420" s="9">
        <v>45546</v>
      </c>
      <c r="C420" s="8" t="s">
        <v>23</v>
      </c>
      <c r="D420" s="8" t="s">
        <v>24</v>
      </c>
      <c r="E420" s="8"/>
      <c r="F420" s="8"/>
      <c r="G420" s="37">
        <v>16</v>
      </c>
      <c r="H420" s="37" t="s">
        <v>1117</v>
      </c>
      <c r="I420" s="38" t="s">
        <v>1118</v>
      </c>
      <c r="J420" s="37" t="s">
        <v>1119</v>
      </c>
      <c r="K420" s="37"/>
      <c r="L420" s="37" t="s">
        <v>1120</v>
      </c>
      <c r="M420" s="37">
        <v>200000210</v>
      </c>
      <c r="N420" s="37" t="s">
        <v>1121</v>
      </c>
      <c r="O420" s="37"/>
      <c r="P420" s="20">
        <v>41990</v>
      </c>
      <c r="Q420" s="20">
        <v>32990</v>
      </c>
      <c r="R420" s="13">
        <f t="shared" si="107"/>
        <v>-0.21433674684448678</v>
      </c>
      <c r="S420" s="14">
        <v>180</v>
      </c>
      <c r="T420" s="14">
        <v>400</v>
      </c>
      <c r="U420" s="14">
        <f t="shared" si="108"/>
        <v>13196000</v>
      </c>
      <c r="V420" s="15">
        <f t="shared" si="109"/>
        <v>2.2222222222222223</v>
      </c>
      <c r="W420">
        <v>1825</v>
      </c>
    </row>
    <row r="421" spans="1:33" x14ac:dyDescent="0.3">
      <c r="A421" s="9">
        <v>45540</v>
      </c>
      <c r="B421" s="9">
        <v>45546</v>
      </c>
      <c r="C421" s="8" t="s">
        <v>23</v>
      </c>
      <c r="D421" s="8" t="s">
        <v>24</v>
      </c>
      <c r="E421" s="29" t="s">
        <v>1122</v>
      </c>
      <c r="F421" s="29" t="s">
        <v>1123</v>
      </c>
      <c r="G421" s="37">
        <v>20</v>
      </c>
      <c r="H421" s="37" t="s">
        <v>1124</v>
      </c>
      <c r="I421" s="38"/>
      <c r="J421" s="37" t="s">
        <v>1125</v>
      </c>
      <c r="K421" s="37"/>
      <c r="L421" s="37" t="s">
        <v>1126</v>
      </c>
      <c r="M421" s="37">
        <v>200000351</v>
      </c>
      <c r="N421" s="37" t="s">
        <v>994</v>
      </c>
      <c r="O421" s="37" t="s">
        <v>1127</v>
      </c>
      <c r="P421" s="20">
        <v>44990</v>
      </c>
      <c r="Q421" s="20">
        <f>P421*0.57</f>
        <v>25644.3</v>
      </c>
      <c r="R421" s="13">
        <f t="shared" si="107"/>
        <v>-0.43000000000000005</v>
      </c>
      <c r="S421" s="14">
        <v>210</v>
      </c>
      <c r="T421" s="14">
        <f>S421*4.2</f>
        <v>882</v>
      </c>
      <c r="U421" s="14">
        <f t="shared" si="108"/>
        <v>22618272.599999998</v>
      </c>
      <c r="V421" s="15">
        <f t="shared" si="109"/>
        <v>4.2</v>
      </c>
      <c r="W421">
        <v>1095</v>
      </c>
    </row>
    <row r="422" spans="1:33" x14ac:dyDescent="0.3">
      <c r="A422" s="9">
        <v>45540</v>
      </c>
      <c r="B422" s="9">
        <v>45546</v>
      </c>
      <c r="C422" s="8" t="s">
        <v>23</v>
      </c>
      <c r="D422" s="8" t="s">
        <v>24</v>
      </c>
      <c r="E422" s="29" t="s">
        <v>1122</v>
      </c>
      <c r="F422" s="29" t="s">
        <v>1123</v>
      </c>
      <c r="G422" s="37">
        <v>20</v>
      </c>
      <c r="H422" s="37" t="s">
        <v>1128</v>
      </c>
      <c r="I422" s="38"/>
      <c r="J422" s="37" t="s">
        <v>1129</v>
      </c>
      <c r="K422" s="37"/>
      <c r="L422" s="37" t="s">
        <v>1126</v>
      </c>
      <c r="M422" s="37">
        <v>200000351</v>
      </c>
      <c r="N422" s="37" t="s">
        <v>994</v>
      </c>
      <c r="O422" s="37" t="s">
        <v>1127</v>
      </c>
      <c r="P422" s="20">
        <v>44990</v>
      </c>
      <c r="Q422" s="20">
        <f>P422*0.57</f>
        <v>25644.3</v>
      </c>
      <c r="R422" s="13">
        <f t="shared" si="107"/>
        <v>-0.43000000000000005</v>
      </c>
      <c r="S422" s="14">
        <v>260</v>
      </c>
      <c r="T422" s="14">
        <f t="shared" ref="T422:T431" si="118">S422*4.2</f>
        <v>1092</v>
      </c>
      <c r="U422" s="14">
        <f t="shared" si="108"/>
        <v>28003575.599999998</v>
      </c>
      <c r="V422" s="15">
        <f t="shared" si="109"/>
        <v>4.2</v>
      </c>
      <c r="W422">
        <v>1095</v>
      </c>
    </row>
    <row r="423" spans="1:33" x14ac:dyDescent="0.3">
      <c r="A423" s="9">
        <v>45540</v>
      </c>
      <c r="B423" s="9">
        <v>45546</v>
      </c>
      <c r="C423" s="8" t="s">
        <v>23</v>
      </c>
      <c r="D423" s="8" t="s">
        <v>24</v>
      </c>
      <c r="E423" s="29" t="s">
        <v>1122</v>
      </c>
      <c r="F423" s="29" t="s">
        <v>1123</v>
      </c>
      <c r="G423" s="37">
        <v>20</v>
      </c>
      <c r="H423" s="37" t="s">
        <v>1130</v>
      </c>
      <c r="I423" s="38"/>
      <c r="J423" s="37" t="s">
        <v>1131</v>
      </c>
      <c r="K423" s="37"/>
      <c r="L423" s="37" t="s">
        <v>1126</v>
      </c>
      <c r="M423" s="37">
        <v>200000351</v>
      </c>
      <c r="N423" s="37" t="s">
        <v>994</v>
      </c>
      <c r="O423" s="37" t="s">
        <v>1127</v>
      </c>
      <c r="P423" s="20">
        <v>44990</v>
      </c>
      <c r="Q423" s="20">
        <f>P423*0.57</f>
        <v>25644.3</v>
      </c>
      <c r="R423" s="13">
        <f t="shared" si="107"/>
        <v>-0.43000000000000005</v>
      </c>
      <c r="S423" s="14">
        <v>135</v>
      </c>
      <c r="T423" s="14">
        <f t="shared" si="118"/>
        <v>567</v>
      </c>
      <c r="U423" s="14">
        <f t="shared" si="108"/>
        <v>14540318.1</v>
      </c>
      <c r="V423" s="15">
        <f t="shared" si="109"/>
        <v>4.2</v>
      </c>
      <c r="W423">
        <v>1080</v>
      </c>
    </row>
    <row r="424" spans="1:33" x14ac:dyDescent="0.3">
      <c r="A424" s="9">
        <v>45540</v>
      </c>
      <c r="B424" s="9">
        <v>45546</v>
      </c>
      <c r="C424" s="8" t="s">
        <v>23</v>
      </c>
      <c r="D424" s="8" t="s">
        <v>24</v>
      </c>
      <c r="E424" s="29" t="s">
        <v>1122</v>
      </c>
      <c r="F424" s="29" t="s">
        <v>1123</v>
      </c>
      <c r="G424" s="37">
        <v>20</v>
      </c>
      <c r="H424" s="37" t="s">
        <v>1132</v>
      </c>
      <c r="I424" s="38"/>
      <c r="J424" s="37" t="s">
        <v>1133</v>
      </c>
      <c r="K424" s="37"/>
      <c r="L424" s="37" t="s">
        <v>1126</v>
      </c>
      <c r="M424" s="37">
        <v>200000351</v>
      </c>
      <c r="N424" s="37" t="s">
        <v>994</v>
      </c>
      <c r="O424" s="37" t="s">
        <v>1127</v>
      </c>
      <c r="P424" s="20">
        <v>44990</v>
      </c>
      <c r="Q424" s="20">
        <f>P424*0.57</f>
        <v>25644.3</v>
      </c>
      <c r="R424" s="13">
        <f t="shared" si="107"/>
        <v>-0.43000000000000005</v>
      </c>
      <c r="S424" s="14">
        <v>100</v>
      </c>
      <c r="T424" s="14">
        <f t="shared" si="118"/>
        <v>420</v>
      </c>
      <c r="U424" s="14">
        <f t="shared" si="108"/>
        <v>10770606</v>
      </c>
      <c r="V424" s="15">
        <f t="shared" si="109"/>
        <v>4.2</v>
      </c>
      <c r="W424">
        <v>1095</v>
      </c>
    </row>
    <row r="425" spans="1:33" x14ac:dyDescent="0.3">
      <c r="A425" s="9">
        <v>45540</v>
      </c>
      <c r="B425" s="9">
        <v>45546</v>
      </c>
      <c r="C425" s="8" t="s">
        <v>23</v>
      </c>
      <c r="D425" s="8" t="s">
        <v>24</v>
      </c>
      <c r="E425" s="29" t="s">
        <v>1122</v>
      </c>
      <c r="F425" s="29" t="s">
        <v>1123</v>
      </c>
      <c r="G425" s="37">
        <v>20</v>
      </c>
      <c r="H425" s="37" t="s">
        <v>1134</v>
      </c>
      <c r="I425" s="38"/>
      <c r="J425" s="37" t="s">
        <v>1135</v>
      </c>
      <c r="K425" s="37"/>
      <c r="L425" s="37" t="s">
        <v>1126</v>
      </c>
      <c r="M425" s="37">
        <v>200000351</v>
      </c>
      <c r="N425" s="37" t="s">
        <v>994</v>
      </c>
      <c r="O425" s="37" t="s">
        <v>1127</v>
      </c>
      <c r="P425" s="20">
        <v>44990</v>
      </c>
      <c r="Q425" s="20">
        <f>P425*0.57</f>
        <v>25644.3</v>
      </c>
      <c r="R425" s="13">
        <f t="shared" si="107"/>
        <v>-0.43000000000000005</v>
      </c>
      <c r="S425" s="14">
        <v>120</v>
      </c>
      <c r="T425" s="14">
        <f t="shared" si="118"/>
        <v>504</v>
      </c>
      <c r="U425" s="14">
        <f t="shared" si="108"/>
        <v>12924727.199999999</v>
      </c>
      <c r="V425" s="15">
        <f t="shared" si="109"/>
        <v>4.2</v>
      </c>
      <c r="W425">
        <v>1095</v>
      </c>
    </row>
    <row r="426" spans="1:33" x14ac:dyDescent="0.3">
      <c r="A426" s="9">
        <v>45540</v>
      </c>
      <c r="B426" s="9">
        <v>45546</v>
      </c>
      <c r="C426" s="8" t="s">
        <v>23</v>
      </c>
      <c r="D426" s="8" t="s">
        <v>24</v>
      </c>
      <c r="E426" s="29" t="s">
        <v>1122</v>
      </c>
      <c r="F426" s="29" t="s">
        <v>1123</v>
      </c>
      <c r="G426" s="37">
        <v>20</v>
      </c>
      <c r="H426" s="37" t="s">
        <v>1136</v>
      </c>
      <c r="I426" s="38"/>
      <c r="J426" s="37" t="s">
        <v>1137</v>
      </c>
      <c r="K426" s="37"/>
      <c r="L426" s="37" t="s">
        <v>1126</v>
      </c>
      <c r="M426" s="37">
        <v>200000351</v>
      </c>
      <c r="N426" s="37" t="s">
        <v>994</v>
      </c>
      <c r="O426" s="37" t="s">
        <v>1127</v>
      </c>
      <c r="P426" s="20">
        <v>34490</v>
      </c>
      <c r="Q426" s="20">
        <f t="shared" ref="Q426:Q431" si="119">P426*0.47</f>
        <v>16210.3</v>
      </c>
      <c r="R426" s="13">
        <f t="shared" si="107"/>
        <v>-0.53</v>
      </c>
      <c r="S426" s="14">
        <v>60</v>
      </c>
      <c r="T426" s="14">
        <f t="shared" si="118"/>
        <v>252</v>
      </c>
      <c r="U426" s="14">
        <f t="shared" si="108"/>
        <v>4084995.5999999996</v>
      </c>
      <c r="V426" s="15">
        <f t="shared" si="109"/>
        <v>4.2</v>
      </c>
      <c r="W426">
        <v>1095</v>
      </c>
    </row>
    <row r="427" spans="1:33" x14ac:dyDescent="0.3">
      <c r="A427" s="9">
        <v>45540</v>
      </c>
      <c r="B427" s="9">
        <v>45546</v>
      </c>
      <c r="C427" s="8" t="s">
        <v>23</v>
      </c>
      <c r="D427" s="8" t="s">
        <v>24</v>
      </c>
      <c r="E427" s="29" t="s">
        <v>1122</v>
      </c>
      <c r="F427" s="29" t="s">
        <v>1123</v>
      </c>
      <c r="G427" s="37">
        <v>20</v>
      </c>
      <c r="H427" s="37" t="s">
        <v>1138</v>
      </c>
      <c r="I427" s="38"/>
      <c r="J427" s="37" t="s">
        <v>1139</v>
      </c>
      <c r="K427" s="37"/>
      <c r="L427" s="37" t="s">
        <v>1126</v>
      </c>
      <c r="M427" s="37">
        <v>200000351</v>
      </c>
      <c r="N427" s="37" t="s">
        <v>994</v>
      </c>
      <c r="O427" s="37" t="s">
        <v>1127</v>
      </c>
      <c r="P427" s="20">
        <v>34490</v>
      </c>
      <c r="Q427" s="20">
        <f t="shared" si="119"/>
        <v>16210.3</v>
      </c>
      <c r="R427" s="13">
        <f t="shared" si="107"/>
        <v>-0.53</v>
      </c>
      <c r="S427" s="14">
        <v>30</v>
      </c>
      <c r="T427" s="14">
        <f t="shared" si="118"/>
        <v>126</v>
      </c>
      <c r="U427" s="14">
        <f t="shared" si="108"/>
        <v>2042497.7999999998</v>
      </c>
      <c r="V427" s="15">
        <f t="shared" si="109"/>
        <v>4.2</v>
      </c>
      <c r="W427">
        <v>1095</v>
      </c>
    </row>
    <row r="428" spans="1:33" x14ac:dyDescent="0.3">
      <c r="A428" s="9">
        <v>45540</v>
      </c>
      <c r="B428" s="9">
        <v>45546</v>
      </c>
      <c r="C428" s="8" t="s">
        <v>23</v>
      </c>
      <c r="D428" s="8" t="s">
        <v>24</v>
      </c>
      <c r="E428" s="29" t="s">
        <v>1122</v>
      </c>
      <c r="F428" s="29" t="s">
        <v>1123</v>
      </c>
      <c r="G428" s="37">
        <v>20</v>
      </c>
      <c r="H428" s="37" t="s">
        <v>1140</v>
      </c>
      <c r="I428" s="38"/>
      <c r="J428" s="37" t="s">
        <v>1141</v>
      </c>
      <c r="K428" s="37"/>
      <c r="L428" s="37" t="s">
        <v>1126</v>
      </c>
      <c r="M428" s="37">
        <v>200000351</v>
      </c>
      <c r="N428" s="37" t="s">
        <v>994</v>
      </c>
      <c r="O428" s="37" t="s">
        <v>1127</v>
      </c>
      <c r="P428" s="20">
        <v>34490</v>
      </c>
      <c r="Q428" s="20">
        <f t="shared" si="119"/>
        <v>16210.3</v>
      </c>
      <c r="R428" s="13">
        <f t="shared" si="107"/>
        <v>-0.53</v>
      </c>
      <c r="S428" s="14">
        <v>40</v>
      </c>
      <c r="T428" s="14">
        <f t="shared" si="118"/>
        <v>168</v>
      </c>
      <c r="U428" s="14">
        <f t="shared" si="108"/>
        <v>2723330.4</v>
      </c>
      <c r="V428" s="15">
        <f t="shared" si="109"/>
        <v>4.2</v>
      </c>
      <c r="W428">
        <v>1095</v>
      </c>
    </row>
    <row r="429" spans="1:33" x14ac:dyDescent="0.3">
      <c r="A429" s="9">
        <v>45540</v>
      </c>
      <c r="B429" s="9">
        <v>45546</v>
      </c>
      <c r="C429" s="8" t="s">
        <v>23</v>
      </c>
      <c r="D429" s="8" t="s">
        <v>24</v>
      </c>
      <c r="E429" s="29" t="s">
        <v>1122</v>
      </c>
      <c r="F429" s="29" t="s">
        <v>1123</v>
      </c>
      <c r="G429" s="37">
        <v>20</v>
      </c>
      <c r="H429" s="37" t="s">
        <v>1142</v>
      </c>
      <c r="I429" s="38"/>
      <c r="J429" s="37" t="s">
        <v>1143</v>
      </c>
      <c r="K429" s="37"/>
      <c r="L429" s="37" t="s">
        <v>1126</v>
      </c>
      <c r="M429" s="37">
        <v>200000351</v>
      </c>
      <c r="N429" s="37" t="s">
        <v>994</v>
      </c>
      <c r="O429" s="37" t="s">
        <v>1127</v>
      </c>
      <c r="P429" s="20">
        <v>34490</v>
      </c>
      <c r="Q429" s="20">
        <f t="shared" si="119"/>
        <v>16210.3</v>
      </c>
      <c r="R429" s="13">
        <f t="shared" si="107"/>
        <v>-0.53</v>
      </c>
      <c r="S429" s="14">
        <v>90</v>
      </c>
      <c r="T429" s="14">
        <f t="shared" si="118"/>
        <v>378</v>
      </c>
      <c r="U429" s="14">
        <f t="shared" si="108"/>
        <v>6127493.3999999994</v>
      </c>
      <c r="V429" s="15">
        <f t="shared" si="109"/>
        <v>4.2</v>
      </c>
      <c r="W429">
        <v>1095</v>
      </c>
    </row>
    <row r="430" spans="1:33" x14ac:dyDescent="0.3">
      <c r="A430" s="9">
        <v>45540</v>
      </c>
      <c r="B430" s="9">
        <v>45546</v>
      </c>
      <c r="C430" s="8" t="s">
        <v>23</v>
      </c>
      <c r="D430" s="8" t="s">
        <v>24</v>
      </c>
      <c r="E430" s="29" t="s">
        <v>1122</v>
      </c>
      <c r="F430" s="29" t="s">
        <v>1123</v>
      </c>
      <c r="G430" s="37">
        <v>20</v>
      </c>
      <c r="H430" s="37" t="s">
        <v>1144</v>
      </c>
      <c r="I430" s="38"/>
      <c r="J430" s="37" t="s">
        <v>1145</v>
      </c>
      <c r="K430" s="37"/>
      <c r="L430" s="37" t="s">
        <v>1126</v>
      </c>
      <c r="M430" s="37">
        <v>200000351</v>
      </c>
      <c r="N430" s="37" t="s">
        <v>994</v>
      </c>
      <c r="O430" s="37" t="s">
        <v>1127</v>
      </c>
      <c r="P430" s="20">
        <v>46490</v>
      </c>
      <c r="Q430" s="20">
        <f t="shared" si="119"/>
        <v>21850.3</v>
      </c>
      <c r="R430" s="13">
        <f t="shared" si="107"/>
        <v>-0.53</v>
      </c>
      <c r="S430" s="14">
        <v>80</v>
      </c>
      <c r="T430" s="14">
        <f t="shared" si="118"/>
        <v>336</v>
      </c>
      <c r="U430" s="14">
        <f t="shared" si="108"/>
        <v>7341700.7999999998</v>
      </c>
      <c r="V430" s="15">
        <f t="shared" si="109"/>
        <v>4.2</v>
      </c>
      <c r="W430">
        <v>1080</v>
      </c>
    </row>
    <row r="431" spans="1:33" x14ac:dyDescent="0.3">
      <c r="A431" s="9">
        <v>45540</v>
      </c>
      <c r="B431" s="9">
        <v>45546</v>
      </c>
      <c r="C431" s="8" t="s">
        <v>23</v>
      </c>
      <c r="D431" s="8" t="s">
        <v>24</v>
      </c>
      <c r="E431" s="29" t="s">
        <v>1122</v>
      </c>
      <c r="F431" s="29" t="s">
        <v>1123</v>
      </c>
      <c r="G431" s="37">
        <v>20</v>
      </c>
      <c r="H431" s="37" t="s">
        <v>1146</v>
      </c>
      <c r="I431" s="38"/>
      <c r="J431" s="37" t="s">
        <v>1147</v>
      </c>
      <c r="K431" s="37"/>
      <c r="L431" s="37" t="s">
        <v>1126</v>
      </c>
      <c r="M431" s="37">
        <v>200000351</v>
      </c>
      <c r="N431" s="37" t="s">
        <v>994</v>
      </c>
      <c r="O431" s="37" t="s">
        <v>1127</v>
      </c>
      <c r="P431" s="20">
        <v>46490</v>
      </c>
      <c r="Q431" s="20">
        <f t="shared" si="119"/>
        <v>21850.3</v>
      </c>
      <c r="R431" s="13">
        <f t="shared" si="107"/>
        <v>-0.53</v>
      </c>
      <c r="S431" s="14">
        <v>110</v>
      </c>
      <c r="T431" s="14">
        <f t="shared" si="118"/>
        <v>462</v>
      </c>
      <c r="U431" s="14">
        <f t="shared" si="108"/>
        <v>10094838.6</v>
      </c>
      <c r="V431" s="15">
        <f t="shared" si="109"/>
        <v>4.2</v>
      </c>
      <c r="W431">
        <v>1095</v>
      </c>
    </row>
    <row r="432" spans="1:33" x14ac:dyDescent="0.3">
      <c r="A432" s="9">
        <v>45540</v>
      </c>
      <c r="B432" s="9">
        <v>45546</v>
      </c>
      <c r="C432" s="8" t="s">
        <v>84</v>
      </c>
      <c r="D432" s="8" t="s">
        <v>85</v>
      </c>
      <c r="E432" s="8"/>
      <c r="F432" s="8"/>
      <c r="G432" s="22">
        <v>27</v>
      </c>
      <c r="H432" s="22" t="s">
        <v>1148</v>
      </c>
      <c r="I432" s="36">
        <v>5740900108721</v>
      </c>
      <c r="J432" s="22" t="s">
        <v>1149</v>
      </c>
      <c r="K432" s="22">
        <v>0.15</v>
      </c>
      <c r="L432" s="22" t="s">
        <v>1150</v>
      </c>
      <c r="M432" s="22">
        <v>900000009</v>
      </c>
      <c r="N432" s="22" t="s">
        <v>606</v>
      </c>
      <c r="O432" s="22" t="s">
        <v>1151</v>
      </c>
      <c r="P432" s="20">
        <v>75990</v>
      </c>
      <c r="Q432" s="20">
        <v>59990</v>
      </c>
      <c r="R432" s="13">
        <f t="shared" si="107"/>
        <v>-0.21055402026582448</v>
      </c>
      <c r="S432" s="14">
        <v>700</v>
      </c>
      <c r="T432" s="14">
        <v>3000</v>
      </c>
      <c r="U432" s="14">
        <f t="shared" si="108"/>
        <v>179970000</v>
      </c>
      <c r="V432" s="15">
        <f t="shared" si="109"/>
        <v>4.2857142857142856</v>
      </c>
      <c r="W432">
        <v>365</v>
      </c>
      <c r="X432">
        <v>7.1368070266060233</v>
      </c>
      <c r="Y432">
        <f>X432*1.25</f>
        <v>8.9210087832575287</v>
      </c>
      <c r="Z432" s="68">
        <v>45540</v>
      </c>
      <c r="AA432" s="68">
        <f>Z432+2</f>
        <v>45542</v>
      </c>
      <c r="AB432">
        <f>X432*0.75</f>
        <v>5.3526052699545179</v>
      </c>
      <c r="AC432" s="68">
        <f>AA432+1</f>
        <v>45543</v>
      </c>
      <c r="AD432" s="68">
        <f>AC432+3</f>
        <v>45546</v>
      </c>
      <c r="AE432">
        <f>1.3/X432</f>
        <v>0.18215428764622593</v>
      </c>
      <c r="AF432" s="68">
        <f>AD432+1</f>
        <v>45547</v>
      </c>
      <c r="AG432" s="68">
        <f>AF432+6</f>
        <v>45553</v>
      </c>
    </row>
    <row r="433" spans="1:23" x14ac:dyDescent="0.3">
      <c r="A433" s="9">
        <v>45540</v>
      </c>
      <c r="B433" s="9">
        <v>45546</v>
      </c>
      <c r="C433" s="8" t="s">
        <v>23</v>
      </c>
      <c r="D433" s="8" t="s">
        <v>24</v>
      </c>
      <c r="E433" s="8"/>
      <c r="F433" s="8"/>
      <c r="G433" s="37">
        <v>1</v>
      </c>
      <c r="H433" s="38" t="s">
        <v>1152</v>
      </c>
      <c r="I433" s="38"/>
      <c r="J433" s="37" t="s">
        <v>1153</v>
      </c>
      <c r="K433" s="37" t="s">
        <v>35</v>
      </c>
      <c r="L433" s="37" t="s">
        <v>1154</v>
      </c>
      <c r="M433" s="37">
        <v>100004314</v>
      </c>
      <c r="N433" s="37" t="s">
        <v>1155</v>
      </c>
      <c r="O433" s="37"/>
      <c r="P433" s="20">
        <v>14990</v>
      </c>
      <c r="Q433" s="20">
        <v>10990</v>
      </c>
      <c r="R433" s="13">
        <f t="shared" si="107"/>
        <v>-0.26684456304202797</v>
      </c>
      <c r="S433" s="14">
        <v>1332</v>
      </c>
      <c r="T433" s="14">
        <f>S433*2</f>
        <v>2664</v>
      </c>
      <c r="U433" s="14">
        <f t="shared" si="108"/>
        <v>29277360</v>
      </c>
      <c r="V433" s="15">
        <f t="shared" si="109"/>
        <v>2</v>
      </c>
      <c r="W433">
        <v>365</v>
      </c>
    </row>
    <row r="434" spans="1:23" x14ac:dyDescent="0.3">
      <c r="A434" s="9">
        <v>45540</v>
      </c>
      <c r="B434" s="9">
        <v>45546</v>
      </c>
      <c r="C434" s="8" t="s">
        <v>23</v>
      </c>
      <c r="D434" s="8" t="s">
        <v>24</v>
      </c>
      <c r="E434" s="8"/>
      <c r="F434" s="8"/>
      <c r="G434" s="37">
        <v>1</v>
      </c>
      <c r="H434" s="38" t="s">
        <v>1156</v>
      </c>
      <c r="I434" s="38"/>
      <c r="J434" s="37" t="s">
        <v>1157</v>
      </c>
      <c r="K434" s="37" t="s">
        <v>35</v>
      </c>
      <c r="L434" s="37" t="s">
        <v>1154</v>
      </c>
      <c r="M434" s="37">
        <v>100004314</v>
      </c>
      <c r="N434" s="37" t="s">
        <v>1155</v>
      </c>
      <c r="O434" s="37"/>
      <c r="P434" s="20">
        <v>14990</v>
      </c>
      <c r="Q434" s="20">
        <v>10990</v>
      </c>
      <c r="R434" s="13">
        <f t="shared" si="107"/>
        <v>-0.26684456304202797</v>
      </c>
      <c r="S434" s="14">
        <v>438</v>
      </c>
      <c r="T434" s="14">
        <v>1200</v>
      </c>
      <c r="U434" s="14">
        <f t="shared" si="108"/>
        <v>13188000</v>
      </c>
      <c r="V434" s="15">
        <f t="shared" si="109"/>
        <v>2.7397260273972601</v>
      </c>
      <c r="W434">
        <v>365</v>
      </c>
    </row>
    <row r="435" spans="1:23" x14ac:dyDescent="0.3">
      <c r="A435" s="9">
        <v>45540</v>
      </c>
      <c r="B435" s="9">
        <v>45546</v>
      </c>
      <c r="C435" s="8" t="s">
        <v>23</v>
      </c>
      <c r="D435" s="8" t="s">
        <v>24</v>
      </c>
      <c r="E435" s="8"/>
      <c r="F435" s="8"/>
      <c r="G435" s="37">
        <v>1</v>
      </c>
      <c r="H435" s="38" t="s">
        <v>1158</v>
      </c>
      <c r="I435" s="38"/>
      <c r="J435" s="37" t="s">
        <v>1159</v>
      </c>
      <c r="K435" s="37" t="s">
        <v>35</v>
      </c>
      <c r="L435" s="37" t="s">
        <v>1154</v>
      </c>
      <c r="M435" s="37">
        <v>100004314</v>
      </c>
      <c r="N435" s="37" t="s">
        <v>1155</v>
      </c>
      <c r="O435" s="37"/>
      <c r="P435" s="20">
        <v>14990</v>
      </c>
      <c r="Q435" s="20">
        <v>10990</v>
      </c>
      <c r="R435" s="13">
        <f t="shared" si="107"/>
        <v>-0.26684456304202797</v>
      </c>
      <c r="S435" s="14">
        <v>823</v>
      </c>
      <c r="T435" s="14">
        <f>S435*2</f>
        <v>1646</v>
      </c>
      <c r="U435" s="14">
        <f t="shared" si="108"/>
        <v>18089540</v>
      </c>
      <c r="V435" s="15">
        <f t="shared" si="109"/>
        <v>2</v>
      </c>
      <c r="W435">
        <v>275</v>
      </c>
    </row>
    <row r="436" spans="1:23" x14ac:dyDescent="0.3">
      <c r="A436" s="9">
        <v>45540</v>
      </c>
      <c r="B436" s="9">
        <v>45546</v>
      </c>
      <c r="C436" s="8" t="s">
        <v>23</v>
      </c>
      <c r="D436" s="8" t="s">
        <v>24</v>
      </c>
      <c r="E436" s="8"/>
      <c r="F436" s="8"/>
      <c r="G436" s="22">
        <v>10</v>
      </c>
      <c r="H436" s="22" t="s">
        <v>1160</v>
      </c>
      <c r="I436" s="22"/>
      <c r="J436" s="22" t="s">
        <v>1161</v>
      </c>
      <c r="K436" s="22"/>
      <c r="L436" s="22" t="s">
        <v>1162</v>
      </c>
      <c r="M436" s="22">
        <v>900000009</v>
      </c>
      <c r="N436" s="22" t="s">
        <v>162</v>
      </c>
      <c r="O436" s="22"/>
      <c r="P436" s="34">
        <v>15990</v>
      </c>
      <c r="Q436" s="34">
        <v>13490</v>
      </c>
      <c r="R436" s="13">
        <f t="shared" si="107"/>
        <v>-0.15634771732332708</v>
      </c>
      <c r="S436" s="14">
        <v>59</v>
      </c>
      <c r="T436" s="14">
        <f>S436*2</f>
        <v>118</v>
      </c>
      <c r="U436" s="14">
        <f t="shared" si="108"/>
        <v>1591820</v>
      </c>
      <c r="V436" s="15">
        <f t="shared" si="109"/>
        <v>2</v>
      </c>
      <c r="W436">
        <v>365</v>
      </c>
    </row>
    <row r="437" spans="1:23" x14ac:dyDescent="0.3">
      <c r="A437" s="9">
        <v>45540</v>
      </c>
      <c r="B437" s="9">
        <v>45546</v>
      </c>
      <c r="C437" s="8" t="s">
        <v>23</v>
      </c>
      <c r="D437" s="8" t="s">
        <v>24</v>
      </c>
      <c r="E437" s="8"/>
      <c r="F437" s="8"/>
      <c r="G437" s="22">
        <v>10</v>
      </c>
      <c r="H437" s="22" t="s">
        <v>1163</v>
      </c>
      <c r="I437" s="22"/>
      <c r="J437" s="22" t="s">
        <v>1164</v>
      </c>
      <c r="K437" s="22"/>
      <c r="L437" s="22" t="s">
        <v>1162</v>
      </c>
      <c r="M437" s="22">
        <v>900000009</v>
      </c>
      <c r="N437" s="22" t="s">
        <v>162</v>
      </c>
      <c r="O437" s="22"/>
      <c r="P437" s="34">
        <v>15990</v>
      </c>
      <c r="Q437" s="34">
        <v>13490</v>
      </c>
      <c r="R437" s="13">
        <f t="shared" si="107"/>
        <v>-0.15634771732332708</v>
      </c>
      <c r="S437" s="14">
        <v>96</v>
      </c>
      <c r="T437" s="14">
        <f>S437*2</f>
        <v>192</v>
      </c>
      <c r="U437" s="14">
        <f t="shared" si="108"/>
        <v>2590080</v>
      </c>
      <c r="V437" s="15">
        <f t="shared" si="109"/>
        <v>2</v>
      </c>
      <c r="W437">
        <v>365</v>
      </c>
    </row>
    <row r="438" spans="1:23" x14ac:dyDescent="0.3">
      <c r="A438" s="9">
        <v>45540</v>
      </c>
      <c r="B438" s="9">
        <v>45546</v>
      </c>
      <c r="C438" s="8" t="s">
        <v>23</v>
      </c>
      <c r="D438" s="8" t="s">
        <v>24</v>
      </c>
      <c r="E438" s="8"/>
      <c r="F438" s="8"/>
      <c r="G438" s="22">
        <v>10</v>
      </c>
      <c r="H438" s="22" t="s">
        <v>1165</v>
      </c>
      <c r="I438" s="22"/>
      <c r="J438" s="22" t="s">
        <v>1166</v>
      </c>
      <c r="K438" s="22"/>
      <c r="L438" s="22" t="s">
        <v>1162</v>
      </c>
      <c r="M438" s="22">
        <v>900000009</v>
      </c>
      <c r="N438" s="22" t="s">
        <v>162</v>
      </c>
      <c r="O438" s="22"/>
      <c r="P438" s="34">
        <v>18990</v>
      </c>
      <c r="Q438" s="34">
        <v>15990</v>
      </c>
      <c r="R438" s="13">
        <f t="shared" si="107"/>
        <v>-0.15797788309636651</v>
      </c>
      <c r="S438" s="14">
        <v>72</v>
      </c>
      <c r="T438" s="14">
        <f>S438*2</f>
        <v>144</v>
      </c>
      <c r="U438" s="14">
        <f t="shared" si="108"/>
        <v>2302560</v>
      </c>
      <c r="V438" s="15">
        <f t="shared" si="109"/>
        <v>2</v>
      </c>
      <c r="W438">
        <v>365</v>
      </c>
    </row>
    <row r="439" spans="1:23" x14ac:dyDescent="0.3">
      <c r="A439" s="9">
        <v>45540</v>
      </c>
      <c r="B439" s="9">
        <v>45546</v>
      </c>
      <c r="C439" s="8" t="s">
        <v>23</v>
      </c>
      <c r="D439" s="8" t="s">
        <v>24</v>
      </c>
      <c r="E439" s="8"/>
      <c r="F439" s="8"/>
      <c r="G439" s="22">
        <v>27</v>
      </c>
      <c r="H439" s="22" t="s">
        <v>1167</v>
      </c>
      <c r="I439" s="36">
        <v>4600493559007</v>
      </c>
      <c r="J439" s="22" t="s">
        <v>1168</v>
      </c>
      <c r="K439" s="22">
        <v>0.105</v>
      </c>
      <c r="L439" s="22" t="s">
        <v>1169</v>
      </c>
      <c r="M439" s="22">
        <v>900000009</v>
      </c>
      <c r="N439" s="22" t="s">
        <v>606</v>
      </c>
      <c r="O439" s="22" t="s">
        <v>1170</v>
      </c>
      <c r="P439" s="20">
        <v>32990</v>
      </c>
      <c r="Q439" s="20">
        <v>27990</v>
      </c>
      <c r="R439" s="13">
        <f t="shared" si="107"/>
        <v>-0.15156107911488326</v>
      </c>
      <c r="S439" s="14">
        <v>434</v>
      </c>
      <c r="T439" s="14">
        <v>871</v>
      </c>
      <c r="U439" s="14">
        <f t="shared" si="108"/>
        <v>24379290</v>
      </c>
      <c r="V439" s="15">
        <f t="shared" si="109"/>
        <v>2.0069124423963132</v>
      </c>
      <c r="W439">
        <v>90</v>
      </c>
    </row>
    <row r="440" spans="1:23" x14ac:dyDescent="0.3">
      <c r="A440" s="9">
        <v>45540</v>
      </c>
      <c r="B440" s="9">
        <v>45546</v>
      </c>
      <c r="C440" s="8" t="s">
        <v>23</v>
      </c>
      <c r="D440" s="8" t="s">
        <v>24</v>
      </c>
      <c r="E440" s="8"/>
      <c r="F440" s="8"/>
      <c r="G440" s="22">
        <v>27</v>
      </c>
      <c r="H440" s="22" t="s">
        <v>1171</v>
      </c>
      <c r="I440" s="36">
        <v>4600493964818</v>
      </c>
      <c r="J440" s="22" t="s">
        <v>1172</v>
      </c>
      <c r="K440" s="22">
        <v>0.105</v>
      </c>
      <c r="L440" s="22" t="s">
        <v>1169</v>
      </c>
      <c r="M440" s="22">
        <v>900000009</v>
      </c>
      <c r="N440" s="22" t="s">
        <v>606</v>
      </c>
      <c r="O440" s="22" t="s">
        <v>1173</v>
      </c>
      <c r="P440" s="20">
        <v>32990</v>
      </c>
      <c r="Q440" s="20">
        <v>27990</v>
      </c>
      <c r="R440" s="13">
        <f t="shared" si="107"/>
        <v>-0.15156107911488326</v>
      </c>
      <c r="S440" s="14">
        <v>156</v>
      </c>
      <c r="T440" s="14">
        <v>300</v>
      </c>
      <c r="U440" s="14">
        <f t="shared" si="108"/>
        <v>8397000</v>
      </c>
      <c r="V440" s="15">
        <f t="shared" si="109"/>
        <v>1.9230769230769231</v>
      </c>
      <c r="W440">
        <v>185</v>
      </c>
    </row>
    <row r="441" spans="1:23" x14ac:dyDescent="0.3">
      <c r="A441" s="9">
        <v>45540</v>
      </c>
      <c r="B441" s="9">
        <v>45546</v>
      </c>
      <c r="C441" s="8" t="s">
        <v>23</v>
      </c>
      <c r="D441" s="8" t="s">
        <v>24</v>
      </c>
      <c r="E441" s="8"/>
      <c r="F441" s="8"/>
      <c r="G441" s="22">
        <v>21</v>
      </c>
      <c r="H441" s="39" t="s">
        <v>1174</v>
      </c>
      <c r="I441" s="36">
        <v>4601513013998</v>
      </c>
      <c r="J441" s="22" t="s">
        <v>1175</v>
      </c>
      <c r="K441" s="22">
        <v>200</v>
      </c>
      <c r="L441" s="22" t="s">
        <v>1176</v>
      </c>
      <c r="M441" s="22">
        <v>200000129</v>
      </c>
      <c r="N441" s="22" t="s">
        <v>1177</v>
      </c>
      <c r="O441" s="22"/>
      <c r="P441" s="34">
        <v>25990</v>
      </c>
      <c r="Q441" s="34">
        <v>17990</v>
      </c>
      <c r="R441" s="13">
        <f t="shared" si="107"/>
        <v>-0.30781069642170067</v>
      </c>
      <c r="S441" s="14">
        <v>617</v>
      </c>
      <c r="T441" s="14">
        <v>1105</v>
      </c>
      <c r="U441" s="14">
        <f t="shared" si="108"/>
        <v>19878950</v>
      </c>
      <c r="V441" s="15">
        <f t="shared" si="109"/>
        <v>1.7909238249594814</v>
      </c>
      <c r="W441">
        <v>270</v>
      </c>
    </row>
    <row r="442" spans="1:23" x14ac:dyDescent="0.3">
      <c r="A442" s="9">
        <v>45540</v>
      </c>
      <c r="B442" s="9">
        <v>45546</v>
      </c>
      <c r="C442" s="8" t="s">
        <v>23</v>
      </c>
      <c r="D442" s="8" t="s">
        <v>24</v>
      </c>
      <c r="E442" s="8"/>
      <c r="F442" s="8"/>
      <c r="G442" s="22">
        <v>21</v>
      </c>
      <c r="H442" s="39" t="s">
        <v>1178</v>
      </c>
      <c r="I442" s="36">
        <v>4601513014032</v>
      </c>
      <c r="J442" s="22" t="s">
        <v>1179</v>
      </c>
      <c r="K442" s="22">
        <v>175</v>
      </c>
      <c r="L442" s="22" t="s">
        <v>1176</v>
      </c>
      <c r="M442" s="22">
        <v>200000130</v>
      </c>
      <c r="N442" s="22" t="s">
        <v>1177</v>
      </c>
      <c r="O442" s="22"/>
      <c r="P442" s="34">
        <v>22990</v>
      </c>
      <c r="Q442" s="34">
        <v>14990</v>
      </c>
      <c r="R442" s="13">
        <f t="shared" si="107"/>
        <v>-0.34797738147020441</v>
      </c>
      <c r="S442" s="14">
        <v>624</v>
      </c>
      <c r="T442" s="14">
        <v>2060</v>
      </c>
      <c r="U442" s="14">
        <f t="shared" si="108"/>
        <v>30879400</v>
      </c>
      <c r="V442" s="15">
        <f t="shared" si="109"/>
        <v>3.3012820512820511</v>
      </c>
      <c r="W442">
        <v>270</v>
      </c>
    </row>
    <row r="443" spans="1:23" x14ac:dyDescent="0.3">
      <c r="A443" s="9">
        <v>45540</v>
      </c>
      <c r="B443" s="9">
        <v>45546</v>
      </c>
      <c r="C443" s="8" t="s">
        <v>23</v>
      </c>
      <c r="D443" s="8" t="s">
        <v>24</v>
      </c>
      <c r="E443" s="8"/>
      <c r="F443" s="8"/>
      <c r="G443" s="22">
        <v>21</v>
      </c>
      <c r="H443" s="39" t="s">
        <v>1180</v>
      </c>
      <c r="I443" s="36">
        <v>4601513008581</v>
      </c>
      <c r="J443" s="22" t="s">
        <v>1181</v>
      </c>
      <c r="K443" s="22">
        <v>200</v>
      </c>
      <c r="L443" s="22" t="s">
        <v>1176</v>
      </c>
      <c r="M443" s="22">
        <v>200000132</v>
      </c>
      <c r="N443" s="22" t="s">
        <v>1177</v>
      </c>
      <c r="O443" s="22"/>
      <c r="P443" s="34">
        <v>16990</v>
      </c>
      <c r="Q443" s="34">
        <v>11990</v>
      </c>
      <c r="R443" s="13">
        <f t="shared" si="107"/>
        <v>-0.29429075927015891</v>
      </c>
      <c r="S443" s="14">
        <v>556</v>
      </c>
      <c r="T443" s="14">
        <v>1608</v>
      </c>
      <c r="U443" s="14">
        <f t="shared" si="108"/>
        <v>19279920</v>
      </c>
      <c r="V443" s="15">
        <f t="shared" si="109"/>
        <v>2.8920863309352516</v>
      </c>
      <c r="W443">
        <v>270</v>
      </c>
    </row>
    <row r="444" spans="1:23" x14ac:dyDescent="0.3">
      <c r="A444" s="9">
        <v>45540</v>
      </c>
      <c r="B444" s="9">
        <v>45546</v>
      </c>
      <c r="C444" s="8" t="s">
        <v>23</v>
      </c>
      <c r="D444" s="8" t="s">
        <v>24</v>
      </c>
      <c r="E444" s="8"/>
      <c r="F444" s="8"/>
      <c r="G444" s="22">
        <v>21</v>
      </c>
      <c r="H444" s="39" t="s">
        <v>1182</v>
      </c>
      <c r="I444" s="36">
        <v>4607144730013</v>
      </c>
      <c r="J444" s="22" t="s">
        <v>1183</v>
      </c>
      <c r="K444" s="22">
        <v>250</v>
      </c>
      <c r="L444" s="22" t="s">
        <v>1176</v>
      </c>
      <c r="M444" s="22">
        <v>200000133</v>
      </c>
      <c r="N444" s="22" t="s">
        <v>1177</v>
      </c>
      <c r="O444" s="22"/>
      <c r="P444" s="34">
        <v>26990</v>
      </c>
      <c r="Q444" s="34">
        <v>18990</v>
      </c>
      <c r="R444" s="13">
        <f t="shared" si="107"/>
        <v>-0.29640607632456462</v>
      </c>
      <c r="S444" s="14">
        <v>630</v>
      </c>
      <c r="T444" s="14">
        <v>2774</v>
      </c>
      <c r="U444" s="14">
        <f t="shared" si="108"/>
        <v>52678260</v>
      </c>
      <c r="V444" s="15">
        <f t="shared" si="109"/>
        <v>4.4031746031746035</v>
      </c>
      <c r="W444">
        <v>180</v>
      </c>
    </row>
    <row r="445" spans="1:23" x14ac:dyDescent="0.3">
      <c r="A445" s="9">
        <v>45540</v>
      </c>
      <c r="B445" s="9">
        <v>45546</v>
      </c>
      <c r="C445" s="8" t="s">
        <v>23</v>
      </c>
      <c r="D445" s="8" t="s">
        <v>24</v>
      </c>
      <c r="E445" s="8"/>
      <c r="F445" s="8"/>
      <c r="G445" s="22">
        <v>21</v>
      </c>
      <c r="H445" s="22" t="s">
        <v>1184</v>
      </c>
      <c r="I445" s="22">
        <v>4605504522711</v>
      </c>
      <c r="J445" s="22" t="s">
        <v>1185</v>
      </c>
      <c r="K445" s="22">
        <v>300</v>
      </c>
      <c r="L445" s="22" t="s">
        <v>1186</v>
      </c>
      <c r="M445" s="22">
        <v>200000134</v>
      </c>
      <c r="N445" s="22" t="s">
        <v>1177</v>
      </c>
      <c r="O445" s="22"/>
      <c r="P445" s="34">
        <v>22990</v>
      </c>
      <c r="Q445" s="34">
        <v>15990</v>
      </c>
      <c r="R445" s="13">
        <f t="shared" si="107"/>
        <v>-0.3044802087864289</v>
      </c>
      <c r="S445" s="14">
        <v>1600</v>
      </c>
      <c r="T445" s="14">
        <v>4878</v>
      </c>
      <c r="U445" s="14">
        <f t="shared" si="108"/>
        <v>77999220</v>
      </c>
      <c r="V445" s="15">
        <f t="shared" si="109"/>
        <v>3.0487500000000001</v>
      </c>
      <c r="W445">
        <v>365</v>
      </c>
    </row>
    <row r="446" spans="1:23" x14ac:dyDescent="0.3">
      <c r="A446" s="9">
        <v>45540</v>
      </c>
      <c r="B446" s="9">
        <v>45546</v>
      </c>
      <c r="C446" s="8" t="s">
        <v>23</v>
      </c>
      <c r="D446" s="8" t="s">
        <v>24</v>
      </c>
      <c r="E446" s="8"/>
      <c r="F446" s="8"/>
      <c r="G446" s="22">
        <v>21</v>
      </c>
      <c r="H446" s="22" t="s">
        <v>1187</v>
      </c>
      <c r="I446" s="36">
        <v>4600080322137</v>
      </c>
      <c r="J446" s="22" t="s">
        <v>1188</v>
      </c>
      <c r="K446" s="22">
        <v>150</v>
      </c>
      <c r="L446" s="22" t="s">
        <v>1189</v>
      </c>
      <c r="M446" s="22">
        <v>200000135</v>
      </c>
      <c r="N446" s="22" t="s">
        <v>1177</v>
      </c>
      <c r="O446" s="22"/>
      <c r="P446" s="34">
        <v>12990</v>
      </c>
      <c r="Q446" s="34">
        <v>9990</v>
      </c>
      <c r="R446" s="13">
        <f t="shared" si="107"/>
        <v>-0.23094688221709003</v>
      </c>
      <c r="S446" s="14">
        <v>1349</v>
      </c>
      <c r="T446" s="14">
        <v>6208</v>
      </c>
      <c r="U446" s="14">
        <f t="shared" si="108"/>
        <v>62017920</v>
      </c>
      <c r="V446" s="15">
        <f t="shared" si="109"/>
        <v>4.6019273535952561</v>
      </c>
      <c r="W446">
        <v>366</v>
      </c>
    </row>
    <row r="447" spans="1:23" x14ac:dyDescent="0.3">
      <c r="A447" s="9">
        <v>45540</v>
      </c>
      <c r="B447" s="9">
        <v>45546</v>
      </c>
      <c r="C447" s="8" t="s">
        <v>23</v>
      </c>
      <c r="D447" s="8" t="s">
        <v>24</v>
      </c>
      <c r="E447" s="8"/>
      <c r="F447" s="8"/>
      <c r="G447" s="22">
        <v>21</v>
      </c>
      <c r="H447" s="22" t="s">
        <v>1190</v>
      </c>
      <c r="I447" s="36">
        <v>4607144732468</v>
      </c>
      <c r="J447" s="22" t="s">
        <v>1191</v>
      </c>
      <c r="K447" s="22">
        <v>375</v>
      </c>
      <c r="L447" s="22" t="s">
        <v>1189</v>
      </c>
      <c r="M447" s="22">
        <v>200000137</v>
      </c>
      <c r="N447" s="22" t="s">
        <v>1177</v>
      </c>
      <c r="O447" s="22"/>
      <c r="P447" s="34">
        <v>21990</v>
      </c>
      <c r="Q447" s="34">
        <v>14990</v>
      </c>
      <c r="R447" s="13">
        <f t="shared" si="107"/>
        <v>-0.31832651205093221</v>
      </c>
      <c r="S447" s="14">
        <v>1328</v>
      </c>
      <c r="T447" s="14">
        <v>2562</v>
      </c>
      <c r="U447" s="14">
        <f t="shared" si="108"/>
        <v>38404380</v>
      </c>
      <c r="V447" s="15">
        <f t="shared" si="109"/>
        <v>1.9292168674698795</v>
      </c>
      <c r="W447">
        <v>365</v>
      </c>
    </row>
    <row r="448" spans="1:23" x14ac:dyDescent="0.3">
      <c r="A448" s="9">
        <v>45540</v>
      </c>
      <c r="B448" s="9">
        <v>45546</v>
      </c>
      <c r="C448" s="8" t="s">
        <v>23</v>
      </c>
      <c r="D448" s="8" t="s">
        <v>24</v>
      </c>
      <c r="E448" s="8"/>
      <c r="F448" s="8"/>
      <c r="G448" s="22">
        <v>21</v>
      </c>
      <c r="H448" s="39" t="s">
        <v>1192</v>
      </c>
      <c r="I448" s="36">
        <v>4600425803024</v>
      </c>
      <c r="J448" s="22" t="s">
        <v>1193</v>
      </c>
      <c r="K448" s="22">
        <v>190</v>
      </c>
      <c r="L448" s="22" t="s">
        <v>1176</v>
      </c>
      <c r="M448" s="22">
        <v>200000138</v>
      </c>
      <c r="N448" s="22" t="s">
        <v>1177</v>
      </c>
      <c r="O448" s="22"/>
      <c r="P448" s="34">
        <v>9990</v>
      </c>
      <c r="Q448" s="34">
        <v>6990</v>
      </c>
      <c r="R448" s="13">
        <f t="shared" si="107"/>
        <v>-0.3003003003003003</v>
      </c>
      <c r="S448" s="14">
        <v>2256</v>
      </c>
      <c r="T448" s="14">
        <v>8304</v>
      </c>
      <c r="U448" s="14">
        <f t="shared" si="108"/>
        <v>58044960</v>
      </c>
      <c r="V448" s="15">
        <f t="shared" si="109"/>
        <v>3.6808510638297873</v>
      </c>
      <c r="W448">
        <v>365</v>
      </c>
    </row>
    <row r="449" spans="1:23" x14ac:dyDescent="0.3">
      <c r="A449" s="9">
        <v>45540</v>
      </c>
      <c r="B449" s="9">
        <v>45546</v>
      </c>
      <c r="C449" s="8" t="s">
        <v>23</v>
      </c>
      <c r="D449" s="8" t="s">
        <v>24</v>
      </c>
      <c r="E449" s="8"/>
      <c r="F449" s="8"/>
      <c r="G449" s="22">
        <v>21</v>
      </c>
      <c r="H449" s="39" t="s">
        <v>1194</v>
      </c>
      <c r="I449" s="36">
        <v>4607144732451</v>
      </c>
      <c r="J449" s="22" t="s">
        <v>1195</v>
      </c>
      <c r="K449" s="22">
        <v>115</v>
      </c>
      <c r="L449" s="22" t="s">
        <v>1189</v>
      </c>
      <c r="M449" s="22">
        <v>200000139</v>
      </c>
      <c r="N449" s="22" t="s">
        <v>1177</v>
      </c>
      <c r="O449" s="22"/>
      <c r="P449" s="34">
        <v>9990</v>
      </c>
      <c r="Q449" s="34">
        <v>7990</v>
      </c>
      <c r="R449" s="13">
        <f t="shared" si="107"/>
        <v>-0.20020020020020024</v>
      </c>
      <c r="S449" s="14">
        <v>785</v>
      </c>
      <c r="T449" s="14">
        <v>1500</v>
      </c>
      <c r="U449" s="14">
        <f t="shared" si="108"/>
        <v>11985000</v>
      </c>
      <c r="V449" s="15">
        <f t="shared" si="109"/>
        <v>1.910828025477707</v>
      </c>
      <c r="W449">
        <v>365</v>
      </c>
    </row>
    <row r="450" spans="1:23" x14ac:dyDescent="0.3">
      <c r="A450" s="9">
        <v>45540</v>
      </c>
      <c r="B450" s="9">
        <v>45546</v>
      </c>
      <c r="C450" s="8" t="s">
        <v>23</v>
      </c>
      <c r="D450" s="8" t="s">
        <v>24</v>
      </c>
      <c r="E450" s="8"/>
      <c r="F450" s="8"/>
      <c r="G450" s="22">
        <v>21</v>
      </c>
      <c r="H450" s="22" t="s">
        <v>1196</v>
      </c>
      <c r="I450" s="36">
        <v>4601021053943</v>
      </c>
      <c r="J450" s="22" t="s">
        <v>1197</v>
      </c>
      <c r="K450" s="22">
        <v>300</v>
      </c>
      <c r="L450" s="22" t="s">
        <v>1189</v>
      </c>
      <c r="M450" s="22">
        <v>200000140</v>
      </c>
      <c r="N450" s="22" t="s">
        <v>1177</v>
      </c>
      <c r="O450" s="22"/>
      <c r="P450" s="34">
        <v>16990</v>
      </c>
      <c r="Q450" s="34">
        <v>12990</v>
      </c>
      <c r="R450" s="13">
        <f t="shared" si="107"/>
        <v>-0.23543260741612715</v>
      </c>
      <c r="S450" s="14">
        <v>681</v>
      </c>
      <c r="T450" s="14">
        <v>2500</v>
      </c>
      <c r="U450" s="14">
        <f t="shared" ref="U450:U513" si="120">T450*Q450</f>
        <v>32475000</v>
      </c>
      <c r="V450" s="15">
        <f t="shared" ref="V450:V487" si="121">IFERROR(T450/S450,"")</f>
        <v>3.6710719530102791</v>
      </c>
      <c r="W450">
        <v>120</v>
      </c>
    </row>
    <row r="451" spans="1:23" x14ac:dyDescent="0.3">
      <c r="A451" s="9">
        <v>45540</v>
      </c>
      <c r="B451" s="9">
        <v>45546</v>
      </c>
      <c r="C451" s="8" t="s">
        <v>23</v>
      </c>
      <c r="D451" s="8" t="s">
        <v>24</v>
      </c>
      <c r="E451" s="8"/>
      <c r="F451" s="8"/>
      <c r="G451" s="22">
        <v>21</v>
      </c>
      <c r="H451" s="39" t="s">
        <v>1198</v>
      </c>
      <c r="I451" s="36">
        <v>4601713001702</v>
      </c>
      <c r="J451" s="22" t="s">
        <v>1199</v>
      </c>
      <c r="K451" s="22">
        <v>140</v>
      </c>
      <c r="L451" s="22" t="s">
        <v>1200</v>
      </c>
      <c r="M451" s="22">
        <v>200000141</v>
      </c>
      <c r="N451" s="22" t="s">
        <v>1177</v>
      </c>
      <c r="O451" s="22"/>
      <c r="P451" s="34">
        <v>9990</v>
      </c>
      <c r="Q451" s="34">
        <v>6990</v>
      </c>
      <c r="R451" s="13">
        <f t="shared" ref="R451:R493" si="122">Q451/P451-1</f>
        <v>-0.3003003003003003</v>
      </c>
      <c r="S451" s="14">
        <v>521</v>
      </c>
      <c r="T451" s="14">
        <v>1037</v>
      </c>
      <c r="U451" s="14">
        <f t="shared" si="120"/>
        <v>7248630</v>
      </c>
      <c r="V451" s="15">
        <f t="shared" si="121"/>
        <v>1.9904030710172744</v>
      </c>
      <c r="W451">
        <v>150</v>
      </c>
    </row>
    <row r="452" spans="1:23" x14ac:dyDescent="0.3">
      <c r="A452" s="9">
        <v>45540</v>
      </c>
      <c r="B452" s="9">
        <v>45546</v>
      </c>
      <c r="C452" s="8" t="s">
        <v>23</v>
      </c>
      <c r="D452" s="8" t="s">
        <v>24</v>
      </c>
      <c r="E452" s="8"/>
      <c r="F452" s="8"/>
      <c r="G452" s="22">
        <v>21</v>
      </c>
      <c r="H452" s="39" t="s">
        <v>1201</v>
      </c>
      <c r="I452" s="36">
        <v>4601713001924</v>
      </c>
      <c r="J452" s="22" t="s">
        <v>1202</v>
      </c>
      <c r="K452" s="22">
        <v>140</v>
      </c>
      <c r="L452" s="22" t="s">
        <v>1200</v>
      </c>
      <c r="M452" s="22">
        <v>200000142</v>
      </c>
      <c r="N452" s="22" t="s">
        <v>1177</v>
      </c>
      <c r="O452" s="22"/>
      <c r="P452" s="34">
        <v>8990</v>
      </c>
      <c r="Q452" s="34">
        <v>6990</v>
      </c>
      <c r="R452" s="13">
        <f t="shared" si="122"/>
        <v>-0.22246941045606228</v>
      </c>
      <c r="S452" s="14">
        <v>325</v>
      </c>
      <c r="T452" s="14">
        <v>941</v>
      </c>
      <c r="U452" s="14">
        <f t="shared" si="120"/>
        <v>6577590</v>
      </c>
      <c r="V452" s="15">
        <f t="shared" si="121"/>
        <v>2.8953846153846152</v>
      </c>
      <c r="W452">
        <v>180</v>
      </c>
    </row>
    <row r="453" spans="1:23" x14ac:dyDescent="0.3">
      <c r="A453" s="9">
        <v>45540</v>
      </c>
      <c r="B453" s="9">
        <v>45546</v>
      </c>
      <c r="C453" s="8" t="s">
        <v>23</v>
      </c>
      <c r="D453" s="8" t="s">
        <v>24</v>
      </c>
      <c r="E453" s="8"/>
      <c r="F453" s="8"/>
      <c r="G453" s="22">
        <v>7</v>
      </c>
      <c r="H453" s="22" t="s">
        <v>1203</v>
      </c>
      <c r="I453" s="22"/>
      <c r="J453" s="22" t="s">
        <v>1204</v>
      </c>
      <c r="K453" s="22"/>
      <c r="L453" s="22" t="s">
        <v>1205</v>
      </c>
      <c r="M453" s="22">
        <v>200000145</v>
      </c>
      <c r="N453" s="22" t="s">
        <v>1177</v>
      </c>
      <c r="O453" s="22"/>
      <c r="P453" s="34">
        <v>69990</v>
      </c>
      <c r="Q453" s="34">
        <v>54990</v>
      </c>
      <c r="R453" s="13">
        <f t="shared" si="122"/>
        <v>-0.21431633090441493</v>
      </c>
      <c r="S453" s="14">
        <v>184.98199999999997</v>
      </c>
      <c r="T453" s="14">
        <v>459.92899999999997</v>
      </c>
      <c r="U453" s="14">
        <f t="shared" si="120"/>
        <v>25291495.709999997</v>
      </c>
      <c r="V453" s="15">
        <f t="shared" si="121"/>
        <v>2.4863446173141175</v>
      </c>
      <c r="W453">
        <v>270</v>
      </c>
    </row>
    <row r="454" spans="1:23" x14ac:dyDescent="0.3">
      <c r="A454" s="9">
        <v>45540</v>
      </c>
      <c r="B454" s="9">
        <v>45546</v>
      </c>
      <c r="C454" s="8" t="s">
        <v>23</v>
      </c>
      <c r="D454" s="8" t="s">
        <v>24</v>
      </c>
      <c r="E454" s="8"/>
      <c r="F454" s="8"/>
      <c r="G454" s="22">
        <v>7</v>
      </c>
      <c r="H454" s="22" t="s">
        <v>1206</v>
      </c>
      <c r="I454" s="22"/>
      <c r="J454" s="22" t="s">
        <v>1207</v>
      </c>
      <c r="K454" s="22"/>
      <c r="L454" s="22" t="s">
        <v>1208</v>
      </c>
      <c r="M454" s="22">
        <v>200000146</v>
      </c>
      <c r="N454" s="22" t="s">
        <v>1177</v>
      </c>
      <c r="O454" s="22"/>
      <c r="P454" s="34">
        <v>16990</v>
      </c>
      <c r="Q454" s="34">
        <v>12990</v>
      </c>
      <c r="R454" s="13">
        <f t="shared" si="122"/>
        <v>-0.23543260741612715</v>
      </c>
      <c r="S454" s="14">
        <v>432</v>
      </c>
      <c r="T454" s="14">
        <v>700</v>
      </c>
      <c r="U454" s="14">
        <f t="shared" si="120"/>
        <v>9093000</v>
      </c>
      <c r="V454" s="15">
        <f t="shared" si="121"/>
        <v>1.6203703703703705</v>
      </c>
      <c r="W454">
        <v>180</v>
      </c>
    </row>
    <row r="455" spans="1:23" x14ac:dyDescent="0.3">
      <c r="A455" s="9">
        <v>45540</v>
      </c>
      <c r="B455" s="9">
        <v>45546</v>
      </c>
      <c r="C455" s="8" t="s">
        <v>23</v>
      </c>
      <c r="D455" s="8" t="s">
        <v>24</v>
      </c>
      <c r="E455" s="8"/>
      <c r="F455" s="8"/>
      <c r="G455" s="22">
        <v>7</v>
      </c>
      <c r="H455" s="22" t="s">
        <v>1209</v>
      </c>
      <c r="I455" s="22"/>
      <c r="J455" s="22" t="s">
        <v>1210</v>
      </c>
      <c r="K455" s="22"/>
      <c r="L455" s="22" t="s">
        <v>1208</v>
      </c>
      <c r="M455" s="22">
        <v>200000147</v>
      </c>
      <c r="N455" s="22" t="s">
        <v>1177</v>
      </c>
      <c r="O455" s="22"/>
      <c r="P455" s="34">
        <v>79990</v>
      </c>
      <c r="Q455" s="34">
        <v>59990</v>
      </c>
      <c r="R455" s="13">
        <f t="shared" si="122"/>
        <v>-0.2500312539067383</v>
      </c>
      <c r="S455" s="14">
        <v>264.108</v>
      </c>
      <c r="T455" s="14">
        <v>407.29399999999998</v>
      </c>
      <c r="U455" s="14">
        <f t="shared" si="120"/>
        <v>24433567.059999999</v>
      </c>
      <c r="V455" s="15">
        <f t="shared" si="121"/>
        <v>1.542149423720599</v>
      </c>
      <c r="W455">
        <v>180</v>
      </c>
    </row>
    <row r="456" spans="1:23" x14ac:dyDescent="0.3">
      <c r="A456" s="9">
        <v>45540</v>
      </c>
      <c r="B456" s="9">
        <v>45546</v>
      </c>
      <c r="C456" s="8" t="s">
        <v>23</v>
      </c>
      <c r="D456" s="8" t="s">
        <v>24</v>
      </c>
      <c r="E456" s="8"/>
      <c r="F456" s="8"/>
      <c r="G456" s="22">
        <v>7</v>
      </c>
      <c r="H456" s="22" t="s">
        <v>1211</v>
      </c>
      <c r="I456" s="22"/>
      <c r="J456" s="22" t="s">
        <v>1212</v>
      </c>
      <c r="K456" s="22"/>
      <c r="L456" s="22" t="s">
        <v>1213</v>
      </c>
      <c r="M456" s="22">
        <v>200000148</v>
      </c>
      <c r="N456" s="22" t="s">
        <v>1177</v>
      </c>
      <c r="O456" s="22"/>
      <c r="P456" s="34">
        <v>14990</v>
      </c>
      <c r="Q456" s="34">
        <v>9990</v>
      </c>
      <c r="R456" s="13">
        <f t="shared" si="122"/>
        <v>-0.33355570380253508</v>
      </c>
      <c r="S456" s="14">
        <v>580</v>
      </c>
      <c r="T456" s="14">
        <v>949</v>
      </c>
      <c r="U456" s="14">
        <f t="shared" si="120"/>
        <v>9480510</v>
      </c>
      <c r="V456" s="15">
        <f t="shared" si="121"/>
        <v>1.6362068965517242</v>
      </c>
      <c r="W456">
        <v>450</v>
      </c>
    </row>
    <row r="457" spans="1:23" x14ac:dyDescent="0.3">
      <c r="A457" s="9">
        <v>45540</v>
      </c>
      <c r="B457" s="9">
        <v>45546</v>
      </c>
      <c r="C457" s="8" t="s">
        <v>23</v>
      </c>
      <c r="D457" s="8" t="s">
        <v>24</v>
      </c>
      <c r="E457" s="8"/>
      <c r="F457" s="8"/>
      <c r="G457" s="22">
        <v>7</v>
      </c>
      <c r="H457" s="22" t="s">
        <v>1214</v>
      </c>
      <c r="I457" s="22"/>
      <c r="J457" s="22" t="s">
        <v>1215</v>
      </c>
      <c r="K457" s="22"/>
      <c r="L457" s="22" t="s">
        <v>1213</v>
      </c>
      <c r="M457" s="22">
        <v>200000149</v>
      </c>
      <c r="N457" s="22" t="s">
        <v>1177</v>
      </c>
      <c r="O457" s="22"/>
      <c r="P457" s="34">
        <v>14690</v>
      </c>
      <c r="Q457" s="34">
        <v>9990</v>
      </c>
      <c r="R457" s="13">
        <f t="shared" si="122"/>
        <v>-0.31994554118447927</v>
      </c>
      <c r="S457" s="14">
        <v>222</v>
      </c>
      <c r="T457" s="14">
        <v>958</v>
      </c>
      <c r="U457" s="14">
        <f t="shared" si="120"/>
        <v>9570420</v>
      </c>
      <c r="V457" s="15">
        <f t="shared" si="121"/>
        <v>4.3153153153153152</v>
      </c>
      <c r="W457">
        <v>450</v>
      </c>
    </row>
    <row r="458" spans="1:23" x14ac:dyDescent="0.3">
      <c r="A458" s="9">
        <v>45540</v>
      </c>
      <c r="B458" s="9">
        <v>45546</v>
      </c>
      <c r="C458" s="8" t="s">
        <v>23</v>
      </c>
      <c r="D458" s="8" t="s">
        <v>24</v>
      </c>
      <c r="E458" s="8"/>
      <c r="F458" s="8"/>
      <c r="G458" s="22">
        <v>7</v>
      </c>
      <c r="H458" s="22" t="s">
        <v>1216</v>
      </c>
      <c r="I458" s="22"/>
      <c r="J458" s="22" t="s">
        <v>1217</v>
      </c>
      <c r="K458" s="22"/>
      <c r="L458" s="22" t="s">
        <v>1213</v>
      </c>
      <c r="M458" s="22">
        <v>200000150</v>
      </c>
      <c r="N458" s="22" t="s">
        <v>1177</v>
      </c>
      <c r="O458" s="22"/>
      <c r="P458" s="34">
        <v>14990</v>
      </c>
      <c r="Q458" s="34">
        <v>9990</v>
      </c>
      <c r="R458" s="13">
        <f t="shared" si="122"/>
        <v>-0.33355570380253508</v>
      </c>
      <c r="S458" s="14">
        <v>262</v>
      </c>
      <c r="T458" s="14">
        <v>505</v>
      </c>
      <c r="U458" s="14">
        <f t="shared" si="120"/>
        <v>5044950</v>
      </c>
      <c r="V458" s="15">
        <f t="shared" si="121"/>
        <v>1.9274809160305344</v>
      </c>
      <c r="W458">
        <v>450</v>
      </c>
    </row>
    <row r="459" spans="1:23" x14ac:dyDescent="0.3">
      <c r="A459" s="9">
        <v>45540</v>
      </c>
      <c r="B459" s="9">
        <v>45546</v>
      </c>
      <c r="C459" s="8" t="s">
        <v>23</v>
      </c>
      <c r="D459" s="8" t="s">
        <v>24</v>
      </c>
      <c r="E459" s="8"/>
      <c r="F459" s="8"/>
      <c r="G459" s="22">
        <v>7</v>
      </c>
      <c r="H459" s="22" t="s">
        <v>1218</v>
      </c>
      <c r="I459" s="22"/>
      <c r="J459" s="22" t="s">
        <v>1219</v>
      </c>
      <c r="K459" s="22"/>
      <c r="L459" s="22" t="s">
        <v>1176</v>
      </c>
      <c r="M459" s="22">
        <v>200000151</v>
      </c>
      <c r="N459" s="22" t="s">
        <v>1177</v>
      </c>
      <c r="O459" s="22"/>
      <c r="P459" s="34">
        <v>59990</v>
      </c>
      <c r="Q459" s="34">
        <v>49990</v>
      </c>
      <c r="R459" s="13">
        <f t="shared" si="122"/>
        <v>-0.16669444907484576</v>
      </c>
      <c r="S459" s="14">
        <v>144.11599999999999</v>
      </c>
      <c r="T459" s="14">
        <v>430.47399999999999</v>
      </c>
      <c r="U459" s="14">
        <f t="shared" si="120"/>
        <v>21519395.259999998</v>
      </c>
      <c r="V459" s="15">
        <f t="shared" si="121"/>
        <v>2.9869965860834329</v>
      </c>
      <c r="W459">
        <v>270</v>
      </c>
    </row>
    <row r="460" spans="1:23" x14ac:dyDescent="0.3">
      <c r="A460" s="9">
        <v>45540</v>
      </c>
      <c r="B460" s="9">
        <v>45546</v>
      </c>
      <c r="C460" s="8" t="s">
        <v>23</v>
      </c>
      <c r="D460" s="8" t="s">
        <v>24</v>
      </c>
      <c r="E460" s="8"/>
      <c r="F460" s="8"/>
      <c r="G460" s="22">
        <v>7</v>
      </c>
      <c r="H460" s="22" t="s">
        <v>1220</v>
      </c>
      <c r="I460" s="22"/>
      <c r="J460" s="22" t="s">
        <v>1221</v>
      </c>
      <c r="K460" s="22"/>
      <c r="L460" s="22" t="s">
        <v>1213</v>
      </c>
      <c r="M460" s="22">
        <v>200000152</v>
      </c>
      <c r="N460" s="22" t="s">
        <v>1177</v>
      </c>
      <c r="O460" s="22"/>
      <c r="P460" s="34">
        <v>59990</v>
      </c>
      <c r="Q460" s="34">
        <v>49990</v>
      </c>
      <c r="R460" s="13">
        <f t="shared" si="122"/>
        <v>-0.16669444907484576</v>
      </c>
      <c r="S460" s="14">
        <v>93.646000000000001</v>
      </c>
      <c r="T460" s="14">
        <v>190.95400000000001</v>
      </c>
      <c r="U460" s="14">
        <f t="shared" si="120"/>
        <v>9545790.4600000009</v>
      </c>
      <c r="V460" s="15">
        <f t="shared" si="121"/>
        <v>2.0391047134955045</v>
      </c>
      <c r="W460">
        <v>450</v>
      </c>
    </row>
    <row r="461" spans="1:23" x14ac:dyDescent="0.3">
      <c r="A461" s="9">
        <v>45540</v>
      </c>
      <c r="B461" s="9">
        <v>45546</v>
      </c>
      <c r="C461" s="8" t="s">
        <v>23</v>
      </c>
      <c r="D461" s="8" t="s">
        <v>24</v>
      </c>
      <c r="E461" s="8"/>
      <c r="F461" s="8"/>
      <c r="G461" s="22">
        <v>7</v>
      </c>
      <c r="H461" s="22" t="s">
        <v>1222</v>
      </c>
      <c r="I461" s="22"/>
      <c r="J461" s="22" t="s">
        <v>1223</v>
      </c>
      <c r="K461" s="22"/>
      <c r="L461" s="22" t="s">
        <v>1176</v>
      </c>
      <c r="M461" s="22">
        <v>200000154</v>
      </c>
      <c r="N461" s="22" t="s">
        <v>1177</v>
      </c>
      <c r="O461" s="22"/>
      <c r="P461" s="34">
        <v>29990</v>
      </c>
      <c r="Q461" s="34">
        <v>22990</v>
      </c>
      <c r="R461" s="13">
        <f t="shared" si="122"/>
        <v>-0.23341113704568195</v>
      </c>
      <c r="S461" s="14">
        <v>1066</v>
      </c>
      <c r="T461" s="14">
        <v>3000</v>
      </c>
      <c r="U461" s="14">
        <f t="shared" si="120"/>
        <v>68970000</v>
      </c>
      <c r="V461" s="15">
        <f t="shared" si="121"/>
        <v>2.8142589118198873</v>
      </c>
      <c r="W461">
        <v>265</v>
      </c>
    </row>
    <row r="462" spans="1:23" x14ac:dyDescent="0.3">
      <c r="A462" s="9">
        <v>45540</v>
      </c>
      <c r="B462" s="9">
        <v>45546</v>
      </c>
      <c r="C462" s="8" t="s">
        <v>23</v>
      </c>
      <c r="D462" s="8" t="s">
        <v>24</v>
      </c>
      <c r="E462" s="8"/>
      <c r="F462" s="8"/>
      <c r="G462" s="22">
        <v>7</v>
      </c>
      <c r="H462" s="22" t="s">
        <v>1224</v>
      </c>
      <c r="I462" s="22"/>
      <c r="J462" s="22" t="s">
        <v>1225</v>
      </c>
      <c r="K462" s="22"/>
      <c r="L462" s="22" t="s">
        <v>1226</v>
      </c>
      <c r="M462" s="22">
        <v>200000155</v>
      </c>
      <c r="N462" s="22" t="s">
        <v>1177</v>
      </c>
      <c r="O462" s="22"/>
      <c r="P462" s="34">
        <v>29990</v>
      </c>
      <c r="Q462" s="34">
        <v>22990</v>
      </c>
      <c r="R462" s="13">
        <f t="shared" si="122"/>
        <v>-0.23341113704568195</v>
      </c>
      <c r="S462" s="14">
        <v>726</v>
      </c>
      <c r="T462" s="14">
        <v>2000</v>
      </c>
      <c r="U462" s="14">
        <f t="shared" si="120"/>
        <v>45980000</v>
      </c>
      <c r="V462" s="15">
        <f t="shared" si="121"/>
        <v>2.7548209366391183</v>
      </c>
      <c r="W462">
        <v>365</v>
      </c>
    </row>
    <row r="463" spans="1:23" x14ac:dyDescent="0.3">
      <c r="A463" s="9">
        <v>45540</v>
      </c>
      <c r="B463" s="9">
        <v>45546</v>
      </c>
      <c r="C463" s="8" t="s">
        <v>23</v>
      </c>
      <c r="D463" s="8" t="s">
        <v>24</v>
      </c>
      <c r="E463" s="8"/>
      <c r="F463" s="8"/>
      <c r="G463" s="22">
        <v>7</v>
      </c>
      <c r="H463" s="22" t="s">
        <v>1227</v>
      </c>
      <c r="I463" s="22"/>
      <c r="J463" s="22" t="s">
        <v>1228</v>
      </c>
      <c r="K463" s="22"/>
      <c r="L463" s="22" t="s">
        <v>1229</v>
      </c>
      <c r="M463" s="22">
        <v>200000156</v>
      </c>
      <c r="N463" s="22" t="s">
        <v>1177</v>
      </c>
      <c r="O463" s="22"/>
      <c r="P463" s="34">
        <v>24990</v>
      </c>
      <c r="Q463" s="34">
        <v>19990</v>
      </c>
      <c r="R463" s="13">
        <f t="shared" si="122"/>
        <v>-0.20008003201280511</v>
      </c>
      <c r="S463" s="14">
        <v>1206</v>
      </c>
      <c r="T463" s="14">
        <v>2000</v>
      </c>
      <c r="U463" s="14">
        <f t="shared" si="120"/>
        <v>39980000</v>
      </c>
      <c r="V463" s="15">
        <f t="shared" si="121"/>
        <v>1.6583747927031509</v>
      </c>
      <c r="W463">
        <v>180</v>
      </c>
    </row>
    <row r="464" spans="1:23" x14ac:dyDescent="0.3">
      <c r="A464" s="9">
        <v>45540</v>
      </c>
      <c r="B464" s="9">
        <v>45546</v>
      </c>
      <c r="C464" s="8" t="s">
        <v>23</v>
      </c>
      <c r="D464" s="8" t="s">
        <v>24</v>
      </c>
      <c r="E464" s="8"/>
      <c r="F464" s="8"/>
      <c r="G464" s="22">
        <v>7</v>
      </c>
      <c r="H464" s="22" t="s">
        <v>1230</v>
      </c>
      <c r="I464" s="22"/>
      <c r="J464" s="22" t="s">
        <v>1231</v>
      </c>
      <c r="K464" s="22"/>
      <c r="L464" s="22" t="s">
        <v>1232</v>
      </c>
      <c r="M464" s="22">
        <v>200000157</v>
      </c>
      <c r="N464" s="22" t="s">
        <v>1177</v>
      </c>
      <c r="O464" s="22"/>
      <c r="P464" s="34">
        <v>24990</v>
      </c>
      <c r="Q464" s="34">
        <v>19990</v>
      </c>
      <c r="R464" s="13">
        <f t="shared" si="122"/>
        <v>-0.20008003201280511</v>
      </c>
      <c r="S464" s="14">
        <v>367</v>
      </c>
      <c r="T464" s="14">
        <v>545</v>
      </c>
      <c r="U464" s="14">
        <f t="shared" si="120"/>
        <v>10894550</v>
      </c>
      <c r="V464" s="15">
        <f t="shared" si="121"/>
        <v>1.4850136239782017</v>
      </c>
      <c r="W464">
        <v>270</v>
      </c>
    </row>
    <row r="465" spans="1:23" x14ac:dyDescent="0.3">
      <c r="A465" s="9">
        <v>45540</v>
      </c>
      <c r="B465" s="9">
        <v>45546</v>
      </c>
      <c r="C465" s="8" t="s">
        <v>23</v>
      </c>
      <c r="D465" s="8" t="s">
        <v>24</v>
      </c>
      <c r="E465" s="8"/>
      <c r="F465" s="8"/>
      <c r="G465" s="22">
        <v>7</v>
      </c>
      <c r="H465" s="22" t="s">
        <v>1233</v>
      </c>
      <c r="I465" s="22"/>
      <c r="J465" s="22" t="s">
        <v>1234</v>
      </c>
      <c r="K465" s="22"/>
      <c r="L465" s="22" t="s">
        <v>1235</v>
      </c>
      <c r="M465" s="22">
        <v>200000158</v>
      </c>
      <c r="N465" s="22" t="s">
        <v>1177</v>
      </c>
      <c r="O465" s="22"/>
      <c r="P465" s="34">
        <v>129990</v>
      </c>
      <c r="Q465" s="34">
        <v>89990</v>
      </c>
      <c r="R465" s="13">
        <f t="shared" si="122"/>
        <v>-0.30771597815216556</v>
      </c>
      <c r="S465" s="14">
        <v>265.69200000000001</v>
      </c>
      <c r="T465" s="14">
        <f>S465*2</f>
        <v>531.38400000000001</v>
      </c>
      <c r="U465" s="14">
        <f t="shared" si="120"/>
        <v>47819246.160000004</v>
      </c>
      <c r="V465" s="15">
        <f t="shared" si="121"/>
        <v>2</v>
      </c>
      <c r="W465">
        <v>150</v>
      </c>
    </row>
    <row r="466" spans="1:23" x14ac:dyDescent="0.3">
      <c r="A466" s="40">
        <v>45540</v>
      </c>
      <c r="B466" s="40">
        <v>45546</v>
      </c>
      <c r="C466" s="41" t="s">
        <v>23</v>
      </c>
      <c r="D466" s="41" t="s">
        <v>24</v>
      </c>
      <c r="E466" s="41"/>
      <c r="F466" s="41"/>
      <c r="G466" s="42">
        <v>7</v>
      </c>
      <c r="H466" s="42" t="s">
        <v>1236</v>
      </c>
      <c r="I466" s="42"/>
      <c r="J466" s="42" t="s">
        <v>1237</v>
      </c>
      <c r="K466" s="22"/>
      <c r="L466" s="22" t="s">
        <v>1229</v>
      </c>
      <c r="M466" s="22">
        <v>200000159</v>
      </c>
      <c r="N466" s="22" t="s">
        <v>1177</v>
      </c>
      <c r="O466" s="22"/>
      <c r="P466" s="43">
        <v>99990</v>
      </c>
      <c r="Q466" s="43">
        <v>89990</v>
      </c>
      <c r="R466" s="44">
        <f t="shared" si="122"/>
        <v>-0.10001000100010005</v>
      </c>
      <c r="S466" s="45">
        <v>463.18600000000004</v>
      </c>
      <c r="T466" s="45">
        <v>627.34899999999993</v>
      </c>
      <c r="U466" s="14">
        <f t="shared" si="120"/>
        <v>56455136.50999999</v>
      </c>
      <c r="V466" s="15">
        <f t="shared" si="121"/>
        <v>1.3544213339781423</v>
      </c>
      <c r="W466">
        <v>180</v>
      </c>
    </row>
    <row r="467" spans="1:23" x14ac:dyDescent="0.3">
      <c r="A467" s="9">
        <v>45540</v>
      </c>
      <c r="B467" s="9">
        <v>45546</v>
      </c>
      <c r="C467" s="8" t="s">
        <v>23</v>
      </c>
      <c r="D467" s="8" t="s">
        <v>24</v>
      </c>
      <c r="E467" s="8"/>
      <c r="F467" s="8"/>
      <c r="G467" s="22">
        <v>7</v>
      </c>
      <c r="H467" s="22" t="s">
        <v>1238</v>
      </c>
      <c r="I467" s="22"/>
      <c r="J467" s="22" t="s">
        <v>1239</v>
      </c>
      <c r="K467" s="22"/>
      <c r="L467" s="22" t="s">
        <v>1176</v>
      </c>
      <c r="M467" s="22">
        <v>200000160</v>
      </c>
      <c r="N467" s="22" t="s">
        <v>1177</v>
      </c>
      <c r="O467" s="22"/>
      <c r="P467" s="34">
        <v>29990</v>
      </c>
      <c r="Q467" s="34">
        <v>23990</v>
      </c>
      <c r="R467" s="13">
        <f t="shared" si="122"/>
        <v>-0.20006668889629875</v>
      </c>
      <c r="S467" s="14">
        <v>918</v>
      </c>
      <c r="T467" s="14">
        <v>1600</v>
      </c>
      <c r="U467" s="14">
        <f t="shared" si="120"/>
        <v>38384000</v>
      </c>
      <c r="V467" s="15">
        <f t="shared" si="121"/>
        <v>1.7429193899782136</v>
      </c>
      <c r="W467">
        <v>180</v>
      </c>
    </row>
    <row r="468" spans="1:23" x14ac:dyDescent="0.3">
      <c r="A468" s="9">
        <v>45540</v>
      </c>
      <c r="B468" s="9">
        <v>45546</v>
      </c>
      <c r="C468" s="8" t="s">
        <v>23</v>
      </c>
      <c r="D468" s="8" t="s">
        <v>24</v>
      </c>
      <c r="E468" s="8"/>
      <c r="F468" s="8"/>
      <c r="G468" s="22">
        <v>7</v>
      </c>
      <c r="H468" s="22" t="s">
        <v>1240</v>
      </c>
      <c r="I468" s="22"/>
      <c r="J468" s="22" t="s">
        <v>1241</v>
      </c>
      <c r="K468" s="22"/>
      <c r="L468" s="22" t="s">
        <v>1176</v>
      </c>
      <c r="M468" s="22">
        <v>200000161</v>
      </c>
      <c r="N468" s="22" t="s">
        <v>1177</v>
      </c>
      <c r="O468" s="22"/>
      <c r="P468" s="34">
        <v>19990</v>
      </c>
      <c r="Q468" s="34">
        <v>11990</v>
      </c>
      <c r="R468" s="13">
        <f t="shared" si="122"/>
        <v>-0.40020010005002504</v>
      </c>
      <c r="S468" s="14">
        <v>1760</v>
      </c>
      <c r="T468" s="14">
        <v>1000</v>
      </c>
      <c r="U468" s="14">
        <f t="shared" si="120"/>
        <v>11990000</v>
      </c>
      <c r="V468" s="15">
        <f t="shared" si="121"/>
        <v>0.56818181818181823</v>
      </c>
      <c r="W468">
        <v>365</v>
      </c>
    </row>
    <row r="469" spans="1:23" x14ac:dyDescent="0.3">
      <c r="A469" s="9">
        <v>45540</v>
      </c>
      <c r="B469" s="9">
        <v>45546</v>
      </c>
      <c r="C469" s="8" t="s">
        <v>23</v>
      </c>
      <c r="D469" s="8" t="s">
        <v>24</v>
      </c>
      <c r="E469" s="8"/>
      <c r="F469" s="8"/>
      <c r="G469" s="22">
        <v>7</v>
      </c>
      <c r="H469" s="22" t="s">
        <v>1242</v>
      </c>
      <c r="I469" s="22"/>
      <c r="J469" s="22" t="s">
        <v>1243</v>
      </c>
      <c r="K469" s="22"/>
      <c r="L469" s="22" t="s">
        <v>1176</v>
      </c>
      <c r="M469" s="22">
        <v>200000162</v>
      </c>
      <c r="N469" s="22" t="s">
        <v>1177</v>
      </c>
      <c r="O469" s="22"/>
      <c r="P469" s="34">
        <v>19990</v>
      </c>
      <c r="Q469" s="34">
        <v>13990</v>
      </c>
      <c r="R469" s="13">
        <f t="shared" si="122"/>
        <v>-0.30015007503751878</v>
      </c>
      <c r="S469" s="14">
        <v>625</v>
      </c>
      <c r="T469" s="14">
        <v>4902</v>
      </c>
      <c r="U469" s="14">
        <f t="shared" si="120"/>
        <v>68578980</v>
      </c>
      <c r="V469" s="15">
        <f t="shared" si="121"/>
        <v>7.8432000000000004</v>
      </c>
      <c r="W469">
        <v>365</v>
      </c>
    </row>
    <row r="470" spans="1:23" x14ac:dyDescent="0.3">
      <c r="A470" s="9">
        <v>45540</v>
      </c>
      <c r="B470" s="9">
        <v>45546</v>
      </c>
      <c r="C470" s="8" t="s">
        <v>23</v>
      </c>
      <c r="D470" s="8" t="s">
        <v>24</v>
      </c>
      <c r="E470" s="8"/>
      <c r="F470" s="8"/>
      <c r="G470" s="22">
        <v>7</v>
      </c>
      <c r="H470" s="22" t="s">
        <v>1244</v>
      </c>
      <c r="I470" s="22"/>
      <c r="J470" s="22" t="s">
        <v>1245</v>
      </c>
      <c r="K470" s="22"/>
      <c r="L470" s="22" t="s">
        <v>1176</v>
      </c>
      <c r="M470" s="22">
        <v>200000163</v>
      </c>
      <c r="N470" s="22" t="s">
        <v>1177</v>
      </c>
      <c r="O470" s="22"/>
      <c r="P470" s="34">
        <v>34990</v>
      </c>
      <c r="Q470" s="34">
        <v>24990</v>
      </c>
      <c r="R470" s="13">
        <f t="shared" si="122"/>
        <v>-0.2857959416976279</v>
      </c>
      <c r="S470" s="14">
        <v>1152</v>
      </c>
      <c r="T470" s="14">
        <v>7139</v>
      </c>
      <c r="U470" s="14">
        <f t="shared" si="120"/>
        <v>178403610</v>
      </c>
      <c r="V470" s="15">
        <f t="shared" si="121"/>
        <v>6.1970486111111107</v>
      </c>
      <c r="W470">
        <v>365</v>
      </c>
    </row>
    <row r="471" spans="1:23" x14ac:dyDescent="0.3">
      <c r="A471" s="9">
        <v>45540</v>
      </c>
      <c r="B471" s="9">
        <v>45546</v>
      </c>
      <c r="C471" s="8" t="s">
        <v>23</v>
      </c>
      <c r="D471" s="8" t="s">
        <v>24</v>
      </c>
      <c r="E471" s="8"/>
      <c r="F471" s="8"/>
      <c r="G471" s="22">
        <v>7</v>
      </c>
      <c r="H471" s="22" t="s">
        <v>1246</v>
      </c>
      <c r="I471" s="22"/>
      <c r="J471" s="22" t="s">
        <v>1247</v>
      </c>
      <c r="K471" s="22"/>
      <c r="L471" s="22" t="s">
        <v>1176</v>
      </c>
      <c r="M471" s="22">
        <v>200000164</v>
      </c>
      <c r="N471" s="22" t="s">
        <v>1177</v>
      </c>
      <c r="O471" s="22"/>
      <c r="P471" s="34">
        <v>17990</v>
      </c>
      <c r="Q471" s="34">
        <v>11990</v>
      </c>
      <c r="R471" s="13">
        <f t="shared" si="122"/>
        <v>-0.33351862145636468</v>
      </c>
      <c r="S471" s="14">
        <v>164</v>
      </c>
      <c r="T471" s="14">
        <v>428</v>
      </c>
      <c r="U471" s="14">
        <f t="shared" si="120"/>
        <v>5131720</v>
      </c>
      <c r="V471" s="15">
        <f t="shared" si="121"/>
        <v>2.6097560975609757</v>
      </c>
      <c r="W471">
        <v>240</v>
      </c>
    </row>
    <row r="472" spans="1:23" x14ac:dyDescent="0.3">
      <c r="A472" s="9">
        <v>45540</v>
      </c>
      <c r="B472" s="9">
        <v>45546</v>
      </c>
      <c r="C472" s="8" t="s">
        <v>23</v>
      </c>
      <c r="D472" s="8" t="s">
        <v>24</v>
      </c>
      <c r="E472" s="8"/>
      <c r="F472" s="8"/>
      <c r="G472" s="22">
        <v>7</v>
      </c>
      <c r="H472" s="22" t="s">
        <v>1248</v>
      </c>
      <c r="I472" s="22"/>
      <c r="J472" s="22" t="s">
        <v>1249</v>
      </c>
      <c r="K472" s="22"/>
      <c r="L472" s="22" t="s">
        <v>1176</v>
      </c>
      <c r="M472" s="22">
        <v>200000165</v>
      </c>
      <c r="N472" s="22" t="s">
        <v>1177</v>
      </c>
      <c r="O472" s="22"/>
      <c r="P472" s="34">
        <v>19990</v>
      </c>
      <c r="Q472" s="34">
        <v>16990</v>
      </c>
      <c r="R472" s="13">
        <f t="shared" si="122"/>
        <v>-0.15007503751875939</v>
      </c>
      <c r="S472" s="14">
        <v>120</v>
      </c>
      <c r="T472" s="14">
        <v>230</v>
      </c>
      <c r="U472" s="14">
        <f t="shared" si="120"/>
        <v>3907700</v>
      </c>
      <c r="V472" s="15">
        <f t="shared" si="121"/>
        <v>1.9166666666666667</v>
      </c>
      <c r="W472">
        <v>240</v>
      </c>
    </row>
    <row r="473" spans="1:23" x14ac:dyDescent="0.3">
      <c r="A473" s="9">
        <v>45540</v>
      </c>
      <c r="B473" s="9">
        <v>45546</v>
      </c>
      <c r="C473" s="8" t="s">
        <v>23</v>
      </c>
      <c r="D473" s="8" t="s">
        <v>24</v>
      </c>
      <c r="E473" s="8"/>
      <c r="F473" s="8"/>
      <c r="G473" s="22">
        <v>7</v>
      </c>
      <c r="H473" s="22" t="s">
        <v>1250</v>
      </c>
      <c r="I473" s="22"/>
      <c r="J473" s="22" t="s">
        <v>1251</v>
      </c>
      <c r="K473" s="22"/>
      <c r="L473" s="22" t="s">
        <v>1176</v>
      </c>
      <c r="M473" s="22">
        <v>200000166</v>
      </c>
      <c r="N473" s="22" t="s">
        <v>1177</v>
      </c>
      <c r="O473" s="22"/>
      <c r="P473" s="34">
        <v>34990</v>
      </c>
      <c r="Q473" s="34">
        <v>24990</v>
      </c>
      <c r="R473" s="13">
        <f t="shared" si="122"/>
        <v>-0.2857959416976279</v>
      </c>
      <c r="S473" s="14">
        <v>970</v>
      </c>
      <c r="T473" s="14">
        <v>4444</v>
      </c>
      <c r="U473" s="14">
        <f t="shared" si="120"/>
        <v>111055560</v>
      </c>
      <c r="V473" s="15">
        <f t="shared" si="121"/>
        <v>4.5814432989690719</v>
      </c>
      <c r="W473">
        <v>365</v>
      </c>
    </row>
    <row r="474" spans="1:23" x14ac:dyDescent="0.3">
      <c r="A474" s="9">
        <v>45540</v>
      </c>
      <c r="B474" s="9">
        <v>45546</v>
      </c>
      <c r="C474" s="8" t="s">
        <v>23</v>
      </c>
      <c r="D474" s="8" t="s">
        <v>24</v>
      </c>
      <c r="E474" s="8"/>
      <c r="F474" s="8"/>
      <c r="G474" s="22">
        <v>7</v>
      </c>
      <c r="H474" s="22" t="s">
        <v>1252</v>
      </c>
      <c r="I474" s="36">
        <v>4000417028006</v>
      </c>
      <c r="J474" s="22" t="s">
        <v>1253</v>
      </c>
      <c r="K474" s="46"/>
      <c r="L474" s="22" t="s">
        <v>1254</v>
      </c>
      <c r="M474" s="22">
        <v>200000035</v>
      </c>
      <c r="N474" s="22" t="s">
        <v>1255</v>
      </c>
      <c r="O474" s="22"/>
      <c r="P474" s="34">
        <v>19990</v>
      </c>
      <c r="Q474" s="34">
        <v>17990</v>
      </c>
      <c r="R474" s="13">
        <f t="shared" si="122"/>
        <v>-0.10005002501250626</v>
      </c>
      <c r="S474" s="14">
        <v>343</v>
      </c>
      <c r="T474" s="14">
        <v>660</v>
      </c>
      <c r="U474" s="14">
        <f t="shared" si="120"/>
        <v>11873400</v>
      </c>
      <c r="V474" s="15">
        <f t="shared" si="121"/>
        <v>1.9241982507288631</v>
      </c>
      <c r="W474">
        <v>365</v>
      </c>
    </row>
    <row r="475" spans="1:23" x14ac:dyDescent="0.3">
      <c r="A475" s="9">
        <v>45540</v>
      </c>
      <c r="B475" s="9">
        <v>45546</v>
      </c>
      <c r="C475" s="8" t="s">
        <v>23</v>
      </c>
      <c r="D475" s="8" t="s">
        <v>24</v>
      </c>
      <c r="E475" s="8"/>
      <c r="F475" s="8"/>
      <c r="G475" s="22">
        <v>7</v>
      </c>
      <c r="H475" s="22" t="s">
        <v>1256</v>
      </c>
      <c r="I475" s="36">
        <v>4000417703002</v>
      </c>
      <c r="J475" s="22" t="s">
        <v>1257</v>
      </c>
      <c r="K475" s="46"/>
      <c r="L475" s="22" t="s">
        <v>1254</v>
      </c>
      <c r="M475" s="22">
        <v>200000035</v>
      </c>
      <c r="N475" s="22" t="s">
        <v>1255</v>
      </c>
      <c r="O475" s="22"/>
      <c r="P475" s="34">
        <v>23990</v>
      </c>
      <c r="Q475" s="34">
        <v>19990</v>
      </c>
      <c r="R475" s="13">
        <f t="shared" si="122"/>
        <v>-0.16673614005835768</v>
      </c>
      <c r="S475" s="14">
        <v>298</v>
      </c>
      <c r="T475" s="14">
        <v>540</v>
      </c>
      <c r="U475" s="14">
        <f t="shared" si="120"/>
        <v>10794600</v>
      </c>
      <c r="V475" s="15">
        <f t="shared" si="121"/>
        <v>1.8120805369127517</v>
      </c>
      <c r="W475">
        <v>365</v>
      </c>
    </row>
    <row r="476" spans="1:23" x14ac:dyDescent="0.3">
      <c r="A476" s="9">
        <v>45540</v>
      </c>
      <c r="B476" s="9">
        <v>45546</v>
      </c>
      <c r="C476" s="8" t="s">
        <v>23</v>
      </c>
      <c r="D476" s="8" t="s">
        <v>24</v>
      </c>
      <c r="E476" s="8"/>
      <c r="F476" s="8"/>
      <c r="G476" s="22">
        <v>7</v>
      </c>
      <c r="H476" s="22" t="s">
        <v>1258</v>
      </c>
      <c r="I476" s="36">
        <v>4000417018007</v>
      </c>
      <c r="J476" s="22" t="s">
        <v>1259</v>
      </c>
      <c r="K476" s="46"/>
      <c r="L476" s="22" t="s">
        <v>1254</v>
      </c>
      <c r="M476" s="22">
        <v>200000035</v>
      </c>
      <c r="N476" s="22" t="s">
        <v>1255</v>
      </c>
      <c r="O476" s="22"/>
      <c r="P476" s="34">
        <v>19990</v>
      </c>
      <c r="Q476" s="34">
        <v>17990</v>
      </c>
      <c r="R476" s="13">
        <f t="shared" si="122"/>
        <v>-0.10005002501250626</v>
      </c>
      <c r="S476" s="14">
        <v>480</v>
      </c>
      <c r="T476" s="14">
        <v>800</v>
      </c>
      <c r="U476" s="14">
        <f t="shared" si="120"/>
        <v>14392000</v>
      </c>
      <c r="V476" s="15">
        <f t="shared" si="121"/>
        <v>1.6666666666666667</v>
      </c>
      <c r="W476">
        <v>365</v>
      </c>
    </row>
    <row r="477" spans="1:23" x14ac:dyDescent="0.3">
      <c r="A477" s="9">
        <v>45540</v>
      </c>
      <c r="B477" s="9">
        <v>45546</v>
      </c>
      <c r="C477" s="8" t="s">
        <v>23</v>
      </c>
      <c r="D477" s="8" t="s">
        <v>24</v>
      </c>
      <c r="E477" s="8"/>
      <c r="F477" s="8"/>
      <c r="G477" s="22">
        <v>7</v>
      </c>
      <c r="H477" s="22" t="s">
        <v>1260</v>
      </c>
      <c r="I477" s="36">
        <v>4000417702005</v>
      </c>
      <c r="J477" s="22" t="s">
        <v>1261</v>
      </c>
      <c r="K477" s="46"/>
      <c r="L477" s="22" t="s">
        <v>1254</v>
      </c>
      <c r="M477" s="22">
        <v>200000035</v>
      </c>
      <c r="N477" s="22" t="s">
        <v>1255</v>
      </c>
      <c r="O477" s="22"/>
      <c r="P477" s="34">
        <v>23990</v>
      </c>
      <c r="Q477" s="34">
        <v>19990</v>
      </c>
      <c r="R477" s="13">
        <f t="shared" si="122"/>
        <v>-0.16673614005835768</v>
      </c>
      <c r="S477" s="14">
        <v>424</v>
      </c>
      <c r="T477" s="14">
        <v>800</v>
      </c>
      <c r="U477" s="14">
        <f t="shared" si="120"/>
        <v>15992000</v>
      </c>
      <c r="V477" s="15">
        <f t="shared" si="121"/>
        <v>1.8867924528301887</v>
      </c>
      <c r="W477">
        <v>365</v>
      </c>
    </row>
    <row r="478" spans="1:23" x14ac:dyDescent="0.3">
      <c r="A478" s="9">
        <v>45540</v>
      </c>
      <c r="B478" s="9">
        <v>45546</v>
      </c>
      <c r="C478" s="8" t="s">
        <v>23</v>
      </c>
      <c r="D478" s="8" t="s">
        <v>24</v>
      </c>
      <c r="E478" s="8"/>
      <c r="F478" s="8"/>
      <c r="G478" s="22">
        <v>7</v>
      </c>
      <c r="H478" s="22" t="s">
        <v>1262</v>
      </c>
      <c r="I478" s="36"/>
      <c r="J478" s="22" t="s">
        <v>1263</v>
      </c>
      <c r="K478" s="46"/>
      <c r="L478" s="22" t="s">
        <v>1264</v>
      </c>
      <c r="M478" s="22">
        <v>200000036</v>
      </c>
      <c r="N478" s="22" t="s">
        <v>1265</v>
      </c>
      <c r="O478" s="22"/>
      <c r="P478" s="34">
        <v>28990</v>
      </c>
      <c r="Q478" s="34">
        <v>24990</v>
      </c>
      <c r="R478" s="13">
        <f t="shared" si="122"/>
        <v>-0.13797861331493622</v>
      </c>
      <c r="S478" s="14">
        <v>161</v>
      </c>
      <c r="T478" s="14">
        <v>300</v>
      </c>
      <c r="U478" s="14">
        <f t="shared" si="120"/>
        <v>7497000</v>
      </c>
      <c r="V478" s="15">
        <f t="shared" si="121"/>
        <v>1.8633540372670807</v>
      </c>
      <c r="W478">
        <v>365</v>
      </c>
    </row>
    <row r="479" spans="1:23" x14ac:dyDescent="0.3">
      <c r="A479" s="9">
        <v>45540</v>
      </c>
      <c r="B479" s="9">
        <v>45546</v>
      </c>
      <c r="C479" s="8" t="s">
        <v>23</v>
      </c>
      <c r="D479" s="8" t="s">
        <v>24</v>
      </c>
      <c r="E479" s="8"/>
      <c r="F479" s="8"/>
      <c r="G479" s="22">
        <v>7</v>
      </c>
      <c r="H479" s="22" t="s">
        <v>1266</v>
      </c>
      <c r="I479" s="36"/>
      <c r="J479" s="22" t="s">
        <v>1267</v>
      </c>
      <c r="K479" s="46"/>
      <c r="L479" s="22" t="s">
        <v>1264</v>
      </c>
      <c r="M479" s="22">
        <v>200000036</v>
      </c>
      <c r="N479" s="22" t="s">
        <v>1265</v>
      </c>
      <c r="O479" s="22"/>
      <c r="P479" s="34">
        <v>69990</v>
      </c>
      <c r="Q479" s="34">
        <v>59990</v>
      </c>
      <c r="R479" s="13">
        <f t="shared" si="122"/>
        <v>-0.14287755393627666</v>
      </c>
      <c r="S479" s="14">
        <v>68</v>
      </c>
      <c r="T479" s="14">
        <v>200</v>
      </c>
      <c r="U479" s="14">
        <f t="shared" si="120"/>
        <v>11998000</v>
      </c>
      <c r="V479" s="15">
        <f t="shared" si="121"/>
        <v>2.9411764705882355</v>
      </c>
      <c r="W479">
        <v>365</v>
      </c>
    </row>
    <row r="480" spans="1:23" x14ac:dyDescent="0.3">
      <c r="A480" s="9">
        <v>45540</v>
      </c>
      <c r="B480" s="9">
        <v>45546</v>
      </c>
      <c r="C480" s="8" t="s">
        <v>23</v>
      </c>
      <c r="D480" s="8" t="s">
        <v>24</v>
      </c>
      <c r="E480" s="8"/>
      <c r="F480" s="8"/>
      <c r="G480" s="22">
        <v>7</v>
      </c>
      <c r="H480" s="22" t="s">
        <v>1268</v>
      </c>
      <c r="I480" s="36"/>
      <c r="J480" s="22" t="s">
        <v>1269</v>
      </c>
      <c r="K480" s="46"/>
      <c r="L480" s="22" t="s">
        <v>1264</v>
      </c>
      <c r="M480" s="22">
        <v>200000036</v>
      </c>
      <c r="N480" s="22" t="s">
        <v>1265</v>
      </c>
      <c r="O480" s="22"/>
      <c r="P480" s="34">
        <v>28990</v>
      </c>
      <c r="Q480" s="34">
        <v>24990</v>
      </c>
      <c r="R480" s="13">
        <f t="shared" si="122"/>
        <v>-0.13797861331493622</v>
      </c>
      <c r="S480" s="14">
        <v>205</v>
      </c>
      <c r="T480" s="14">
        <v>400</v>
      </c>
      <c r="U480" s="14">
        <f t="shared" si="120"/>
        <v>9996000</v>
      </c>
      <c r="V480" s="15">
        <f t="shared" si="121"/>
        <v>1.9512195121951219</v>
      </c>
      <c r="W480">
        <v>365</v>
      </c>
    </row>
    <row r="481" spans="1:33" x14ac:dyDescent="0.3">
      <c r="A481" s="9">
        <v>45540</v>
      </c>
      <c r="B481" s="9">
        <v>45546</v>
      </c>
      <c r="C481" s="8" t="s">
        <v>23</v>
      </c>
      <c r="D481" s="8" t="s">
        <v>24</v>
      </c>
      <c r="E481" s="8"/>
      <c r="F481" s="8"/>
      <c r="G481" s="22">
        <v>9</v>
      </c>
      <c r="H481" s="22" t="s">
        <v>1270</v>
      </c>
      <c r="I481" s="36"/>
      <c r="J481" s="22" t="s">
        <v>1271</v>
      </c>
      <c r="K481" s="22" t="s">
        <v>35</v>
      </c>
      <c r="L481" s="22" t="s">
        <v>1272</v>
      </c>
      <c r="M481" s="22">
        <v>100007765</v>
      </c>
      <c r="N481" s="22" t="s">
        <v>1273</v>
      </c>
      <c r="O481" s="22"/>
      <c r="P481" s="34">
        <v>29990</v>
      </c>
      <c r="Q481" s="34">
        <v>20990</v>
      </c>
      <c r="R481" s="13">
        <f t="shared" si="122"/>
        <v>-0.30010003334444812</v>
      </c>
      <c r="S481" s="14">
        <v>119</v>
      </c>
      <c r="T481" s="14">
        <v>350</v>
      </c>
      <c r="U481" s="14">
        <f t="shared" si="120"/>
        <v>7346500</v>
      </c>
      <c r="V481" s="15">
        <f t="shared" si="121"/>
        <v>2.9411764705882355</v>
      </c>
      <c r="W481">
        <v>540</v>
      </c>
    </row>
    <row r="482" spans="1:33" x14ac:dyDescent="0.3">
      <c r="A482" s="9">
        <v>45540</v>
      </c>
      <c r="B482" s="9">
        <v>45546</v>
      </c>
      <c r="C482" s="8" t="s">
        <v>23</v>
      </c>
      <c r="D482" s="8" t="s">
        <v>24</v>
      </c>
      <c r="E482" s="8"/>
      <c r="F482" s="8"/>
      <c r="G482" s="22">
        <v>9</v>
      </c>
      <c r="H482" s="22" t="s">
        <v>1274</v>
      </c>
      <c r="I482" s="36"/>
      <c r="J482" s="22" t="s">
        <v>1275</v>
      </c>
      <c r="K482" s="22" t="s">
        <v>35</v>
      </c>
      <c r="L482" s="22" t="s">
        <v>1272</v>
      </c>
      <c r="M482" s="22">
        <v>100007765</v>
      </c>
      <c r="N482" s="22" t="s">
        <v>1273</v>
      </c>
      <c r="O482" s="22"/>
      <c r="P482" s="34">
        <v>29990</v>
      </c>
      <c r="Q482" s="34">
        <v>20990</v>
      </c>
      <c r="R482" s="13">
        <f t="shared" si="122"/>
        <v>-0.30010003334444812</v>
      </c>
      <c r="S482" s="14">
        <v>42</v>
      </c>
      <c r="T482" s="14">
        <v>150</v>
      </c>
      <c r="U482" s="14">
        <f t="shared" si="120"/>
        <v>3148500</v>
      </c>
      <c r="V482" s="15">
        <f t="shared" si="121"/>
        <v>3.5714285714285716</v>
      </c>
      <c r="W482">
        <v>545</v>
      </c>
    </row>
    <row r="483" spans="1:33" x14ac:dyDescent="0.3">
      <c r="A483" s="9">
        <v>45540</v>
      </c>
      <c r="B483" s="9">
        <v>45546</v>
      </c>
      <c r="C483" s="8" t="s">
        <v>23</v>
      </c>
      <c r="D483" s="8" t="s">
        <v>24</v>
      </c>
      <c r="E483" s="8"/>
      <c r="F483" s="8"/>
      <c r="G483" s="22">
        <v>9</v>
      </c>
      <c r="H483" s="22" t="s">
        <v>1276</v>
      </c>
      <c r="I483" s="36"/>
      <c r="J483" s="22" t="s">
        <v>1277</v>
      </c>
      <c r="K483" s="22" t="s">
        <v>35</v>
      </c>
      <c r="L483" s="22" t="s">
        <v>1272</v>
      </c>
      <c r="M483" s="22">
        <v>100007765</v>
      </c>
      <c r="N483" s="22" t="s">
        <v>1273</v>
      </c>
      <c r="O483" s="22"/>
      <c r="P483" s="34">
        <v>29990</v>
      </c>
      <c r="Q483" s="34">
        <v>20990</v>
      </c>
      <c r="R483" s="13">
        <f t="shared" si="122"/>
        <v>-0.30010003334444812</v>
      </c>
      <c r="S483" s="14">
        <v>46</v>
      </c>
      <c r="T483" s="14">
        <v>150</v>
      </c>
      <c r="U483" s="14">
        <f t="shared" si="120"/>
        <v>3148500</v>
      </c>
      <c r="V483" s="15">
        <f t="shared" si="121"/>
        <v>3.2608695652173911</v>
      </c>
      <c r="W483">
        <v>545</v>
      </c>
    </row>
    <row r="484" spans="1:33" x14ac:dyDescent="0.3">
      <c r="A484" s="9">
        <v>45540</v>
      </c>
      <c r="B484" s="9">
        <v>45546</v>
      </c>
      <c r="C484" s="8" t="s">
        <v>23</v>
      </c>
      <c r="D484" s="8" t="s">
        <v>24</v>
      </c>
      <c r="E484" s="8"/>
      <c r="F484" s="8"/>
      <c r="G484" s="22">
        <v>9</v>
      </c>
      <c r="H484" s="22" t="s">
        <v>1278</v>
      </c>
      <c r="I484" s="36"/>
      <c r="J484" s="22" t="s">
        <v>1279</v>
      </c>
      <c r="K484" s="22" t="s">
        <v>35</v>
      </c>
      <c r="L484" s="22" t="s">
        <v>1272</v>
      </c>
      <c r="M484" s="22">
        <v>100007765</v>
      </c>
      <c r="N484" s="22" t="s">
        <v>1273</v>
      </c>
      <c r="O484" s="22"/>
      <c r="P484" s="34">
        <v>104990</v>
      </c>
      <c r="Q484" s="34">
        <v>88990</v>
      </c>
      <c r="R484" s="13">
        <f t="shared" si="122"/>
        <v>-0.15239546623487954</v>
      </c>
      <c r="S484" s="14">
        <v>170</v>
      </c>
      <c r="T484" s="14">
        <f>S484*2</f>
        <v>340</v>
      </c>
      <c r="U484" s="14">
        <f t="shared" si="120"/>
        <v>30256600</v>
      </c>
      <c r="V484" s="15">
        <f t="shared" si="121"/>
        <v>2</v>
      </c>
      <c r="W484">
        <v>540</v>
      </c>
    </row>
    <row r="485" spans="1:33" x14ac:dyDescent="0.3">
      <c r="A485" s="9">
        <v>45540</v>
      </c>
      <c r="B485" s="9">
        <v>45546</v>
      </c>
      <c r="C485" s="8" t="s">
        <v>23</v>
      </c>
      <c r="D485" s="8" t="s">
        <v>24</v>
      </c>
      <c r="E485" s="8"/>
      <c r="F485" s="8"/>
      <c r="G485" s="22">
        <v>9</v>
      </c>
      <c r="H485" s="22" t="s">
        <v>1280</v>
      </c>
      <c r="I485" s="36"/>
      <c r="J485" s="22" t="s">
        <v>1281</v>
      </c>
      <c r="K485" s="22" t="s">
        <v>35</v>
      </c>
      <c r="L485" s="22" t="s">
        <v>1272</v>
      </c>
      <c r="M485" s="22">
        <v>100007765</v>
      </c>
      <c r="N485" s="22" t="s">
        <v>1273</v>
      </c>
      <c r="O485" s="22"/>
      <c r="P485" s="34">
        <v>104990</v>
      </c>
      <c r="Q485" s="34">
        <v>88990</v>
      </c>
      <c r="R485" s="13">
        <f t="shared" si="122"/>
        <v>-0.15239546623487954</v>
      </c>
      <c r="S485" s="14">
        <v>276</v>
      </c>
      <c r="T485" s="14">
        <f>S485*2</f>
        <v>552</v>
      </c>
      <c r="U485" s="14">
        <f t="shared" si="120"/>
        <v>49122480</v>
      </c>
      <c r="V485" s="15">
        <f t="shared" si="121"/>
        <v>2</v>
      </c>
      <c r="W485">
        <v>540</v>
      </c>
    </row>
    <row r="486" spans="1:33" x14ac:dyDescent="0.3">
      <c r="A486" s="9">
        <v>45540</v>
      </c>
      <c r="B486" s="9">
        <v>45546</v>
      </c>
      <c r="C486" s="8" t="s">
        <v>23</v>
      </c>
      <c r="D486" s="8" t="s">
        <v>24</v>
      </c>
      <c r="E486" s="8"/>
      <c r="F486" s="8"/>
      <c r="G486" s="22">
        <v>9</v>
      </c>
      <c r="H486" s="22" t="s">
        <v>1282</v>
      </c>
      <c r="I486" s="36"/>
      <c r="J486" s="22" t="s">
        <v>1283</v>
      </c>
      <c r="K486" s="22" t="s">
        <v>35</v>
      </c>
      <c r="L486" s="22" t="s">
        <v>1272</v>
      </c>
      <c r="M486" s="22">
        <v>100007765</v>
      </c>
      <c r="N486" s="22" t="s">
        <v>1273</v>
      </c>
      <c r="O486" s="22"/>
      <c r="P486" s="34">
        <v>108990</v>
      </c>
      <c r="Q486" s="34">
        <v>89990</v>
      </c>
      <c r="R486" s="13">
        <f t="shared" si="122"/>
        <v>-0.17432791999265984</v>
      </c>
      <c r="S486" s="14">
        <v>439</v>
      </c>
      <c r="T486" s="14">
        <f>S486*2</f>
        <v>878</v>
      </c>
      <c r="U486" s="14">
        <f t="shared" si="120"/>
        <v>79011220</v>
      </c>
      <c r="V486" s="15">
        <f t="shared" si="121"/>
        <v>2</v>
      </c>
      <c r="W486">
        <v>540</v>
      </c>
    </row>
    <row r="487" spans="1:33" x14ac:dyDescent="0.3">
      <c r="A487" s="9">
        <v>45540</v>
      </c>
      <c r="B487" s="9">
        <v>45546</v>
      </c>
      <c r="C487" s="8" t="s">
        <v>23</v>
      </c>
      <c r="D487" s="8" t="s">
        <v>24</v>
      </c>
      <c r="E487" s="8"/>
      <c r="F487" s="8"/>
      <c r="G487" s="22">
        <v>9</v>
      </c>
      <c r="H487" s="22" t="s">
        <v>1284</v>
      </c>
      <c r="I487" s="36"/>
      <c r="J487" s="22" t="s">
        <v>1285</v>
      </c>
      <c r="K487" s="22" t="s">
        <v>35</v>
      </c>
      <c r="L487" s="22" t="s">
        <v>1272</v>
      </c>
      <c r="M487" s="22">
        <v>100007765</v>
      </c>
      <c r="N487" s="22" t="s">
        <v>1273</v>
      </c>
      <c r="O487" s="22"/>
      <c r="P487" s="34">
        <v>109990</v>
      </c>
      <c r="Q487" s="34">
        <v>89990</v>
      </c>
      <c r="R487" s="13">
        <f t="shared" si="122"/>
        <v>-0.18183471224656789</v>
      </c>
      <c r="S487" s="14">
        <v>526</v>
      </c>
      <c r="T487" s="14">
        <v>1300</v>
      </c>
      <c r="U487" s="14">
        <f t="shared" si="120"/>
        <v>116987000</v>
      </c>
      <c r="V487" s="15">
        <f t="shared" si="121"/>
        <v>2.4714828897338403</v>
      </c>
      <c r="W487">
        <v>540</v>
      </c>
    </row>
    <row r="488" spans="1:33" x14ac:dyDescent="0.3">
      <c r="A488" s="9">
        <v>45540</v>
      </c>
      <c r="B488" s="9">
        <v>45546</v>
      </c>
      <c r="C488" s="8" t="s">
        <v>23</v>
      </c>
      <c r="D488" s="8" t="s">
        <v>24</v>
      </c>
      <c r="E488" s="8"/>
      <c r="F488" s="8"/>
      <c r="G488" s="29">
        <v>1</v>
      </c>
      <c r="H488" s="32" t="s">
        <v>1286</v>
      </c>
      <c r="I488" s="32"/>
      <c r="J488" s="29" t="s">
        <v>1287</v>
      </c>
      <c r="K488" s="29" t="s">
        <v>35</v>
      </c>
      <c r="L488" s="29" t="s">
        <v>1288</v>
      </c>
      <c r="M488" s="29">
        <v>100003220</v>
      </c>
      <c r="N488" s="29" t="s">
        <v>1289</v>
      </c>
      <c r="O488" s="29"/>
      <c r="P488" s="33">
        <v>1990</v>
      </c>
      <c r="Q488" s="33">
        <v>1490</v>
      </c>
      <c r="R488" s="13">
        <f t="shared" si="122"/>
        <v>-0.25125628140703515</v>
      </c>
      <c r="S488" s="14"/>
      <c r="T488" s="14"/>
      <c r="U488" s="14"/>
      <c r="V488" s="15"/>
      <c r="W488">
        <v>365</v>
      </c>
    </row>
    <row r="489" spans="1:33" x14ac:dyDescent="0.3">
      <c r="A489" s="9">
        <v>45540</v>
      </c>
      <c r="B489" s="9">
        <v>45546</v>
      </c>
      <c r="C489" s="8" t="s">
        <v>23</v>
      </c>
      <c r="D489" s="8" t="s">
        <v>24</v>
      </c>
      <c r="E489" s="8"/>
      <c r="F489" s="8"/>
      <c r="G489" s="29">
        <v>1</v>
      </c>
      <c r="H489" s="32" t="s">
        <v>1290</v>
      </c>
      <c r="I489" s="32"/>
      <c r="J489" s="29" t="s">
        <v>1291</v>
      </c>
      <c r="K489" s="29" t="s">
        <v>35</v>
      </c>
      <c r="L489" s="29" t="s">
        <v>1288</v>
      </c>
      <c r="M489" s="29">
        <v>100003220</v>
      </c>
      <c r="N489" s="29" t="s">
        <v>1289</v>
      </c>
      <c r="O489" s="29"/>
      <c r="P489" s="33">
        <v>1990</v>
      </c>
      <c r="Q489" s="33">
        <v>1490</v>
      </c>
      <c r="R489" s="13">
        <f t="shared" si="122"/>
        <v>-0.25125628140703515</v>
      </c>
      <c r="S489" s="14"/>
      <c r="T489" s="14"/>
      <c r="U489" s="14"/>
      <c r="V489" s="15"/>
      <c r="W489">
        <v>365</v>
      </c>
    </row>
    <row r="490" spans="1:33" x14ac:dyDescent="0.3">
      <c r="A490" s="9">
        <v>45540</v>
      </c>
      <c r="B490" s="9">
        <v>45546</v>
      </c>
      <c r="C490" s="8" t="s">
        <v>23</v>
      </c>
      <c r="D490" s="8" t="s">
        <v>24</v>
      </c>
      <c r="E490" s="8"/>
      <c r="F490" s="8"/>
      <c r="G490" s="29">
        <v>1</v>
      </c>
      <c r="H490" s="32" t="s">
        <v>1292</v>
      </c>
      <c r="I490" s="32"/>
      <c r="J490" s="29" t="s">
        <v>1293</v>
      </c>
      <c r="K490" s="29" t="s">
        <v>35</v>
      </c>
      <c r="L490" s="29" t="s">
        <v>1288</v>
      </c>
      <c r="M490" s="29">
        <v>100003220</v>
      </c>
      <c r="N490" s="29" t="s">
        <v>1289</v>
      </c>
      <c r="O490" s="29"/>
      <c r="P490" s="33">
        <v>1990</v>
      </c>
      <c r="Q490" s="33">
        <v>1490</v>
      </c>
      <c r="R490" s="13">
        <f t="shared" si="122"/>
        <v>-0.25125628140703515</v>
      </c>
      <c r="S490" s="14"/>
      <c r="T490" s="14"/>
      <c r="U490" s="14"/>
      <c r="V490" s="15"/>
      <c r="W490">
        <v>365</v>
      </c>
    </row>
    <row r="491" spans="1:33" x14ac:dyDescent="0.3">
      <c r="A491" s="9">
        <v>45540</v>
      </c>
      <c r="B491" s="9">
        <v>45546</v>
      </c>
      <c r="C491" s="8" t="s">
        <v>23</v>
      </c>
      <c r="D491" s="8" t="s">
        <v>24</v>
      </c>
      <c r="E491" s="8"/>
      <c r="F491" s="8"/>
      <c r="G491" s="29">
        <v>1</v>
      </c>
      <c r="H491" s="32" t="s">
        <v>1294</v>
      </c>
      <c r="I491" s="32"/>
      <c r="J491" s="29" t="s">
        <v>1295</v>
      </c>
      <c r="K491" s="29" t="s">
        <v>35</v>
      </c>
      <c r="L491" s="29" t="s">
        <v>1288</v>
      </c>
      <c r="M491" s="29">
        <v>100003220</v>
      </c>
      <c r="N491" s="29" t="s">
        <v>1289</v>
      </c>
      <c r="O491" s="29"/>
      <c r="P491" s="33">
        <v>1990</v>
      </c>
      <c r="Q491" s="33">
        <v>1490</v>
      </c>
      <c r="R491" s="13">
        <f t="shared" si="122"/>
        <v>-0.25125628140703515</v>
      </c>
      <c r="S491" s="14"/>
      <c r="T491" s="14"/>
      <c r="U491" s="14"/>
      <c r="V491" s="15"/>
      <c r="W491">
        <v>365</v>
      </c>
    </row>
    <row r="492" spans="1:33" x14ac:dyDescent="0.3">
      <c r="A492" s="9">
        <v>45540</v>
      </c>
      <c r="B492" s="9">
        <v>45546</v>
      </c>
      <c r="C492" s="8" t="s">
        <v>23</v>
      </c>
      <c r="D492" s="8" t="s">
        <v>24</v>
      </c>
      <c r="E492" s="8"/>
      <c r="F492" s="8"/>
      <c r="G492" s="29">
        <v>1</v>
      </c>
      <c r="H492" s="32" t="s">
        <v>1296</v>
      </c>
      <c r="I492" s="32"/>
      <c r="J492" s="29" t="s">
        <v>1297</v>
      </c>
      <c r="K492" s="29" t="s">
        <v>35</v>
      </c>
      <c r="L492" s="29" t="s">
        <v>1288</v>
      </c>
      <c r="M492" s="29">
        <v>100003220</v>
      </c>
      <c r="N492" s="29" t="s">
        <v>1289</v>
      </c>
      <c r="O492" s="29"/>
      <c r="P492" s="33">
        <v>1990</v>
      </c>
      <c r="Q492" s="33">
        <v>1490</v>
      </c>
      <c r="R492" s="13">
        <f t="shared" si="122"/>
        <v>-0.25125628140703515</v>
      </c>
      <c r="S492" s="14"/>
      <c r="T492" s="14"/>
      <c r="U492" s="14"/>
      <c r="V492" s="15"/>
      <c r="W492">
        <v>365</v>
      </c>
    </row>
    <row r="493" spans="1:33" x14ac:dyDescent="0.3">
      <c r="A493" s="9">
        <v>45540</v>
      </c>
      <c r="B493" s="9">
        <v>45546</v>
      </c>
      <c r="C493" s="8" t="s">
        <v>23</v>
      </c>
      <c r="D493" s="8" t="s">
        <v>24</v>
      </c>
      <c r="E493" s="8"/>
      <c r="F493" s="8"/>
      <c r="G493" s="29">
        <v>1</v>
      </c>
      <c r="H493" s="32" t="s">
        <v>1298</v>
      </c>
      <c r="I493" s="32"/>
      <c r="J493" s="29" t="s">
        <v>1299</v>
      </c>
      <c r="K493" s="29" t="s">
        <v>35</v>
      </c>
      <c r="L493" s="29" t="s">
        <v>1288</v>
      </c>
      <c r="M493" s="29">
        <v>100003220</v>
      </c>
      <c r="N493" s="29" t="s">
        <v>1289</v>
      </c>
      <c r="O493" s="29"/>
      <c r="P493" s="33">
        <v>1990</v>
      </c>
      <c r="Q493" s="33">
        <v>1490</v>
      </c>
      <c r="R493" s="13">
        <f t="shared" si="122"/>
        <v>-0.25125628140703515</v>
      </c>
      <c r="S493" s="14"/>
      <c r="T493" s="14"/>
      <c r="U493" s="14"/>
      <c r="V493" s="15"/>
      <c r="W493">
        <v>365</v>
      </c>
    </row>
    <row r="494" spans="1:33" x14ac:dyDescent="0.3">
      <c r="A494" s="9">
        <v>45540</v>
      </c>
      <c r="B494" s="9">
        <v>45546</v>
      </c>
      <c r="C494" s="8" t="s">
        <v>84</v>
      </c>
      <c r="D494" s="8" t="s">
        <v>85</v>
      </c>
      <c r="E494" s="8"/>
      <c r="F494" s="8"/>
      <c r="G494" s="22">
        <v>18</v>
      </c>
      <c r="H494" s="8" t="s">
        <v>1300</v>
      </c>
      <c r="I494" s="8"/>
      <c r="J494" s="8" t="s">
        <v>1301</v>
      </c>
      <c r="K494" s="8"/>
      <c r="L494" s="8"/>
      <c r="M494" s="8"/>
      <c r="N494" s="8"/>
      <c r="O494" s="8"/>
      <c r="P494" s="8"/>
      <c r="Q494" s="8"/>
      <c r="R494" s="8"/>
      <c r="S494" s="14"/>
      <c r="T494" s="14"/>
      <c r="U494" s="14"/>
      <c r="V494" s="15"/>
      <c r="W494">
        <v>1</v>
      </c>
      <c r="X494">
        <v>1.566995119445395</v>
      </c>
      <c r="Y494">
        <f t="shared" ref="Y494:Y497" si="123">X494*1.25</f>
        <v>1.9587438993067439</v>
      </c>
      <c r="Z494" s="68">
        <v>45540</v>
      </c>
      <c r="AA494" s="68">
        <f t="shared" ref="AA494:AA497" si="124">Z494+2</f>
        <v>45542</v>
      </c>
      <c r="AB494">
        <f t="shared" ref="AB494:AB497" si="125">X494*0.75</f>
        <v>1.1752463395840462</v>
      </c>
      <c r="AC494" s="68">
        <f t="shared" ref="AC494:AC497" si="126">AA494+1</f>
        <v>45543</v>
      </c>
      <c r="AD494" s="68">
        <f t="shared" ref="AD494:AD497" si="127">AC494+3</f>
        <v>45546</v>
      </c>
      <c r="AE494">
        <f t="shared" ref="AE494:AE497" si="128">1.3/X494</f>
        <v>0.82961330502427322</v>
      </c>
      <c r="AF494" s="68">
        <f t="shared" ref="AF494:AF497" si="129">AD494+1</f>
        <v>45547</v>
      </c>
      <c r="AG494" s="68">
        <f t="shared" ref="AG494:AG497" si="130">AF494+6</f>
        <v>45553</v>
      </c>
    </row>
    <row r="495" spans="1:33" x14ac:dyDescent="0.3">
      <c r="A495" s="9">
        <v>45540</v>
      </c>
      <c r="B495" s="9">
        <v>45546</v>
      </c>
      <c r="C495" s="8" t="s">
        <v>84</v>
      </c>
      <c r="D495" s="8" t="s">
        <v>85</v>
      </c>
      <c r="E495" s="8"/>
      <c r="F495" s="8"/>
      <c r="G495" s="22">
        <v>18</v>
      </c>
      <c r="H495" s="8" t="s">
        <v>1302</v>
      </c>
      <c r="I495" s="8"/>
      <c r="J495" s="8" t="s">
        <v>1303</v>
      </c>
      <c r="K495" s="8"/>
      <c r="L495" s="8"/>
      <c r="M495" s="8"/>
      <c r="N495" s="8"/>
      <c r="O495" s="8"/>
      <c r="P495" s="8"/>
      <c r="Q495" s="8"/>
      <c r="R495" s="8"/>
      <c r="S495" s="14"/>
      <c r="T495" s="14"/>
      <c r="U495" s="14"/>
      <c r="V495" s="15"/>
      <c r="W495">
        <v>4</v>
      </c>
      <c r="X495">
        <v>1.478161339440651</v>
      </c>
      <c r="Y495">
        <f t="shared" si="123"/>
        <v>1.8477016743008137</v>
      </c>
      <c r="Z495" s="68">
        <v>45540</v>
      </c>
      <c r="AA495" s="68">
        <f t="shared" si="124"/>
        <v>45542</v>
      </c>
      <c r="AB495">
        <f t="shared" si="125"/>
        <v>1.1086210045804883</v>
      </c>
      <c r="AC495" s="68">
        <f t="shared" si="126"/>
        <v>45543</v>
      </c>
      <c r="AD495" s="68">
        <f t="shared" si="127"/>
        <v>45546</v>
      </c>
      <c r="AE495">
        <f t="shared" si="128"/>
        <v>0.87947097878498925</v>
      </c>
      <c r="AF495" s="68">
        <f t="shared" si="129"/>
        <v>45547</v>
      </c>
      <c r="AG495" s="68">
        <f t="shared" si="130"/>
        <v>45553</v>
      </c>
    </row>
    <row r="496" spans="1:33" x14ac:dyDescent="0.3">
      <c r="A496" s="9">
        <v>45540</v>
      </c>
      <c r="B496" s="9">
        <v>45546</v>
      </c>
      <c r="C496" s="8" t="s">
        <v>84</v>
      </c>
      <c r="D496" s="8" t="s">
        <v>24</v>
      </c>
      <c r="E496" s="8"/>
      <c r="F496" s="8"/>
      <c r="G496" s="22">
        <v>8</v>
      </c>
      <c r="H496" s="8" t="s">
        <v>1304</v>
      </c>
      <c r="I496" s="8"/>
      <c r="J496" s="8" t="s">
        <v>1305</v>
      </c>
      <c r="K496" s="8"/>
      <c r="L496" s="8"/>
      <c r="M496" s="8"/>
      <c r="N496" s="8"/>
      <c r="O496" s="8"/>
      <c r="P496" s="8"/>
      <c r="Q496" s="8"/>
      <c r="R496" s="8"/>
      <c r="S496" s="14"/>
      <c r="T496" s="14"/>
      <c r="U496" s="14"/>
      <c r="V496" s="15"/>
      <c r="W496">
        <v>5</v>
      </c>
      <c r="X496">
        <v>1.292768261694986</v>
      </c>
      <c r="Y496">
        <f t="shared" si="123"/>
        <v>1.6159603271187326</v>
      </c>
      <c r="Z496" s="68">
        <v>45540</v>
      </c>
      <c r="AA496" s="68">
        <f t="shared" si="124"/>
        <v>45542</v>
      </c>
      <c r="AB496">
        <f t="shared" si="125"/>
        <v>0.96957619627123948</v>
      </c>
      <c r="AC496" s="68">
        <f t="shared" si="126"/>
        <v>45543</v>
      </c>
      <c r="AD496" s="68">
        <f t="shared" si="127"/>
        <v>45546</v>
      </c>
      <c r="AE496">
        <f t="shared" si="128"/>
        <v>1.0055939943138241</v>
      </c>
      <c r="AF496" s="68">
        <f t="shared" si="129"/>
        <v>45547</v>
      </c>
      <c r="AG496" s="68">
        <f t="shared" si="130"/>
        <v>45553</v>
      </c>
    </row>
    <row r="497" spans="1:33" x14ac:dyDescent="0.3">
      <c r="A497" s="9">
        <v>45540</v>
      </c>
      <c r="B497" s="9">
        <v>45546</v>
      </c>
      <c r="C497" s="8" t="s">
        <v>84</v>
      </c>
      <c r="D497" s="8" t="s">
        <v>85</v>
      </c>
      <c r="E497" s="29"/>
      <c r="F497" s="29"/>
      <c r="G497" s="37">
        <v>1</v>
      </c>
      <c r="H497" s="38" t="s">
        <v>1306</v>
      </c>
      <c r="I497" s="38"/>
      <c r="J497" s="37" t="s">
        <v>1307</v>
      </c>
      <c r="K497" s="37" t="s">
        <v>35</v>
      </c>
      <c r="L497" s="37" t="s">
        <v>1308</v>
      </c>
      <c r="M497" s="37">
        <v>100004714</v>
      </c>
      <c r="N497" s="37" t="s">
        <v>1309</v>
      </c>
      <c r="O497" s="37"/>
      <c r="P497" s="47">
        <v>19490</v>
      </c>
      <c r="Q497" s="47">
        <v>15590</v>
      </c>
      <c r="R497" s="48">
        <f>Q497/P497-1</f>
        <v>-0.20010261672652641</v>
      </c>
      <c r="S497" s="29">
        <v>5300</v>
      </c>
      <c r="T497" s="29">
        <v>14000</v>
      </c>
      <c r="U497" s="49">
        <f>T497*Q497</f>
        <v>218260000</v>
      </c>
      <c r="V497" s="29">
        <f>T497/S497</f>
        <v>2.641509433962264</v>
      </c>
      <c r="W497" s="8">
        <v>0</v>
      </c>
      <c r="X497">
        <v>1.4946558168997841</v>
      </c>
      <c r="Y497">
        <f t="shared" si="123"/>
        <v>1.8683197711247301</v>
      </c>
      <c r="Z497" s="68">
        <v>45540</v>
      </c>
      <c r="AA497" s="68">
        <f t="shared" si="124"/>
        <v>45542</v>
      </c>
      <c r="AB497">
        <f t="shared" si="125"/>
        <v>1.1209918626748381</v>
      </c>
      <c r="AC497" s="68">
        <f t="shared" si="126"/>
        <v>45543</v>
      </c>
      <c r="AD497" s="68">
        <f t="shared" si="127"/>
        <v>45546</v>
      </c>
      <c r="AE497">
        <f t="shared" si="128"/>
        <v>0.86976545723848364</v>
      </c>
      <c r="AF497" s="68">
        <f t="shared" si="129"/>
        <v>45547</v>
      </c>
      <c r="AG497" s="68">
        <f t="shared" si="130"/>
        <v>45553</v>
      </c>
    </row>
  </sheetData>
  <conditionalFormatting sqref="H1">
    <cfRule type="duplicateValues" dxfId="256" priority="46"/>
    <cfRule type="duplicateValues" dxfId="255" priority="47"/>
    <cfRule type="duplicateValues" dxfId="254" priority="48"/>
    <cfRule type="duplicateValues" dxfId="253" priority="49"/>
  </conditionalFormatting>
  <conditionalFormatting sqref="H1:H493">
    <cfRule type="duplicateValues" dxfId="252" priority="6"/>
  </conditionalFormatting>
  <conditionalFormatting sqref="H4:H12">
    <cfRule type="duplicateValues" dxfId="251" priority="51"/>
    <cfRule type="duplicateValues" dxfId="250" priority="52"/>
  </conditionalFormatting>
  <conditionalFormatting sqref="H13:H16">
    <cfRule type="duplicateValues" dxfId="249" priority="53"/>
    <cfRule type="duplicateValues" dxfId="248" priority="54"/>
  </conditionalFormatting>
  <conditionalFormatting sqref="H30:H41">
    <cfRule type="duplicateValues" dxfId="247" priority="55"/>
    <cfRule type="duplicateValues" dxfId="246" priority="56"/>
    <cfRule type="duplicateValues" dxfId="245" priority="57"/>
    <cfRule type="duplicateValues" dxfId="244" priority="58"/>
  </conditionalFormatting>
  <conditionalFormatting sqref="H42">
    <cfRule type="duplicateValues" dxfId="243" priority="59"/>
    <cfRule type="duplicateValues" dxfId="242" priority="60"/>
    <cfRule type="duplicateValues" dxfId="241" priority="61"/>
    <cfRule type="duplicateValues" dxfId="240" priority="62"/>
  </conditionalFormatting>
  <conditionalFormatting sqref="H43:H54">
    <cfRule type="duplicateValues" dxfId="239" priority="63"/>
    <cfRule type="duplicateValues" dxfId="238" priority="64"/>
  </conditionalFormatting>
  <conditionalFormatting sqref="H61:H70">
    <cfRule type="duplicateValues" dxfId="237" priority="65"/>
  </conditionalFormatting>
  <conditionalFormatting sqref="H71:H109">
    <cfRule type="duplicateValues" dxfId="236" priority="177"/>
  </conditionalFormatting>
  <conditionalFormatting sqref="H130:H131">
    <cfRule type="duplicateValues" dxfId="235" priority="66"/>
    <cfRule type="duplicateValues" dxfId="234" priority="67"/>
    <cfRule type="duplicateValues" dxfId="233" priority="68"/>
    <cfRule type="duplicateValues" dxfId="232" priority="69"/>
    <cfRule type="duplicateValues" dxfId="231" priority="70"/>
    <cfRule type="duplicateValues" dxfId="230" priority="71"/>
    <cfRule type="duplicateValues" dxfId="229" priority="72"/>
    <cfRule type="duplicateValues" dxfId="228" priority="73"/>
    <cfRule type="duplicateValues" dxfId="227" priority="74"/>
    <cfRule type="duplicateValues" dxfId="226" priority="75"/>
    <cfRule type="duplicateValues" dxfId="225" priority="76"/>
  </conditionalFormatting>
  <conditionalFormatting sqref="H132">
    <cfRule type="duplicateValues" dxfId="224" priority="77"/>
    <cfRule type="duplicateValues" dxfId="223" priority="78"/>
    <cfRule type="duplicateValues" dxfId="222" priority="79"/>
    <cfRule type="duplicateValues" dxfId="221" priority="80"/>
    <cfRule type="duplicateValues" dxfId="220" priority="81"/>
    <cfRule type="duplicateValues" dxfId="219" priority="82"/>
  </conditionalFormatting>
  <conditionalFormatting sqref="H133:H134">
    <cfRule type="duplicateValues" dxfId="218" priority="83"/>
    <cfRule type="duplicateValues" dxfId="217" priority="84"/>
    <cfRule type="duplicateValues" dxfId="216" priority="85"/>
    <cfRule type="duplicateValues" dxfId="215" priority="86"/>
    <cfRule type="duplicateValues" dxfId="214" priority="87"/>
    <cfRule type="duplicateValues" dxfId="213" priority="88"/>
    <cfRule type="duplicateValues" dxfId="212" priority="89"/>
    <cfRule type="duplicateValues" dxfId="211" priority="90"/>
    <cfRule type="duplicateValues" dxfId="210" priority="91"/>
    <cfRule type="duplicateValues" dxfId="209" priority="92"/>
  </conditionalFormatting>
  <conditionalFormatting sqref="H134">
    <cfRule type="duplicateValues" dxfId="208" priority="93"/>
    <cfRule type="duplicateValues" dxfId="207" priority="94"/>
    <cfRule type="duplicateValues" dxfId="206" priority="95"/>
  </conditionalFormatting>
  <conditionalFormatting sqref="H135:H137">
    <cfRule type="duplicateValues" dxfId="205" priority="96"/>
    <cfRule type="duplicateValues" dxfId="204" priority="97"/>
    <cfRule type="duplicateValues" dxfId="203" priority="98"/>
    <cfRule type="duplicateValues" dxfId="202" priority="99"/>
    <cfRule type="duplicateValues" dxfId="201" priority="100"/>
    <cfRule type="duplicateValues" dxfId="200" priority="101"/>
    <cfRule type="duplicateValues" dxfId="199" priority="102"/>
    <cfRule type="duplicateValues" dxfId="198" priority="103"/>
    <cfRule type="duplicateValues" dxfId="197" priority="104"/>
    <cfRule type="duplicateValues" dxfId="196" priority="105"/>
    <cfRule type="duplicateValues" dxfId="195" priority="106"/>
  </conditionalFormatting>
  <conditionalFormatting sqref="H138">
    <cfRule type="duplicateValues" dxfId="194" priority="107"/>
    <cfRule type="duplicateValues" dxfId="193" priority="108"/>
    <cfRule type="duplicateValues" dxfId="192" priority="109"/>
    <cfRule type="duplicateValues" dxfId="191" priority="110"/>
    <cfRule type="duplicateValues" dxfId="190" priority="111"/>
    <cfRule type="duplicateValues" dxfId="189" priority="112"/>
    <cfRule type="duplicateValues" dxfId="188" priority="113"/>
    <cfRule type="duplicateValues" dxfId="187" priority="114"/>
    <cfRule type="duplicateValues" dxfId="186" priority="115"/>
    <cfRule type="duplicateValues" dxfId="185" priority="116"/>
    <cfRule type="duplicateValues" dxfId="184" priority="117"/>
  </conditionalFormatting>
  <conditionalFormatting sqref="H139">
    <cfRule type="duplicateValues" dxfId="183" priority="118"/>
    <cfRule type="duplicateValues" dxfId="182" priority="119"/>
    <cfRule type="duplicateValues" dxfId="181" priority="120"/>
    <cfRule type="duplicateValues" dxfId="180" priority="121"/>
    <cfRule type="duplicateValues" dxfId="179" priority="122"/>
    <cfRule type="duplicateValues" dxfId="178" priority="123"/>
    <cfRule type="duplicateValues" dxfId="177" priority="124"/>
    <cfRule type="duplicateValues" dxfId="176" priority="125"/>
    <cfRule type="duplicateValues" dxfId="175" priority="126"/>
    <cfRule type="duplicateValues" dxfId="174" priority="127"/>
    <cfRule type="duplicateValues" dxfId="173" priority="128"/>
    <cfRule type="duplicateValues" dxfId="172" priority="129"/>
    <cfRule type="duplicateValues" dxfId="171" priority="130"/>
    <cfRule type="duplicateValues" dxfId="170" priority="131"/>
  </conditionalFormatting>
  <conditionalFormatting sqref="H140">
    <cfRule type="duplicateValues" dxfId="169" priority="132"/>
    <cfRule type="duplicateValues" dxfId="168" priority="133"/>
    <cfRule type="duplicateValues" dxfId="167" priority="134"/>
    <cfRule type="duplicateValues" dxfId="166" priority="135"/>
    <cfRule type="duplicateValues" dxfId="165" priority="136"/>
    <cfRule type="duplicateValues" dxfId="164" priority="137"/>
    <cfRule type="duplicateValues" dxfId="163" priority="138"/>
    <cfRule type="duplicateValues" dxfId="162" priority="139"/>
    <cfRule type="duplicateValues" dxfId="161" priority="140"/>
    <cfRule type="duplicateValues" dxfId="160" priority="141"/>
    <cfRule type="duplicateValues" dxfId="159" priority="142"/>
  </conditionalFormatting>
  <conditionalFormatting sqref="H188">
    <cfRule type="duplicateValues" dxfId="158" priority="143"/>
    <cfRule type="duplicateValues" dxfId="157" priority="144"/>
    <cfRule type="duplicateValues" dxfId="156" priority="145"/>
  </conditionalFormatting>
  <conditionalFormatting sqref="H220:H224">
    <cfRule type="duplicateValues" dxfId="155" priority="146"/>
  </conditionalFormatting>
  <conditionalFormatting sqref="H231:H237 H188:H219">
    <cfRule type="duplicateValues" dxfId="154" priority="147"/>
  </conditionalFormatting>
  <conditionalFormatting sqref="H238">
    <cfRule type="duplicateValues" dxfId="153" priority="148"/>
    <cfRule type="duplicateValues" dxfId="152" priority="149"/>
  </conditionalFormatting>
  <conditionalFormatting sqref="H238:H242">
    <cfRule type="duplicateValues" dxfId="151" priority="179"/>
    <cfRule type="duplicateValues" dxfId="150" priority="180"/>
    <cfRule type="duplicateValues" dxfId="149" priority="181"/>
    <cfRule type="duplicateValues" dxfId="148" priority="182"/>
    <cfRule type="duplicateValues" dxfId="147" priority="183"/>
    <cfRule type="duplicateValues" dxfId="146" priority="184"/>
    <cfRule type="duplicateValues" dxfId="145" priority="185"/>
    <cfRule type="duplicateValues" dxfId="144" priority="186"/>
    <cfRule type="duplicateValues" dxfId="143" priority="187"/>
    <cfRule type="duplicateValues" dxfId="142" priority="188"/>
  </conditionalFormatting>
  <conditionalFormatting sqref="H239">
    <cfRule type="duplicateValues" dxfId="141" priority="150"/>
    <cfRule type="duplicateValues" dxfId="140" priority="151"/>
  </conditionalFormatting>
  <conditionalFormatting sqref="H240">
    <cfRule type="duplicateValues" dxfId="139" priority="152"/>
    <cfRule type="duplicateValues" dxfId="138" priority="153"/>
  </conditionalFormatting>
  <conditionalFormatting sqref="H252:H273">
    <cfRule type="duplicateValues" dxfId="137" priority="154"/>
    <cfRule type="duplicateValues" dxfId="136" priority="155"/>
    <cfRule type="duplicateValues" dxfId="135" priority="156"/>
  </conditionalFormatting>
  <conditionalFormatting sqref="H274:H312">
    <cfRule type="duplicateValues" dxfId="134" priority="178"/>
  </conditionalFormatting>
  <conditionalFormatting sqref="H318:H321">
    <cfRule type="duplicateValues" dxfId="133" priority="157"/>
    <cfRule type="duplicateValues" dxfId="132" priority="158"/>
  </conditionalFormatting>
  <conditionalFormatting sqref="H401:H420">
    <cfRule type="duplicateValues" dxfId="131" priority="159"/>
  </conditionalFormatting>
  <conditionalFormatting sqref="H421:H431">
    <cfRule type="duplicateValues" dxfId="130" priority="160"/>
    <cfRule type="duplicateValues" dxfId="129" priority="161"/>
    <cfRule type="duplicateValues" dxfId="128" priority="162"/>
  </conditionalFormatting>
  <conditionalFormatting sqref="H432">
    <cfRule type="duplicateValues" dxfId="127" priority="36"/>
    <cfRule type="duplicateValues" dxfId="126" priority="37"/>
    <cfRule type="duplicateValues" dxfId="125" priority="38"/>
  </conditionalFormatting>
  <conditionalFormatting sqref="H433:H435">
    <cfRule type="duplicateValues" dxfId="124" priority="35"/>
  </conditionalFormatting>
  <conditionalFormatting sqref="H439:H440">
    <cfRule type="duplicateValues" dxfId="123" priority="28"/>
    <cfRule type="duplicateValues" dxfId="122" priority="29"/>
    <cfRule type="duplicateValues" dxfId="121" priority="30"/>
    <cfRule type="duplicateValues" dxfId="120" priority="31"/>
    <cfRule type="duplicateValues" dxfId="119" priority="32"/>
    <cfRule type="duplicateValues" dxfId="118" priority="33"/>
    <cfRule type="duplicateValues" dxfId="117" priority="34"/>
  </conditionalFormatting>
  <conditionalFormatting sqref="H441:H473">
    <cfRule type="duplicateValues" dxfId="116" priority="27"/>
  </conditionalFormatting>
  <conditionalFormatting sqref="H441:H480">
    <cfRule type="duplicateValues" dxfId="115" priority="22"/>
  </conditionalFormatting>
  <conditionalFormatting sqref="H474">
    <cfRule type="duplicateValues" dxfId="114" priority="23"/>
    <cfRule type="duplicateValues" dxfId="113" priority="24"/>
    <cfRule type="duplicateValues" dxfId="112" priority="25"/>
  </conditionalFormatting>
  <conditionalFormatting sqref="H475:H480">
    <cfRule type="duplicateValues" dxfId="111" priority="26"/>
  </conditionalFormatting>
  <conditionalFormatting sqref="H481:H487 H1:H431">
    <cfRule type="duplicateValues" dxfId="110" priority="50"/>
  </conditionalFormatting>
  <conditionalFormatting sqref="H481:H487 H110:H129 H1:H54">
    <cfRule type="duplicateValues" dxfId="109" priority="163"/>
  </conditionalFormatting>
  <conditionalFormatting sqref="H481:H487 H110:H129 H1:H60">
    <cfRule type="duplicateValues" dxfId="108" priority="164"/>
  </conditionalFormatting>
  <conditionalFormatting sqref="H488:H493">
    <cfRule type="duplicateValues" dxfId="107" priority="7"/>
    <cfRule type="duplicateValues" dxfId="106" priority="8"/>
    <cfRule type="duplicateValues" dxfId="105" priority="9"/>
    <cfRule type="duplicateValues" dxfId="104" priority="10"/>
    <cfRule type="duplicateValues" dxfId="103" priority="11"/>
    <cfRule type="duplicateValues" dxfId="102" priority="12"/>
    <cfRule type="duplicateValues" dxfId="101" priority="13"/>
    <cfRule type="duplicateValues" dxfId="100" priority="14"/>
    <cfRule type="duplicateValues" dxfId="99" priority="15"/>
    <cfRule type="duplicateValues" dxfId="98" priority="16"/>
    <cfRule type="duplicateValues" dxfId="97" priority="17"/>
    <cfRule type="duplicateValues" dxfId="96" priority="18"/>
    <cfRule type="duplicateValues" dxfId="95" priority="19"/>
    <cfRule type="duplicateValues" dxfId="94" priority="20"/>
    <cfRule type="duplicateValues" dxfId="93" priority="21"/>
  </conditionalFormatting>
  <conditionalFormatting sqref="H494 J494">
    <cfRule type="duplicateValues" dxfId="92" priority="189"/>
    <cfRule type="duplicateValues" dxfId="91" priority="190"/>
    <cfRule type="duplicateValues" dxfId="90" priority="191"/>
    <cfRule type="duplicateValues" dxfId="89" priority="192"/>
    <cfRule type="duplicateValues" dxfId="88" priority="193"/>
    <cfRule type="duplicateValues" dxfId="87" priority="194"/>
    <cfRule type="duplicateValues" dxfId="86" priority="195"/>
    <cfRule type="duplicateValues" dxfId="85" priority="196"/>
    <cfRule type="duplicateValues" dxfId="84" priority="197"/>
    <cfRule type="duplicateValues" dxfId="83" priority="198"/>
    <cfRule type="duplicateValues" dxfId="82" priority="199"/>
    <cfRule type="duplicateValues" dxfId="81" priority="200"/>
  </conditionalFormatting>
  <conditionalFormatting sqref="H494">
    <cfRule type="duplicateValues" dxfId="80" priority="4"/>
  </conditionalFormatting>
  <conditionalFormatting sqref="H495 J495">
    <cfRule type="duplicateValues" dxfId="79" priority="201"/>
    <cfRule type="duplicateValues" dxfId="78" priority="202"/>
    <cfRule type="duplicateValues" dxfId="77" priority="203"/>
    <cfRule type="duplicateValues" dxfId="76" priority="204"/>
    <cfRule type="duplicateValues" dxfId="75" priority="205"/>
    <cfRule type="duplicateValues" dxfId="74" priority="206"/>
  </conditionalFormatting>
  <conditionalFormatting sqref="H496 J496">
    <cfRule type="duplicateValues" dxfId="73" priority="207"/>
    <cfRule type="duplicateValues" dxfId="72" priority="208"/>
    <cfRule type="duplicateValues" dxfId="71" priority="209"/>
    <cfRule type="duplicateValues" dxfId="70" priority="210"/>
    <cfRule type="duplicateValues" dxfId="69" priority="211"/>
    <cfRule type="duplicateValues" dxfId="68" priority="212"/>
    <cfRule type="duplicateValues" dxfId="67" priority="213"/>
    <cfRule type="duplicateValues" dxfId="66" priority="214"/>
    <cfRule type="duplicateValues" dxfId="65" priority="215"/>
    <cfRule type="duplicateValues" dxfId="64" priority="216"/>
    <cfRule type="duplicateValues" dxfId="63" priority="217"/>
    <cfRule type="duplicateValues" dxfId="62" priority="218"/>
  </conditionalFormatting>
  <conditionalFormatting sqref="H496">
    <cfRule type="duplicateValues" dxfId="61" priority="2"/>
  </conditionalFormatting>
  <conditionalFormatting sqref="H497">
    <cfRule type="duplicateValues" dxfId="60" priority="1"/>
  </conditionalFormatting>
  <conditionalFormatting sqref="H141:I182">
    <cfRule type="duplicateValues" dxfId="59" priority="165"/>
    <cfRule type="duplicateValues" dxfId="58" priority="166"/>
  </conditionalFormatting>
  <conditionalFormatting sqref="H421:I431">
    <cfRule type="duplicateValues" dxfId="57" priority="167"/>
    <cfRule type="duplicateValues" dxfId="56" priority="168"/>
    <cfRule type="duplicateValues" dxfId="55" priority="169"/>
    <cfRule type="duplicateValues" dxfId="54" priority="170"/>
    <cfRule type="duplicateValues" dxfId="53" priority="171"/>
    <cfRule type="duplicateValues" dxfId="52" priority="172"/>
    <cfRule type="duplicateValues" dxfId="51" priority="173"/>
    <cfRule type="duplicateValues" dxfId="50" priority="174"/>
    <cfRule type="duplicateValues" dxfId="49" priority="175"/>
    <cfRule type="duplicateValues" dxfId="48" priority="176"/>
  </conditionalFormatting>
  <conditionalFormatting sqref="I13:I16">
    <cfRule type="duplicateValues" dxfId="47" priority="45"/>
  </conditionalFormatting>
  <conditionalFormatting sqref="I42">
    <cfRule type="duplicateValues" dxfId="46" priority="44"/>
  </conditionalFormatting>
  <conditionalFormatting sqref="I43:I54">
    <cfRule type="duplicateValues" dxfId="45" priority="43"/>
  </conditionalFormatting>
  <conditionalFormatting sqref="I183:I187">
    <cfRule type="duplicateValues" dxfId="44" priority="40"/>
    <cfRule type="duplicateValues" dxfId="43" priority="41"/>
    <cfRule type="duplicateValues" dxfId="42" priority="42"/>
  </conditionalFormatting>
  <conditionalFormatting sqref="I401:I420">
    <cfRule type="duplicateValues" dxfId="41" priority="39"/>
  </conditionalFormatting>
  <conditionalFormatting sqref="J494">
    <cfRule type="duplicateValues" dxfId="40" priority="5"/>
  </conditionalFormatting>
  <conditionalFormatting sqref="J496">
    <cfRule type="duplicateValues" dxfId="39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F8CD-0E0E-46B1-AC3A-4D01EB0DA9F5}">
  <dimension ref="B2:Q16"/>
  <sheetViews>
    <sheetView zoomScaleNormal="100" workbookViewId="0">
      <selection activeCell="C4" sqref="C4"/>
    </sheetView>
  </sheetViews>
  <sheetFormatPr defaultRowHeight="14.4" x14ac:dyDescent="0.3"/>
  <cols>
    <col min="2" max="2" width="16.5546875" customWidth="1"/>
    <col min="3" max="3" width="20.6640625" customWidth="1"/>
    <col min="4" max="4" width="14.5546875" customWidth="1"/>
    <col min="6" max="6" width="17.44140625" customWidth="1"/>
    <col min="7" max="7" width="14.109375" customWidth="1"/>
    <col min="8" max="8" width="19.109375" customWidth="1"/>
    <col min="11" max="11" width="18.88671875" customWidth="1"/>
    <col min="12" max="12" width="19.5546875" customWidth="1"/>
    <col min="13" max="13" width="15.44140625" customWidth="1"/>
    <col min="15" max="15" width="15.5546875" customWidth="1"/>
    <col min="16" max="16" width="13" customWidth="1"/>
    <col min="17" max="17" width="15.6640625" customWidth="1"/>
  </cols>
  <sheetData>
    <row r="2" spans="2:17" x14ac:dyDescent="0.3">
      <c r="B2" s="66" t="s">
        <v>1336</v>
      </c>
      <c r="C2" s="66"/>
      <c r="D2" s="66"/>
      <c r="E2" s="66"/>
      <c r="F2" s="66"/>
      <c r="G2" s="66"/>
      <c r="H2" s="66"/>
      <c r="K2" s="66" t="s">
        <v>1335</v>
      </c>
      <c r="L2" s="66"/>
      <c r="M2" s="66"/>
      <c r="N2" s="66"/>
      <c r="O2" s="66"/>
      <c r="P2" s="66"/>
      <c r="Q2" s="66"/>
    </row>
    <row r="3" spans="2:17" ht="72" x14ac:dyDescent="0.3">
      <c r="D3" s="65" t="s">
        <v>1301</v>
      </c>
      <c r="H3" s="57" t="s">
        <v>1334</v>
      </c>
      <c r="M3" s="65" t="s">
        <v>1301</v>
      </c>
      <c r="Q3" s="64" t="s">
        <v>1333</v>
      </c>
    </row>
    <row r="4" spans="2:17" ht="72" x14ac:dyDescent="0.3">
      <c r="B4" s="56" t="s">
        <v>1324</v>
      </c>
      <c r="C4" s="62" t="s">
        <v>1305</v>
      </c>
      <c r="D4" s="62" t="s">
        <v>1330</v>
      </c>
      <c r="F4" s="63" t="s">
        <v>1329</v>
      </c>
      <c r="G4" s="63" t="s">
        <v>1328</v>
      </c>
      <c r="H4" s="57" t="s">
        <v>1332</v>
      </c>
      <c r="K4" s="53" t="s">
        <v>1331</v>
      </c>
      <c r="L4" s="62" t="s">
        <v>1305</v>
      </c>
      <c r="M4" s="62" t="s">
        <v>1330</v>
      </c>
      <c r="O4" s="61" t="s">
        <v>1329</v>
      </c>
      <c r="P4" s="61" t="s">
        <v>1328</v>
      </c>
      <c r="Q4" s="53" t="s">
        <v>1327</v>
      </c>
    </row>
    <row r="5" spans="2:17" ht="86.4" x14ac:dyDescent="0.3">
      <c r="B5" s="56" t="s">
        <v>1326</v>
      </c>
      <c r="C5" s="57" t="s">
        <v>1323</v>
      </c>
      <c r="D5" s="57" t="s">
        <v>1322</v>
      </c>
      <c r="F5" s="57" t="s">
        <v>1321</v>
      </c>
      <c r="G5" s="60" t="s">
        <v>1320</v>
      </c>
      <c r="H5" s="57" t="s">
        <v>1325</v>
      </c>
      <c r="K5" s="53" t="s">
        <v>1324</v>
      </c>
      <c r="L5" s="53" t="s">
        <v>1323</v>
      </c>
      <c r="M5" s="53" t="s">
        <v>1322</v>
      </c>
      <c r="O5" s="59" t="s">
        <v>1321</v>
      </c>
      <c r="P5" s="58" t="s">
        <v>1320</v>
      </c>
      <c r="Q5" s="52" t="s">
        <v>1319</v>
      </c>
    </row>
    <row r="6" spans="2:17" ht="86.4" x14ac:dyDescent="0.3">
      <c r="B6" s="57" t="s">
        <v>1318</v>
      </c>
      <c r="C6" s="56" t="s">
        <v>1315</v>
      </c>
      <c r="D6" s="54" t="s">
        <v>1317</v>
      </c>
      <c r="F6" s="54" t="s">
        <v>1316</v>
      </c>
      <c r="G6" s="55" t="s">
        <v>1311</v>
      </c>
      <c r="H6" s="54" t="s">
        <v>1310</v>
      </c>
      <c r="K6" s="53" t="s">
        <v>1315</v>
      </c>
      <c r="L6" s="53" t="s">
        <v>1314</v>
      </c>
      <c r="M6" s="52" t="s">
        <v>1313</v>
      </c>
      <c r="O6" s="52" t="s">
        <v>1312</v>
      </c>
      <c r="P6" s="51" t="s">
        <v>1311</v>
      </c>
      <c r="Q6" s="50" t="s">
        <v>1310</v>
      </c>
    </row>
    <row r="9" spans="2:17" x14ac:dyDescent="0.3">
      <c r="K9" s="7" t="s">
        <v>22</v>
      </c>
    </row>
    <row r="10" spans="2:17" x14ac:dyDescent="0.3">
      <c r="B10" s="7" t="s">
        <v>22</v>
      </c>
      <c r="K10" s="8" t="s">
        <v>513</v>
      </c>
      <c r="L10" s="8" t="s">
        <v>514</v>
      </c>
    </row>
    <row r="11" spans="2:17" x14ac:dyDescent="0.3">
      <c r="B11" s="35" t="s">
        <v>730</v>
      </c>
      <c r="C11" s="8" t="s">
        <v>732</v>
      </c>
      <c r="K11" s="35" t="s">
        <v>730</v>
      </c>
      <c r="L11" s="8" t="s">
        <v>732</v>
      </c>
    </row>
    <row r="12" spans="2:17" x14ac:dyDescent="0.3">
      <c r="B12" s="8" t="s">
        <v>735</v>
      </c>
      <c r="C12" s="8" t="s">
        <v>737</v>
      </c>
      <c r="K12" s="8" t="s">
        <v>735</v>
      </c>
      <c r="L12" s="8" t="s">
        <v>737</v>
      </c>
    </row>
    <row r="13" spans="2:17" x14ac:dyDescent="0.3">
      <c r="B13" s="38" t="s">
        <v>1152</v>
      </c>
      <c r="C13" s="37" t="s">
        <v>1153</v>
      </c>
      <c r="K13" s="22" t="s">
        <v>776</v>
      </c>
      <c r="L13" s="22" t="s">
        <v>777</v>
      </c>
    </row>
    <row r="14" spans="2:17" x14ac:dyDescent="0.3">
      <c r="B14" s="38" t="s">
        <v>1156</v>
      </c>
      <c r="C14" s="37" t="s">
        <v>1157</v>
      </c>
      <c r="K14" s="37" t="s">
        <v>1124</v>
      </c>
      <c r="L14" s="37" t="s">
        <v>1125</v>
      </c>
    </row>
    <row r="15" spans="2:17" x14ac:dyDescent="0.3">
      <c r="B15" s="38" t="s">
        <v>1158</v>
      </c>
      <c r="C15" s="37" t="s">
        <v>1159</v>
      </c>
      <c r="K15" s="37" t="s">
        <v>1128</v>
      </c>
      <c r="L15" s="37" t="s">
        <v>1129</v>
      </c>
    </row>
    <row r="16" spans="2:17" x14ac:dyDescent="0.3">
      <c r="B16" s="37"/>
      <c r="C16" s="37"/>
    </row>
  </sheetData>
  <mergeCells count="2">
    <mergeCell ref="B2:H2"/>
    <mergeCell ref="K2:Q2"/>
  </mergeCells>
  <conditionalFormatting sqref="B11:B12">
    <cfRule type="duplicateValues" dxfId="38" priority="2"/>
    <cfRule type="duplicateValues" dxfId="37" priority="3"/>
    <cfRule type="duplicateValues" dxfId="36" priority="4"/>
    <cfRule type="duplicateValues" dxfId="35" priority="5"/>
  </conditionalFormatting>
  <conditionalFormatting sqref="B13:B15">
    <cfRule type="duplicateValues" dxfId="34" priority="1"/>
  </conditionalFormatting>
  <conditionalFormatting sqref="B16">
    <cfRule type="duplicateValues" dxfId="33" priority="26"/>
    <cfRule type="duplicateValues" dxfId="32" priority="27"/>
    <cfRule type="duplicateValues" dxfId="31" priority="28"/>
    <cfRule type="duplicateValues" dxfId="30" priority="29"/>
    <cfRule type="duplicateValues" dxfId="29" priority="30"/>
    <cfRule type="duplicateValues" dxfId="28" priority="31"/>
    <cfRule type="duplicateValues" dxfId="27" priority="32"/>
    <cfRule type="duplicateValues" dxfId="26" priority="33"/>
    <cfRule type="duplicateValues" dxfId="25" priority="34"/>
    <cfRule type="duplicateValues" dxfId="24" priority="35"/>
    <cfRule type="duplicateValues" dxfId="23" priority="36"/>
    <cfRule type="duplicateValues" dxfId="22" priority="37"/>
    <cfRule type="duplicateValues" dxfId="21" priority="38"/>
    <cfRule type="duplicateValues" dxfId="20" priority="39"/>
  </conditionalFormatting>
  <conditionalFormatting sqref="K10">
    <cfRule type="duplicateValues" dxfId="19" priority="24"/>
    <cfRule type="duplicateValues" dxfId="18" priority="25"/>
  </conditionalFormatting>
  <conditionalFormatting sqref="K10:K15">
    <cfRule type="duplicateValues" dxfId="17" priority="23"/>
  </conditionalFormatting>
  <conditionalFormatting sqref="K11:K12">
    <cfRule type="duplicateValues" dxfId="16" priority="20"/>
    <cfRule type="duplicateValues" dxfId="15" priority="21"/>
    <cfRule type="duplicateValues" dxfId="14" priority="22"/>
  </conditionalFormatting>
  <conditionalFormatting sqref="K13">
    <cfRule type="duplicateValues" dxfId="13" priority="19"/>
  </conditionalFormatting>
  <conditionalFormatting sqref="K14:K15">
    <cfRule type="duplicateValues" dxfId="12" priority="6"/>
    <cfRule type="duplicateValues" dxfId="11" priority="7"/>
    <cfRule type="duplicateValues" dxfId="10" priority="8"/>
    <cfRule type="duplicateValues" dxfId="9" priority="9"/>
    <cfRule type="duplicateValues" dxfId="8" priority="10"/>
    <cfRule type="duplicateValues" dxfId="7" priority="11"/>
    <cfRule type="duplicateValues" dxfId="6" priority="12"/>
    <cfRule type="duplicateValues" dxfId="5" priority="13"/>
    <cfRule type="duplicateValues" dxfId="4" priority="14"/>
    <cfRule type="duplicateValues" dxfId="3" priority="15"/>
    <cfRule type="duplicateValues" dxfId="2" priority="16"/>
    <cfRule type="duplicateValues" dxfId="1" priority="17"/>
    <cfRule type="duplicateValues" dxfId="0" priority="18"/>
  </conditionalFormatting>
  <pageMargins left="0.7" right="0.7" top="0.75" bottom="0.75" header="0.3" footer="0.3"/>
  <pageSetup orientation="portrait" horizontalDpi="4294967293" verticalDpi="4294967293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Lay 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Бахром Бахтияров</dc:creator>
  <cp:lastModifiedBy>Umidjon Khabibullaev</cp:lastModifiedBy>
  <dcterms:created xsi:type="dcterms:W3CDTF">2024-08-26T12:02:23Z</dcterms:created>
  <dcterms:modified xsi:type="dcterms:W3CDTF">2024-08-28T11:58:34Z</dcterms:modified>
</cp:coreProperties>
</file>