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680" yWindow="-210" windowWidth="12120" windowHeight="9120" tabRatio="452"/>
  </bookViews>
  <sheets>
    <sheet name="EverythingTests" sheetId="1" r:id="rId1"/>
    <sheet name="FinanceLibTests" sheetId="2" r:id="rId2"/>
    <sheet name="StatsLibTests" sheetId="3" r:id="rId3"/>
    <sheet name="misc" sheetId="4" r:id="rId4"/>
  </sheets>
  <calcPr calcId="145621"/>
</workbook>
</file>

<file path=xl/calcChain.xml><?xml version="1.0" encoding="utf-8"?>
<calcChain xmlns="http://schemas.openxmlformats.org/spreadsheetml/2006/main">
  <c r="E996" i="1" l="1"/>
  <c r="D996" i="1"/>
  <c r="F768" i="1"/>
  <c r="E768" i="1"/>
  <c r="D768" i="1"/>
  <c r="H1316" i="1"/>
  <c r="G1316" i="1"/>
  <c r="F1316" i="1"/>
  <c r="E1316" i="1"/>
  <c r="D1316" i="1"/>
  <c r="E1444" i="1"/>
  <c r="D1444" i="1"/>
  <c r="G1420" i="1"/>
  <c r="F1420" i="1"/>
  <c r="E1420" i="1"/>
  <c r="D1420" i="1"/>
  <c r="D1372" i="1"/>
  <c r="F1372" i="1"/>
  <c r="E1372" i="1"/>
  <c r="H1216" i="1"/>
  <c r="G1216" i="1"/>
  <c r="F1216" i="1"/>
  <c r="E1216" i="1"/>
  <c r="D1216" i="1"/>
  <c r="D1196" i="1"/>
  <c r="D1112" i="1"/>
  <c r="E1060" i="1"/>
  <c r="D1060" i="1"/>
  <c r="D872" i="1"/>
  <c r="E872" i="1"/>
  <c r="D724" i="1"/>
  <c r="D1048" i="1"/>
  <c r="H980" i="1"/>
  <c r="G980" i="1"/>
  <c r="F980" i="1"/>
  <c r="E980" i="1"/>
  <c r="D980" i="1"/>
  <c r="F1224" i="1"/>
  <c r="E1224" i="1"/>
  <c r="D1224" i="1"/>
  <c r="F916" i="1"/>
  <c r="E916" i="1"/>
  <c r="D916" i="1"/>
  <c r="D1384" i="1"/>
  <c r="E1384" i="1"/>
  <c r="H720" i="1"/>
  <c r="G720" i="1"/>
  <c r="F720" i="1"/>
  <c r="E720" i="1"/>
  <c r="D720" i="1"/>
  <c r="G1472" i="1"/>
  <c r="F1472" i="1"/>
  <c r="E1472" i="1"/>
  <c r="D1472" i="1"/>
  <c r="G716" i="1"/>
  <c r="F716" i="1"/>
  <c r="D716" i="1"/>
  <c r="E716" i="1"/>
  <c r="G520" i="1"/>
  <c r="H520" i="1"/>
  <c r="F520" i="1"/>
  <c r="E520" i="1"/>
  <c r="D520" i="1"/>
  <c r="F344" i="1"/>
  <c r="E344" i="1"/>
  <c r="D344" i="1"/>
  <c r="L320" i="1"/>
  <c r="K320" i="1"/>
  <c r="J320" i="1"/>
  <c r="I320" i="1"/>
  <c r="H320" i="1"/>
  <c r="G320" i="1"/>
  <c r="F320" i="1"/>
  <c r="E320" i="1"/>
  <c r="D320" i="1"/>
  <c r="E292" i="1"/>
  <c r="D292" i="1"/>
  <c r="D256" i="1"/>
  <c r="D244" i="1"/>
  <c r="F220" i="1"/>
  <c r="E220" i="1"/>
  <c r="D220" i="1"/>
  <c r="E128" i="1"/>
  <c r="D128" i="1"/>
  <c r="F19" i="3"/>
  <c r="E19" i="3"/>
  <c r="D19" i="3"/>
  <c r="C19" i="3"/>
  <c r="B19" i="3"/>
  <c r="L1456" i="1"/>
  <c r="L1448" i="1"/>
  <c r="K1456" i="1"/>
  <c r="J1456" i="1"/>
  <c r="I1456" i="1"/>
  <c r="G1456" i="1"/>
  <c r="D1456" i="1"/>
  <c r="K1448" i="1"/>
  <c r="J1448" i="1"/>
  <c r="I1448" i="1"/>
  <c r="G1448" i="1"/>
  <c r="D1448" i="1"/>
  <c r="H47" i="1"/>
  <c r="G47" i="1"/>
  <c r="F47" i="1"/>
  <c r="E47" i="1"/>
  <c r="D47" i="1"/>
  <c r="E75" i="1"/>
  <c r="D75" i="1"/>
  <c r="I788" i="1"/>
  <c r="H788" i="1"/>
  <c r="G788" i="1"/>
  <c r="F788" i="1"/>
  <c r="E788" i="1"/>
  <c r="D788" i="1"/>
  <c r="E1324" i="1"/>
  <c r="D1324" i="1"/>
  <c r="E296" i="1"/>
  <c r="H240" i="1"/>
  <c r="G240" i="1"/>
  <c r="F240" i="1"/>
  <c r="E240" i="1"/>
  <c r="D240" i="1"/>
  <c r="I992" i="1"/>
  <c r="X1312" i="1"/>
  <c r="Y1312" i="1"/>
  <c r="U1312" i="1"/>
  <c r="V1312" i="1"/>
  <c r="W1312" i="1"/>
  <c r="I1136" i="1"/>
  <c r="H1136" i="1"/>
  <c r="G1136" i="1"/>
  <c r="F1136" i="1"/>
  <c r="E1136" i="1"/>
  <c r="D1136" i="1"/>
  <c r="R1436" i="1"/>
  <c r="Q1436" i="1"/>
  <c r="P876" i="1"/>
  <c r="K936" i="1"/>
  <c r="M936" i="1"/>
  <c r="F1056" i="1"/>
  <c r="E1056" i="1"/>
  <c r="H992" i="1"/>
  <c r="G992" i="1"/>
  <c r="F992" i="1"/>
  <c r="E992" i="1"/>
  <c r="D1092" i="1"/>
  <c r="D1056" i="1"/>
  <c r="D992" i="1"/>
  <c r="F584" i="1"/>
  <c r="E584" i="1"/>
  <c r="D584" i="1"/>
  <c r="M212" i="1"/>
  <c r="O168" i="1"/>
  <c r="N168" i="1"/>
  <c r="E736" i="1"/>
  <c r="D736" i="1"/>
  <c r="E340" i="1"/>
  <c r="E940" i="1"/>
  <c r="E1496" i="1"/>
  <c r="I1496" i="1"/>
  <c r="H1496" i="1"/>
  <c r="G1496" i="1"/>
  <c r="F1496" i="1"/>
  <c r="D1496" i="1"/>
  <c r="I940" i="1"/>
  <c r="H940" i="1"/>
  <c r="G940" i="1"/>
  <c r="F940" i="1"/>
  <c r="D940" i="1"/>
  <c r="H340" i="1"/>
  <c r="G340" i="1"/>
  <c r="F340" i="1"/>
  <c r="D340" i="1"/>
  <c r="O43" i="1"/>
  <c r="N43" i="1"/>
  <c r="I43" i="1"/>
  <c r="H43" i="1"/>
  <c r="P35" i="1"/>
  <c r="O35" i="1"/>
  <c r="N35" i="1"/>
  <c r="T63" i="1"/>
  <c r="M35" i="1"/>
  <c r="L35" i="1"/>
  <c r="S63" i="1"/>
  <c r="F732" i="1"/>
  <c r="M732" i="1"/>
  <c r="G732" i="1"/>
  <c r="L732" i="1"/>
  <c r="F288" i="1"/>
  <c r="F284" i="1"/>
  <c r="G1008" i="1"/>
  <c r="E1008" i="1"/>
  <c r="D1008" i="1"/>
  <c r="F1008" i="1"/>
  <c r="K460" i="1"/>
  <c r="J460" i="1"/>
  <c r="I460" i="1"/>
  <c r="H460" i="1"/>
  <c r="G460" i="1"/>
  <c r="F460" i="1"/>
  <c r="E460" i="1"/>
  <c r="D460" i="1"/>
  <c r="D284" i="1"/>
  <c r="H67" i="1"/>
  <c r="F67" i="1"/>
  <c r="E67" i="1"/>
  <c r="D67" i="1"/>
  <c r="M1336" i="1"/>
  <c r="L1336" i="1"/>
  <c r="N87" i="1"/>
  <c r="L176" i="1"/>
  <c r="L772" i="1"/>
  <c r="J180" i="1"/>
  <c r="L832" i="1"/>
  <c r="G900" i="1"/>
  <c r="L1288" i="1"/>
  <c r="K1288" i="1"/>
  <c r="E7" i="1"/>
  <c r="N1332" i="1"/>
  <c r="M1332" i="1"/>
  <c r="J1320" i="1"/>
  <c r="F900" i="1"/>
  <c r="E900" i="1"/>
  <c r="D900" i="1"/>
  <c r="D296" i="1"/>
  <c r="D288" i="1"/>
  <c r="F880" i="1"/>
  <c r="E880" i="1"/>
  <c r="D880" i="1"/>
  <c r="D952" i="1"/>
  <c r="J1328" i="1"/>
  <c r="K1330" i="1"/>
  <c r="K1328" i="1"/>
  <c r="D1328" i="1"/>
  <c r="I1328" i="1"/>
  <c r="H1328" i="1"/>
  <c r="G1328" i="1"/>
  <c r="F1328" i="1"/>
  <c r="E1328" i="1"/>
  <c r="M1184" i="1"/>
  <c r="F87" i="1"/>
  <c r="I59" i="1"/>
  <c r="F7" i="1"/>
  <c r="K31" i="1"/>
  <c r="F8" i="1"/>
  <c r="L43" i="1"/>
  <c r="R8" i="1"/>
  <c r="F9" i="1"/>
  <c r="Q9" i="1"/>
  <c r="R9" i="1"/>
  <c r="R71" i="1"/>
  <c r="S9" i="1"/>
  <c r="F10" i="1"/>
  <c r="F11" i="1"/>
  <c r="M816" i="1"/>
  <c r="M43" i="1"/>
  <c r="F12" i="1"/>
  <c r="H136" i="1"/>
  <c r="E13" i="1"/>
  <c r="E1320" i="1"/>
  <c r="E14" i="1"/>
  <c r="G476" i="1"/>
  <c r="F14" i="1"/>
  <c r="J888" i="1"/>
  <c r="E15" i="1"/>
  <c r="K368" i="1"/>
  <c r="E16" i="1"/>
  <c r="K1248" i="1"/>
  <c r="L936" i="1"/>
  <c r="E17" i="1"/>
  <c r="F13" i="1"/>
  <c r="B18" i="1"/>
  <c r="H108" i="1"/>
  <c r="G1352" i="1"/>
  <c r="E18" i="1"/>
  <c r="B19" i="1"/>
  <c r="G63" i="1"/>
  <c r="F20" i="1"/>
  <c r="E832" i="1"/>
  <c r="D23" i="1"/>
  <c r="E23" i="1"/>
  <c r="F23" i="1"/>
  <c r="I23" i="1"/>
  <c r="J23" i="1"/>
  <c r="K23" i="1"/>
  <c r="D27" i="1"/>
  <c r="E27" i="1"/>
  <c r="F27" i="1"/>
  <c r="G27" i="1"/>
  <c r="I27" i="1"/>
  <c r="D31" i="1"/>
  <c r="E31" i="1"/>
  <c r="F31" i="1"/>
  <c r="G31" i="1"/>
  <c r="H31" i="1"/>
  <c r="I31" i="1"/>
  <c r="O31" i="1"/>
  <c r="P31" i="1"/>
  <c r="Q31" i="1"/>
  <c r="D35" i="1"/>
  <c r="E35" i="1"/>
  <c r="F35" i="1"/>
  <c r="G35" i="1"/>
  <c r="H35" i="1"/>
  <c r="I35" i="1"/>
  <c r="J35" i="1"/>
  <c r="K35" i="1"/>
  <c r="D39" i="1"/>
  <c r="E39" i="1"/>
  <c r="F39" i="1"/>
  <c r="G39" i="1"/>
  <c r="H39" i="1"/>
  <c r="I39" i="1"/>
  <c r="J39" i="1"/>
  <c r="K39" i="1"/>
  <c r="L39" i="1"/>
  <c r="D43" i="1"/>
  <c r="E43" i="1"/>
  <c r="F43" i="1"/>
  <c r="G43" i="1"/>
  <c r="D51" i="1"/>
  <c r="E51" i="1"/>
  <c r="F51" i="1"/>
  <c r="G51" i="1"/>
  <c r="H51" i="1"/>
  <c r="J51" i="1"/>
  <c r="L51" i="1"/>
  <c r="M51" i="1"/>
  <c r="D55" i="1"/>
  <c r="E55" i="1"/>
  <c r="F55" i="1"/>
  <c r="G55" i="1"/>
  <c r="D59" i="1"/>
  <c r="E59" i="1"/>
  <c r="F59" i="1"/>
  <c r="G59" i="1"/>
  <c r="H59" i="1"/>
  <c r="J59" i="1"/>
  <c r="L59" i="1"/>
  <c r="K59" i="1"/>
  <c r="M59" i="1"/>
  <c r="N59" i="1"/>
  <c r="O59" i="1"/>
  <c r="P59" i="1"/>
  <c r="Q59" i="1"/>
  <c r="D63" i="1"/>
  <c r="E63" i="1"/>
  <c r="H63" i="1"/>
  <c r="I63" i="1"/>
  <c r="J63" i="1"/>
  <c r="N63" i="1"/>
  <c r="O63" i="1"/>
  <c r="P63" i="1"/>
  <c r="Q63" i="1"/>
  <c r="R63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9" i="1"/>
  <c r="E79" i="1"/>
  <c r="F79" i="1"/>
  <c r="G79" i="1"/>
  <c r="H79" i="1"/>
  <c r="I79" i="1"/>
  <c r="J79" i="1"/>
  <c r="L79" i="1"/>
  <c r="M79" i="1"/>
  <c r="N79" i="1"/>
  <c r="O79" i="1"/>
  <c r="P79" i="1"/>
  <c r="D83" i="1"/>
  <c r="E83" i="1"/>
  <c r="F83" i="1"/>
  <c r="G83" i="1"/>
  <c r="H83" i="1"/>
  <c r="I83" i="1"/>
  <c r="J83" i="1"/>
  <c r="K83" i="1"/>
  <c r="L83" i="1"/>
  <c r="M83" i="1"/>
  <c r="N83" i="1"/>
  <c r="O83" i="1"/>
  <c r="D87" i="1"/>
  <c r="E87" i="1"/>
  <c r="G87" i="1"/>
  <c r="H87" i="1"/>
  <c r="I87" i="1"/>
  <c r="J87" i="1"/>
  <c r="K87" i="1"/>
  <c r="M87" i="1"/>
  <c r="D96" i="1"/>
  <c r="E96" i="1"/>
  <c r="F96" i="1"/>
  <c r="G96" i="1"/>
  <c r="I96" i="1"/>
  <c r="J96" i="1"/>
  <c r="L96" i="1"/>
  <c r="M96" i="1"/>
  <c r="N96" i="1"/>
  <c r="O96" i="1"/>
  <c r="Q96" i="1"/>
  <c r="R96" i="1"/>
  <c r="D104" i="1"/>
  <c r="E104" i="1"/>
  <c r="F104" i="1"/>
  <c r="G104" i="1"/>
  <c r="H104" i="1"/>
  <c r="I104" i="1"/>
  <c r="J104" i="1"/>
  <c r="K104" i="1"/>
  <c r="L104" i="1"/>
  <c r="O104" i="1"/>
  <c r="M104" i="1"/>
  <c r="N104" i="1"/>
  <c r="P104" i="1"/>
  <c r="Q104" i="1"/>
  <c r="D108" i="1"/>
  <c r="E108" i="1"/>
  <c r="F108" i="1"/>
  <c r="G108" i="1"/>
  <c r="I108" i="1"/>
  <c r="J108" i="1"/>
  <c r="K108" i="1"/>
  <c r="M108" i="1"/>
  <c r="N108" i="1"/>
  <c r="O108" i="1"/>
  <c r="D136" i="1"/>
  <c r="E136" i="1"/>
  <c r="F136" i="1"/>
  <c r="I136" i="1"/>
  <c r="J136" i="1"/>
  <c r="M136" i="1"/>
  <c r="N136" i="1"/>
  <c r="O136" i="1"/>
  <c r="D156" i="1"/>
  <c r="E156" i="1"/>
  <c r="F156" i="1"/>
  <c r="G156" i="1"/>
  <c r="H156" i="1"/>
  <c r="I156" i="1"/>
  <c r="J156" i="1"/>
  <c r="L156" i="1"/>
  <c r="M156" i="1"/>
  <c r="N156" i="1"/>
  <c r="O156" i="1"/>
  <c r="P156" i="1"/>
  <c r="D160" i="1"/>
  <c r="E160" i="1"/>
  <c r="F160" i="1"/>
  <c r="G160" i="1"/>
  <c r="H160" i="1"/>
  <c r="I160" i="1"/>
  <c r="K160" i="1"/>
  <c r="L160" i="1"/>
  <c r="O160" i="1"/>
  <c r="M160" i="1"/>
  <c r="N160" i="1"/>
  <c r="P160" i="1"/>
  <c r="D164" i="1"/>
  <c r="E164" i="1"/>
  <c r="F164" i="1"/>
  <c r="G164" i="1"/>
  <c r="H164" i="1"/>
  <c r="J164" i="1"/>
  <c r="M164" i="1"/>
  <c r="N164" i="1"/>
  <c r="O164" i="1"/>
  <c r="P164" i="1"/>
  <c r="D168" i="1"/>
  <c r="E168" i="1"/>
  <c r="F168" i="1"/>
  <c r="G168" i="1"/>
  <c r="H168" i="1"/>
  <c r="I168" i="1"/>
  <c r="J168" i="1"/>
  <c r="K168" i="1"/>
  <c r="L168" i="1"/>
  <c r="M168" i="1"/>
  <c r="D172" i="1"/>
  <c r="E172" i="1"/>
  <c r="F172" i="1"/>
  <c r="G172" i="1"/>
  <c r="H172" i="1"/>
  <c r="J172" i="1"/>
  <c r="K172" i="1"/>
  <c r="L172" i="1"/>
  <c r="M172" i="1"/>
  <c r="N172" i="1"/>
  <c r="D176" i="1"/>
  <c r="E176" i="1"/>
  <c r="H176" i="1"/>
  <c r="I176" i="1"/>
  <c r="J176" i="1"/>
  <c r="K176" i="1"/>
  <c r="G180" i="1"/>
  <c r="D212" i="1"/>
  <c r="E212" i="1"/>
  <c r="F212" i="1"/>
  <c r="G212" i="1"/>
  <c r="K212" i="1"/>
  <c r="L212" i="1"/>
  <c r="D252" i="1"/>
  <c r="E252" i="1"/>
  <c r="F252" i="1"/>
  <c r="G252" i="1"/>
  <c r="H252" i="1"/>
  <c r="I252" i="1"/>
  <c r="D260" i="1"/>
  <c r="E260" i="1"/>
  <c r="G260" i="1"/>
  <c r="I260" i="1"/>
  <c r="J260" i="1"/>
  <c r="K260" i="1"/>
  <c r="L260" i="1"/>
  <c r="D264" i="1"/>
  <c r="G264" i="1"/>
  <c r="J264" i="1"/>
  <c r="K264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D280" i="1"/>
  <c r="E280" i="1"/>
  <c r="F280" i="1"/>
  <c r="G280" i="1"/>
  <c r="I280" i="1"/>
  <c r="J280" i="1"/>
  <c r="L280" i="1"/>
  <c r="N280" i="1"/>
  <c r="D368" i="1"/>
  <c r="E368" i="1"/>
  <c r="F368" i="1"/>
  <c r="G368" i="1"/>
  <c r="H368" i="1"/>
  <c r="I368" i="1"/>
  <c r="J368" i="1"/>
  <c r="L368" i="1"/>
  <c r="N368" i="1"/>
  <c r="M368" i="1"/>
  <c r="O368" i="1"/>
  <c r="D392" i="1"/>
  <c r="E392" i="1"/>
  <c r="G392" i="1"/>
  <c r="I392" i="1"/>
  <c r="J392" i="1"/>
  <c r="D420" i="1"/>
  <c r="E420" i="1"/>
  <c r="F420" i="1"/>
  <c r="G420" i="1"/>
  <c r="H420" i="1"/>
  <c r="I420" i="1"/>
  <c r="K420" i="1"/>
  <c r="M420" i="1"/>
  <c r="N420" i="1"/>
  <c r="D472" i="1"/>
  <c r="E472" i="1"/>
  <c r="F472" i="1"/>
  <c r="G472" i="1"/>
  <c r="H472" i="1"/>
  <c r="I472" i="1"/>
  <c r="J472" i="1"/>
  <c r="L472" i="1"/>
  <c r="M472" i="1"/>
  <c r="N472" i="1"/>
  <c r="D476" i="1"/>
  <c r="F476" i="1"/>
  <c r="H476" i="1"/>
  <c r="L476" i="1"/>
  <c r="J476" i="1"/>
  <c r="K476" i="1"/>
  <c r="D488" i="1"/>
  <c r="E488" i="1"/>
  <c r="F488" i="1"/>
  <c r="G488" i="1"/>
  <c r="H488" i="1"/>
  <c r="J488" i="1"/>
  <c r="K488" i="1"/>
  <c r="L488" i="1"/>
  <c r="D500" i="1"/>
  <c r="E500" i="1"/>
  <c r="F500" i="1"/>
  <c r="G500" i="1"/>
  <c r="S500" i="1"/>
  <c r="H500" i="1"/>
  <c r="I500" i="1"/>
  <c r="K500" i="1"/>
  <c r="L500" i="1"/>
  <c r="M500" i="1"/>
  <c r="N500" i="1"/>
  <c r="P500" i="1"/>
  <c r="Q500" i="1"/>
  <c r="R500" i="1"/>
  <c r="T500" i="1"/>
  <c r="D504" i="1"/>
  <c r="D544" i="1"/>
  <c r="E544" i="1"/>
  <c r="F544" i="1"/>
  <c r="G544" i="1"/>
  <c r="L544" i="1"/>
  <c r="H544" i="1"/>
  <c r="I544" i="1"/>
  <c r="J544" i="1"/>
  <c r="K544" i="1"/>
  <c r="M544" i="1"/>
  <c r="D732" i="1"/>
  <c r="E732" i="1"/>
  <c r="H732" i="1"/>
  <c r="I732" i="1"/>
  <c r="J732" i="1"/>
  <c r="K732" i="1"/>
  <c r="D756" i="1"/>
  <c r="E756" i="1"/>
  <c r="F756" i="1"/>
  <c r="H756" i="1"/>
  <c r="I756" i="1"/>
  <c r="K756" i="1"/>
  <c r="M756" i="1"/>
  <c r="N756" i="1"/>
  <c r="O756" i="1"/>
  <c r="D772" i="1"/>
  <c r="E772" i="1"/>
  <c r="F772" i="1"/>
  <c r="G772" i="1"/>
  <c r="H772" i="1"/>
  <c r="I772" i="1"/>
  <c r="J772" i="1"/>
  <c r="K772" i="1"/>
  <c r="D780" i="1"/>
  <c r="E780" i="1"/>
  <c r="F780" i="1"/>
  <c r="G780" i="1"/>
  <c r="H780" i="1"/>
  <c r="I780" i="1"/>
  <c r="J780" i="1"/>
  <c r="K780" i="1"/>
  <c r="L780" i="1"/>
  <c r="D784" i="1"/>
  <c r="E784" i="1"/>
  <c r="F784" i="1"/>
  <c r="H784" i="1"/>
  <c r="I784" i="1"/>
  <c r="J784" i="1"/>
  <c r="K784" i="1"/>
  <c r="L784" i="1"/>
  <c r="D792" i="1"/>
  <c r="E792" i="1"/>
  <c r="F792" i="1"/>
  <c r="G792" i="1"/>
  <c r="H792" i="1"/>
  <c r="I792" i="1"/>
  <c r="K792" i="1"/>
  <c r="L792" i="1"/>
  <c r="D796" i="1"/>
  <c r="E796" i="1"/>
  <c r="F796" i="1"/>
  <c r="G796" i="1"/>
  <c r="I796" i="1"/>
  <c r="J796" i="1"/>
  <c r="K796" i="1"/>
  <c r="L796" i="1"/>
  <c r="P796" i="1"/>
  <c r="Q796" i="1"/>
  <c r="D804" i="1"/>
  <c r="E804" i="1"/>
  <c r="F804" i="1"/>
  <c r="G804" i="1"/>
  <c r="H804" i="1"/>
  <c r="I804" i="1"/>
  <c r="J804" i="1"/>
  <c r="K804" i="1"/>
  <c r="D808" i="1"/>
  <c r="E808" i="1"/>
  <c r="F808" i="1"/>
  <c r="G808" i="1"/>
  <c r="H808" i="1"/>
  <c r="I808" i="1"/>
  <c r="J808" i="1"/>
  <c r="K808" i="1"/>
  <c r="L808" i="1"/>
  <c r="D816" i="1"/>
  <c r="E816" i="1"/>
  <c r="F816" i="1"/>
  <c r="G816" i="1"/>
  <c r="H816" i="1"/>
  <c r="I816" i="1"/>
  <c r="J816" i="1"/>
  <c r="K816" i="1"/>
  <c r="D824" i="1"/>
  <c r="E824" i="1"/>
  <c r="F824" i="1"/>
  <c r="G824" i="1"/>
  <c r="H824" i="1"/>
  <c r="I824" i="1"/>
  <c r="J824" i="1"/>
  <c r="K824" i="1"/>
  <c r="D832" i="1"/>
  <c r="F832" i="1"/>
  <c r="H832" i="1"/>
  <c r="I832" i="1"/>
  <c r="K832" i="1"/>
  <c r="D848" i="1"/>
  <c r="E848" i="1"/>
  <c r="F848" i="1"/>
  <c r="G848" i="1"/>
  <c r="H848" i="1"/>
  <c r="J848" i="1"/>
  <c r="K848" i="1"/>
  <c r="L848" i="1"/>
  <c r="M848" i="1"/>
  <c r="N848" i="1"/>
  <c r="O848" i="1"/>
  <c r="P848" i="1"/>
  <c r="D852" i="1"/>
  <c r="E852" i="1"/>
  <c r="F852" i="1"/>
  <c r="G852" i="1"/>
  <c r="H852" i="1"/>
  <c r="I852" i="1"/>
  <c r="J852" i="1"/>
  <c r="L852" i="1"/>
  <c r="M852" i="1"/>
  <c r="D856" i="1"/>
  <c r="E856" i="1"/>
  <c r="F856" i="1"/>
  <c r="G856" i="1"/>
  <c r="H856" i="1"/>
  <c r="I856" i="1"/>
  <c r="K856" i="1"/>
  <c r="N856" i="1"/>
  <c r="O85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F884" i="1"/>
  <c r="H884" i="1"/>
  <c r="J884" i="1"/>
  <c r="D888" i="1"/>
  <c r="E888" i="1"/>
  <c r="F888" i="1"/>
  <c r="I888" i="1"/>
  <c r="D896" i="1"/>
  <c r="E896" i="1"/>
  <c r="G896" i="1"/>
  <c r="H896" i="1"/>
  <c r="J896" i="1"/>
  <c r="K896" i="1"/>
  <c r="L896" i="1"/>
  <c r="D908" i="1"/>
  <c r="E908" i="1"/>
  <c r="F908" i="1"/>
  <c r="J908" i="1"/>
  <c r="L908" i="1"/>
  <c r="M908" i="1"/>
  <c r="F912" i="1"/>
  <c r="H912" i="1"/>
  <c r="D932" i="1"/>
  <c r="E932" i="1"/>
  <c r="F932" i="1"/>
  <c r="G932" i="1"/>
  <c r="L932" i="1"/>
  <c r="I932" i="1"/>
  <c r="J932" i="1"/>
  <c r="K932" i="1"/>
  <c r="M932" i="1"/>
  <c r="N932" i="1"/>
  <c r="D936" i="1"/>
  <c r="E936" i="1"/>
  <c r="F936" i="1"/>
  <c r="H936" i="1"/>
  <c r="I936" i="1"/>
  <c r="D1004" i="1"/>
  <c r="E1004" i="1"/>
  <c r="F1004" i="1"/>
  <c r="G1004" i="1"/>
  <c r="H1004" i="1"/>
  <c r="I1004" i="1"/>
  <c r="J1004" i="1"/>
  <c r="K1004" i="1"/>
  <c r="L1004" i="1"/>
  <c r="M1004" i="1"/>
  <c r="N1004" i="1"/>
  <c r="D1020" i="1"/>
  <c r="F1020" i="1"/>
  <c r="H1020" i="1"/>
  <c r="I1020" i="1"/>
  <c r="J1020" i="1"/>
  <c r="K1020" i="1"/>
  <c r="D1068" i="1"/>
  <c r="E1068" i="1"/>
  <c r="F1068" i="1"/>
  <c r="G1068" i="1"/>
  <c r="H1068" i="1"/>
  <c r="I1068" i="1"/>
  <c r="J1068" i="1"/>
  <c r="K1068" i="1"/>
  <c r="M1068" i="1"/>
  <c r="D1084" i="1"/>
  <c r="E1084" i="1"/>
  <c r="F1084" i="1"/>
  <c r="G1084" i="1"/>
  <c r="I1084" i="1"/>
  <c r="K1084" i="1"/>
  <c r="L1084" i="1"/>
  <c r="D1100" i="1"/>
  <c r="E1100" i="1"/>
  <c r="F1100" i="1"/>
  <c r="G1100" i="1"/>
  <c r="H1100" i="1"/>
  <c r="I1100" i="1"/>
  <c r="J1100" i="1"/>
  <c r="K1100" i="1"/>
  <c r="L1100" i="1"/>
  <c r="M1100" i="1"/>
  <c r="N1100" i="1"/>
  <c r="D1168" i="1"/>
  <c r="E1168" i="1"/>
  <c r="F1168" i="1"/>
  <c r="G1168" i="1"/>
  <c r="H1168" i="1"/>
  <c r="I1168" i="1"/>
  <c r="J1168" i="1"/>
  <c r="K1168" i="1"/>
  <c r="D1180" i="1"/>
  <c r="E1180" i="1"/>
  <c r="F1180" i="1"/>
  <c r="G1180" i="1"/>
  <c r="H1180" i="1"/>
  <c r="I1180" i="1"/>
  <c r="J1180" i="1"/>
  <c r="K1180" i="1"/>
  <c r="L1180" i="1"/>
  <c r="N1180" i="1"/>
  <c r="O1180" i="1"/>
  <c r="P1180" i="1"/>
  <c r="D1184" i="1"/>
  <c r="E1184" i="1"/>
  <c r="F1184" i="1"/>
  <c r="G1184" i="1"/>
  <c r="H1184" i="1"/>
  <c r="J1184" i="1"/>
  <c r="K1184" i="1"/>
  <c r="N1184" i="1"/>
  <c r="O1184" i="1"/>
  <c r="P1184" i="1"/>
  <c r="D1188" i="1"/>
  <c r="E1188" i="1"/>
  <c r="F1188" i="1"/>
  <c r="G1188" i="1"/>
  <c r="H1188" i="1"/>
  <c r="I1188" i="1"/>
  <c r="J1188" i="1"/>
  <c r="K1188" i="1"/>
  <c r="N1188" i="1"/>
  <c r="L1188" i="1"/>
  <c r="M1188" i="1"/>
  <c r="O1188" i="1"/>
  <c r="D1192" i="1"/>
  <c r="E1192" i="1"/>
  <c r="F1192" i="1"/>
  <c r="G1192" i="1"/>
  <c r="H1192" i="1"/>
  <c r="I1192" i="1"/>
  <c r="J1192" i="1"/>
  <c r="K1192" i="1"/>
  <c r="D1248" i="1"/>
  <c r="E1248" i="1"/>
  <c r="F1248" i="1"/>
  <c r="G1248" i="1"/>
  <c r="H1248" i="1"/>
  <c r="I1248" i="1"/>
  <c r="J1248" i="1"/>
  <c r="L1248" i="1"/>
  <c r="M1248" i="1"/>
  <c r="N1248" i="1"/>
  <c r="O1248" i="1"/>
  <c r="D1252" i="1"/>
  <c r="E1252" i="1"/>
  <c r="F1252" i="1"/>
  <c r="G1252" i="1"/>
  <c r="H1252" i="1"/>
  <c r="I1252" i="1"/>
  <c r="J1252" i="1"/>
  <c r="K1252" i="1"/>
  <c r="L1252" i="1"/>
  <c r="N1252" i="1"/>
  <c r="M1252" i="1"/>
  <c r="O1252" i="1"/>
  <c r="D1256" i="1"/>
  <c r="E1256" i="1"/>
  <c r="F1256" i="1"/>
  <c r="G1256" i="1"/>
  <c r="H1256" i="1"/>
  <c r="I1256" i="1"/>
  <c r="J1256" i="1"/>
  <c r="L1256" i="1"/>
  <c r="N1256" i="1"/>
  <c r="M1256" i="1"/>
  <c r="O1256" i="1"/>
  <c r="D1272" i="1"/>
  <c r="E1272" i="1"/>
  <c r="F1272" i="1"/>
  <c r="G1272" i="1"/>
  <c r="H1272" i="1"/>
  <c r="K1272" i="1"/>
  <c r="D1280" i="1"/>
  <c r="E1280" i="1"/>
  <c r="F1280" i="1"/>
  <c r="G1280" i="1"/>
  <c r="H1280" i="1"/>
  <c r="I1280" i="1"/>
  <c r="J1280" i="1"/>
  <c r="O1280" i="1"/>
  <c r="K1280" i="1"/>
  <c r="L1280" i="1"/>
  <c r="M1280" i="1"/>
  <c r="N1280" i="1"/>
  <c r="P1280" i="1"/>
  <c r="D1288" i="1"/>
  <c r="G1288" i="1"/>
  <c r="I1288" i="1"/>
  <c r="J1288" i="1"/>
  <c r="D1312" i="1"/>
  <c r="E1312" i="1"/>
  <c r="F1312" i="1"/>
  <c r="G1312" i="1"/>
  <c r="H1312" i="1"/>
  <c r="I1312" i="1"/>
  <c r="K1312" i="1"/>
  <c r="L1312" i="1"/>
  <c r="M1312" i="1"/>
  <c r="N1312" i="1"/>
  <c r="O1312" i="1"/>
  <c r="P1312" i="1"/>
  <c r="Q1312" i="1"/>
  <c r="R1312" i="1"/>
  <c r="S1312" i="1"/>
  <c r="T1312" i="1"/>
  <c r="H1320" i="1"/>
  <c r="I1320" i="1"/>
  <c r="D1332" i="1"/>
  <c r="E1332" i="1"/>
  <c r="F1332" i="1"/>
  <c r="I1332" i="1"/>
  <c r="D1336" i="1"/>
  <c r="E1336" i="1"/>
  <c r="F1336" i="1"/>
  <c r="H1336" i="1"/>
  <c r="I1336" i="1"/>
  <c r="J1336" i="1"/>
  <c r="K1336" i="1"/>
  <c r="D1340" i="1"/>
  <c r="E1340" i="1"/>
  <c r="G1340" i="1"/>
  <c r="I1340" i="1"/>
  <c r="J1340" i="1"/>
  <c r="K1340" i="1"/>
  <c r="D1344" i="1"/>
  <c r="E1344" i="1"/>
  <c r="F1344" i="1"/>
  <c r="G1344" i="1"/>
  <c r="H1344" i="1"/>
  <c r="D1352" i="1"/>
  <c r="E1352" i="1"/>
  <c r="F1352" i="1"/>
  <c r="H1352" i="1"/>
  <c r="I1352" i="1"/>
  <c r="J1352" i="1"/>
  <c r="M1352" i="1"/>
  <c r="N1352" i="1"/>
  <c r="O1352" i="1"/>
  <c r="D1356" i="1"/>
  <c r="E1356" i="1"/>
  <c r="F1356" i="1"/>
  <c r="G1356" i="1"/>
  <c r="H1356" i="1"/>
  <c r="I1356" i="1"/>
  <c r="K1356" i="1"/>
  <c r="M1356" i="1"/>
  <c r="D1360" i="1"/>
  <c r="E1360" i="1"/>
  <c r="F1360" i="1"/>
  <c r="G1360" i="1"/>
  <c r="H1360" i="1"/>
  <c r="I1360" i="1"/>
  <c r="K1360" i="1"/>
  <c r="L1360" i="1"/>
  <c r="M1360" i="1"/>
  <c r="N1360" i="1"/>
  <c r="D1408" i="1"/>
  <c r="E1408" i="1"/>
  <c r="F1408" i="1"/>
  <c r="G1408" i="1"/>
  <c r="H1408" i="1"/>
  <c r="I1408" i="1"/>
  <c r="J1408" i="1"/>
  <c r="M1408" i="1"/>
  <c r="N1408" i="1"/>
  <c r="O1408" i="1"/>
  <c r="P1408" i="1"/>
  <c r="Q1408" i="1"/>
  <c r="R1408" i="1"/>
  <c r="S1408" i="1"/>
  <c r="D1416" i="1"/>
  <c r="D1436" i="1"/>
  <c r="E1436" i="1"/>
  <c r="F1436" i="1"/>
  <c r="G1436" i="1"/>
  <c r="H1436" i="1"/>
  <c r="I1436" i="1"/>
  <c r="K1436" i="1"/>
  <c r="L1436" i="1"/>
  <c r="N1436" i="1"/>
  <c r="M1436" i="1"/>
  <c r="O1436" i="1"/>
  <c r="P1436" i="1"/>
  <c r="O2" i="2"/>
  <c r="H3" i="2"/>
  <c r="O3" i="2"/>
  <c r="H4" i="2"/>
  <c r="O4" i="2"/>
  <c r="H5" i="2"/>
  <c r="O5" i="2"/>
  <c r="H6" i="2"/>
  <c r="B7" i="2"/>
  <c r="H7" i="2"/>
  <c r="B8" i="2"/>
  <c r="H8" i="2"/>
  <c r="H9" i="2"/>
  <c r="H10" i="2"/>
  <c r="H11" i="2"/>
  <c r="H12" i="2"/>
  <c r="H13" i="2"/>
  <c r="H14" i="2"/>
  <c r="I15" i="2"/>
  <c r="I16" i="2"/>
  <c r="I17" i="2"/>
  <c r="I18" i="2"/>
  <c r="H19" i="2"/>
  <c r="H20" i="2"/>
  <c r="J21" i="2"/>
  <c r="J22" i="2"/>
  <c r="K23" i="2"/>
  <c r="G1" i="3"/>
  <c r="G19" i="3"/>
  <c r="G2" i="3"/>
  <c r="G18" i="3"/>
  <c r="F3" i="3"/>
  <c r="F12" i="3"/>
  <c r="G3" i="3"/>
  <c r="G4" i="3"/>
  <c r="G5" i="3"/>
  <c r="G6" i="3"/>
  <c r="G16" i="3"/>
  <c r="G7" i="3"/>
  <c r="G8" i="3"/>
  <c r="G9" i="3"/>
  <c r="G10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H17" i="3"/>
  <c r="B18" i="3"/>
  <c r="C18" i="3"/>
  <c r="D18" i="3"/>
  <c r="E18" i="3"/>
  <c r="H18" i="3"/>
  <c r="B1" i="4"/>
  <c r="E1" i="4"/>
  <c r="A2" i="4"/>
  <c r="B2" i="4"/>
  <c r="B3" i="4"/>
  <c r="E2" i="4"/>
  <c r="E6" i="4"/>
  <c r="A3" i="4"/>
  <c r="D3" i="4"/>
  <c r="A8" i="4"/>
  <c r="E8" i="4"/>
  <c r="E10" i="4"/>
  <c r="A12" i="4"/>
  <c r="A13" i="4"/>
  <c r="A14" i="4"/>
  <c r="B16" i="4"/>
  <c r="A18" i="4"/>
  <c r="L136" i="1"/>
  <c r="L63" i="1"/>
  <c r="K51" i="1"/>
  <c r="I51" i="1"/>
  <c r="K43" i="1"/>
  <c r="F17" i="3"/>
  <c r="F15" i="3"/>
  <c r="F13" i="3"/>
  <c r="F896" i="1"/>
  <c r="F1340" i="1"/>
  <c r="H1340" i="1"/>
  <c r="G1332" i="1"/>
  <c r="F392" i="1"/>
  <c r="E1288" i="1"/>
  <c r="E180" i="1"/>
  <c r="F264" i="1"/>
  <c r="I264" i="1"/>
  <c r="I884" i="1"/>
  <c r="G908" i="1"/>
  <c r="I1272" i="1"/>
  <c r="H1288" i="1"/>
  <c r="D180" i="1"/>
  <c r="I896" i="1"/>
  <c r="D912" i="1"/>
  <c r="E884" i="1"/>
  <c r="H180" i="1"/>
  <c r="F176" i="1"/>
  <c r="I172" i="1"/>
  <c r="J160" i="1"/>
  <c r="K156" i="1"/>
  <c r="P136" i="1"/>
  <c r="G136" i="1"/>
  <c r="H96" i="1"/>
  <c r="L87" i="1"/>
  <c r="G14" i="3"/>
  <c r="F14" i="3"/>
  <c r="F16" i="3"/>
  <c r="F18" i="3"/>
  <c r="I17" i="3"/>
  <c r="J1084" i="1"/>
  <c r="E1020" i="1"/>
  <c r="D884" i="1"/>
  <c r="J792" i="1"/>
  <c r="I476" i="1"/>
  <c r="K164" i="1"/>
  <c r="L1328" i="1"/>
  <c r="G67" i="1"/>
  <c r="I212" i="1"/>
  <c r="M1180" i="1"/>
  <c r="J43" i="1"/>
  <c r="J912" i="1"/>
  <c r="L1184" i="1"/>
  <c r="L1352" i="1"/>
  <c r="M856" i="1"/>
  <c r="F1320" i="1"/>
  <c r="O796" i="1"/>
  <c r="K96" i="1"/>
  <c r="G912" i="1"/>
  <c r="F260" i="1"/>
  <c r="L1332" i="1"/>
  <c r="F296" i="1"/>
  <c r="G936" i="1"/>
  <c r="K884" i="1"/>
  <c r="I848" i="1"/>
  <c r="G832" i="1"/>
  <c r="J832" i="1"/>
  <c r="L816" i="1"/>
  <c r="H796" i="1"/>
  <c r="L756" i="1"/>
  <c r="G756" i="1"/>
  <c r="I488" i="1"/>
  <c r="I180" i="1"/>
  <c r="L164" i="1"/>
  <c r="K79" i="1"/>
  <c r="M63" i="1"/>
  <c r="G23" i="1"/>
  <c r="H55" i="1"/>
  <c r="G176" i="1"/>
  <c r="F128" i="1"/>
  <c r="E1448" i="1"/>
  <c r="E1456" i="1"/>
  <c r="I164" i="1"/>
  <c r="G1320" i="1"/>
  <c r="K1256" i="1"/>
  <c r="P1252" i="1"/>
  <c r="K852" i="1"/>
  <c r="F1448" i="1"/>
  <c r="F1456" i="1"/>
  <c r="P96" i="1"/>
  <c r="J420" i="1"/>
  <c r="L420" i="1"/>
  <c r="I908" i="1"/>
  <c r="E284" i="1"/>
  <c r="F63" i="1"/>
  <c r="K472" i="1"/>
  <c r="G784" i="1"/>
  <c r="L856" i="1"/>
  <c r="K908" i="1"/>
  <c r="E288" i="1"/>
  <c r="H1332" i="1"/>
  <c r="G1336" i="1"/>
  <c r="H264" i="1"/>
  <c r="J1332" i="1"/>
  <c r="J756" i="1"/>
  <c r="I912" i="1"/>
  <c r="G17" i="3"/>
  <c r="K63" i="1"/>
  <c r="K136" i="1"/>
  <c r="H212" i="1"/>
  <c r="J212" i="1"/>
  <c r="F180" i="1"/>
  <c r="N31" i="1"/>
  <c r="G15" i="3"/>
  <c r="G12" i="3"/>
  <c r="J1436" i="1"/>
  <c r="K1408" i="1"/>
  <c r="J1360" i="1"/>
  <c r="K1352" i="1"/>
  <c r="I1344" i="1"/>
  <c r="D1320" i="1"/>
  <c r="F1288" i="1"/>
  <c r="J1272" i="1"/>
  <c r="I1184" i="1"/>
  <c r="H1084" i="1"/>
  <c r="G1020" i="1"/>
  <c r="H932" i="1"/>
  <c r="E912" i="1"/>
  <c r="H908" i="1"/>
  <c r="H888" i="1"/>
  <c r="E476" i="1"/>
  <c r="K280" i="1"/>
  <c r="M280" i="1"/>
  <c r="L108" i="1"/>
  <c r="H23" i="1"/>
  <c r="H1448" i="1"/>
  <c r="H1456" i="1"/>
  <c r="N796" i="1"/>
  <c r="G888" i="1"/>
  <c r="L31" i="1"/>
  <c r="H27" i="1"/>
  <c r="J1356" i="1"/>
  <c r="L1356" i="1"/>
  <c r="J936" i="1"/>
  <c r="J856" i="1"/>
  <c r="G884" i="1"/>
  <c r="G13" i="3"/>
  <c r="M31" i="1"/>
  <c r="J31" i="1"/>
  <c r="H260" i="1"/>
  <c r="L1408" i="1"/>
  <c r="J1344" i="1"/>
  <c r="K1332" i="1"/>
  <c r="L1068" i="1"/>
  <c r="N1068" i="1"/>
  <c r="M796" i="1"/>
  <c r="J500" i="1"/>
  <c r="H392" i="1"/>
  <c r="H280" i="1"/>
  <c r="E264" i="1"/>
  <c r="E740" i="1"/>
  <c r="F740" i="1"/>
  <c r="D740" i="1"/>
</calcChain>
</file>

<file path=xl/comments1.xml><?xml version="1.0" encoding="utf-8"?>
<comments xmlns="http://schemas.openxmlformats.org/spreadsheetml/2006/main">
  <authors>
    <author>Amol</author>
  </authors>
  <commentList>
    <comment ref="B420" authorId="0">
      <text>
        <r>
          <rPr>
            <b/>
            <sz val="8"/>
            <color indexed="81"/>
            <rFont val="Tahoma"/>
            <family val="2"/>
          </rPr>
          <t>Amol:</t>
        </r>
        <r>
          <rPr>
            <sz val="8"/>
            <color indexed="81"/>
            <rFont val="Tahoma"/>
            <family val="2"/>
          </rPr>
          <t xml:space="preserve">
Dollar impl in FormulaEvaluator is little different hence the expected values are so. See dev documentation in java file.</t>
        </r>
      </text>
    </comment>
  </commentList>
</comments>
</file>

<file path=xl/sharedStrings.xml><?xml version="1.0" encoding="utf-8"?>
<sst xmlns="http://schemas.openxmlformats.org/spreadsheetml/2006/main" count="1448" uniqueCount="1221">
  <si>
    <t>EXPECTED VALUE</t>
  </si>
  <si>
    <t>Viewget</t>
  </si>
  <si>
    <t>FORMULA</t>
  </si>
  <si>
    <t>EXPECTED VALUE</t>
  </si>
  <si>
    <t>Vlookup</t>
  </si>
  <si>
    <t>FORMULA</t>
  </si>
  <si>
    <t>EXPECTED VALUE</t>
  </si>
  <si>
    <t>Volatile</t>
  </si>
  <si>
    <t>FORMULA</t>
  </si>
  <si>
    <t>EXPECTED VALUE</t>
  </si>
  <si>
    <t>Weekday</t>
  </si>
  <si>
    <t>FORMULA</t>
  </si>
  <si>
    <t>EXPECTED VALUE</t>
  </si>
  <si>
    <t>Weibull</t>
  </si>
  <si>
    <t>FORMULA</t>
  </si>
  <si>
    <t>EXPECTED VALUE</t>
  </si>
  <si>
    <t>Windows</t>
  </si>
  <si>
    <t>FORMULA</t>
  </si>
  <si>
    <t>EXPECTED VALUE</t>
  </si>
  <si>
    <t>Windowtitle</t>
  </si>
  <si>
    <t>FORMULA</t>
  </si>
  <si>
    <t>EXPECTED VALUE</t>
  </si>
  <si>
    <t>Year</t>
  </si>
  <si>
    <t>FORMULA</t>
  </si>
  <si>
    <t>EXPECTED VALUE</t>
  </si>
  <si>
    <t>NoN-Numeric</t>
  </si>
  <si>
    <t>ISCASESENSITIVE</t>
  </si>
  <si>
    <t>Teststr</t>
  </si>
  <si>
    <t>teststr</t>
  </si>
  <si>
    <t>testtestaatesttestbbtesttestcc</t>
  </si>
  <si>
    <t>matchlastchaR</t>
  </si>
  <si>
    <t>nomatch</t>
  </si>
  <si>
    <t>regexTTchars</t>
  </si>
  <si>
    <t>2.11</t>
  </si>
  <si>
    <t>testblankmatch</t>
  </si>
  <si>
    <t>***</t>
  </si>
  <si>
    <t>esblanknewsr</t>
  </si>
  <si>
    <t xml:space="preserve">  </t>
  </si>
  <si>
    <t>Small</t>
  </si>
  <si>
    <t>FORMULA</t>
  </si>
  <si>
    <t>EXPECTED VALUE</t>
  </si>
  <si>
    <t>Spellingcheck</t>
  </si>
  <si>
    <t>FORMULA</t>
  </si>
  <si>
    <t>EXPECTED VALUE</t>
  </si>
  <si>
    <t>Sqrt</t>
  </si>
  <si>
    <t>FORMULA</t>
  </si>
  <si>
    <t>EXPECTED VALUE</t>
  </si>
  <si>
    <t>Standardize</t>
  </si>
  <si>
    <t>FORMULA</t>
  </si>
  <si>
    <t>EXPECTED VALUE</t>
  </si>
  <si>
    <t>Stdev</t>
  </si>
  <si>
    <t>FORMULA</t>
  </si>
  <si>
    <t>EXPECTED VALUE</t>
  </si>
  <si>
    <t>Stdeva</t>
  </si>
  <si>
    <t>FORMULA</t>
  </si>
  <si>
    <t>EXPECTED VALUE</t>
  </si>
  <si>
    <t>Stdevp</t>
  </si>
  <si>
    <t>FORMULA</t>
  </si>
  <si>
    <t>EXPECTED VALUE</t>
  </si>
  <si>
    <t>Stdevpa</t>
  </si>
  <si>
    <t>FORMULA</t>
  </si>
  <si>
    <t>EXPECTED VALUE</t>
  </si>
  <si>
    <t>Step</t>
  </si>
  <si>
    <t>FORMULA</t>
  </si>
  <si>
    <t>NOT_A_FUNCTION</t>
  </si>
  <si>
    <t>all upper</t>
  </si>
  <si>
    <t>mixedcase</t>
  </si>
  <si>
    <t>true</t>
  </si>
  <si>
    <t xml:space="preserve"> beginswithspace</t>
  </si>
  <si>
    <t>alph4num3ric</t>
  </si>
  <si>
    <t>r</t>
  </si>
  <si>
    <t>n</t>
  </si>
  <si>
    <t>y</t>
  </si>
  <si>
    <t>p</t>
  </si>
  <si>
    <t>t</t>
  </si>
  <si>
    <t>f</t>
  </si>
  <si>
    <t>FINANCE DATA</t>
  </si>
  <si>
    <t>v[]</t>
  </si>
  <si>
    <t>NPV</t>
  </si>
  <si>
    <t>avedev</t>
  </si>
  <si>
    <t>stdev</t>
  </si>
  <si>
    <t>devsq</t>
  </si>
  <si>
    <t>large</t>
  </si>
  <si>
    <t>small</t>
  </si>
  <si>
    <t>median</t>
  </si>
  <si>
    <t>mode</t>
  </si>
  <si>
    <t>string</t>
  </si>
  <si>
    <t>abc</t>
  </si>
  <si>
    <t>If</t>
  </si>
  <si>
    <t>error detected</t>
  </si>
  <si>
    <t xml:space="preserve">a </t>
  </si>
  <si>
    <t>a string</t>
  </si>
  <si>
    <t>a stri</t>
  </si>
  <si>
    <t>no</t>
  </si>
  <si>
    <t>a</t>
  </si>
  <si>
    <t>TR</t>
  </si>
  <si>
    <t>ng</t>
  </si>
  <si>
    <t>ce</t>
  </si>
  <si>
    <t>UE</t>
  </si>
  <si>
    <t>g</t>
  </si>
  <si>
    <t>endsWithSpace</t>
  </si>
  <si>
    <t>beginsWithSpace</t>
  </si>
  <si>
    <t>0</t>
  </si>
  <si>
    <t>0.000001</t>
  </si>
  <si>
    <t>1</t>
  </si>
  <si>
    <t>99999999</t>
  </si>
  <si>
    <t>EXPECTED VALUE</t>
  </si>
  <si>
    <t>Sumxmy2</t>
  </si>
  <si>
    <t>FORMULA</t>
  </si>
  <si>
    <t>EXPECTED VALUE</t>
  </si>
  <si>
    <t>Syd</t>
  </si>
  <si>
    <t>FORMULA</t>
  </si>
  <si>
    <t>EXPECTED VALUE</t>
  </si>
  <si>
    <t>T</t>
  </si>
  <si>
    <t>FORMULA</t>
  </si>
  <si>
    <t>EXPECTED VALUE</t>
  </si>
  <si>
    <t>Tan</t>
  </si>
  <si>
    <t>FORMULA</t>
  </si>
  <si>
    <t>EXPECTED VALUE</t>
  </si>
  <si>
    <t>Tanh</t>
  </si>
  <si>
    <t>FORMULA</t>
  </si>
  <si>
    <t>EXPECTED VALUE</t>
  </si>
  <si>
    <t>Tdist</t>
  </si>
  <si>
    <t>FORMULA</t>
  </si>
  <si>
    <t>EXPECTED VALUE</t>
  </si>
  <si>
    <t>Terminate</t>
  </si>
  <si>
    <t>FORMULA</t>
  </si>
  <si>
    <t>EXPECTED VALUE</t>
  </si>
  <si>
    <t>Text</t>
  </si>
  <si>
    <t>FORMULA</t>
  </si>
  <si>
    <t>EXPECTED VALUE</t>
  </si>
  <si>
    <t>Textbox</t>
  </si>
  <si>
    <t>FORMULA</t>
  </si>
  <si>
    <t>Textref</t>
  </si>
  <si>
    <t>FORMULA</t>
  </si>
  <si>
    <t>EXPECTED VALUE</t>
  </si>
  <si>
    <t>Time</t>
  </si>
  <si>
    <t>FORMULA</t>
  </si>
  <si>
    <t>EXPECTED VALUE</t>
  </si>
  <si>
    <t>Timevalue</t>
  </si>
  <si>
    <t>FORMULA</t>
  </si>
  <si>
    <t>EXPECTED VALUE</t>
  </si>
  <si>
    <t>Tinv</t>
  </si>
  <si>
    <t>FORMULA</t>
  </si>
  <si>
    <t>EXPECTED VALUE</t>
  </si>
  <si>
    <t>Today</t>
  </si>
  <si>
    <t>FORMULA</t>
  </si>
  <si>
    <t>EXPECTED VALUE</t>
  </si>
  <si>
    <t>Transpose</t>
  </si>
  <si>
    <t>FORMULA</t>
  </si>
  <si>
    <t>EXPECTED VALUE</t>
  </si>
  <si>
    <t>Trend</t>
  </si>
  <si>
    <t>FORMULA</t>
  </si>
  <si>
    <t>EXPECTED VALUE</t>
  </si>
  <si>
    <t>Trim</t>
  </si>
  <si>
    <t>Trimmean</t>
  </si>
  <si>
    <t>FORMULA</t>
  </si>
  <si>
    <t>EXPECTED VALUE</t>
  </si>
  <si>
    <t>FORMULA</t>
  </si>
  <si>
    <t>EXPECTED VALUE</t>
  </si>
  <si>
    <t>Trunc</t>
  </si>
  <si>
    <t>FORMULA</t>
  </si>
  <si>
    <t>EXPECTED VALUE</t>
  </si>
  <si>
    <t>Ttest</t>
  </si>
  <si>
    <t>FORMULA</t>
  </si>
  <si>
    <t>EXPECTED VALUE</t>
  </si>
  <si>
    <t>Type</t>
  </si>
  <si>
    <t>FORMULA</t>
  </si>
  <si>
    <t>EXPECTED VALUE</t>
  </si>
  <si>
    <t>Unregister</t>
  </si>
  <si>
    <t>FORMULA</t>
  </si>
  <si>
    <t>EXPECTED VALUE</t>
  </si>
  <si>
    <t>Upper</t>
  </si>
  <si>
    <t>FORMULA</t>
  </si>
  <si>
    <t>EXPECTED VALUE</t>
  </si>
  <si>
    <t>Usdollar</t>
  </si>
  <si>
    <t>FORMULA</t>
  </si>
  <si>
    <t>EXPECTED VALUE</t>
  </si>
  <si>
    <t>Value</t>
  </si>
  <si>
    <t>FORMULA</t>
  </si>
  <si>
    <t>EXPECTED VALUE</t>
  </si>
  <si>
    <t>Var</t>
  </si>
  <si>
    <t>FORMULA</t>
  </si>
  <si>
    <t>EXPECTED VALUE</t>
  </si>
  <si>
    <t>Vara</t>
  </si>
  <si>
    <t>FORMULA</t>
  </si>
  <si>
    <t>EXPECTED VALUE</t>
  </si>
  <si>
    <t>Varp</t>
  </si>
  <si>
    <t>FORMULA</t>
  </si>
  <si>
    <t>EXPECTED VALUE</t>
  </si>
  <si>
    <t>Varpa</t>
  </si>
  <si>
    <t>FORMULA</t>
  </si>
  <si>
    <t>EXPECTED VALUE</t>
  </si>
  <si>
    <t>Vdb</t>
  </si>
  <si>
    <t>FORMULA</t>
  </si>
  <si>
    <t>FORMULA</t>
  </si>
  <si>
    <t>EXPECTED VALUE</t>
  </si>
  <si>
    <t>Product</t>
  </si>
  <si>
    <t>FORMULA</t>
  </si>
  <si>
    <t>EXPECTED VALUE</t>
  </si>
  <si>
    <t>Proper</t>
  </si>
  <si>
    <t>FORMULA</t>
  </si>
  <si>
    <t>EXPECTED VALUE</t>
  </si>
  <si>
    <t>Pv</t>
  </si>
  <si>
    <t>FORMULA</t>
  </si>
  <si>
    <t>EXPECTED VALUE</t>
  </si>
  <si>
    <t>Quartile</t>
  </si>
  <si>
    <t>FORMULA</t>
  </si>
  <si>
    <t>EXPECTED VALUE</t>
  </si>
  <si>
    <t>Radians</t>
  </si>
  <si>
    <t>FORMULA</t>
  </si>
  <si>
    <t>EXPECTED VALUE</t>
  </si>
  <si>
    <t>Rand</t>
  </si>
  <si>
    <t>FORMULA</t>
  </si>
  <si>
    <t>EXPECTED VALUE</t>
  </si>
  <si>
    <t>Rank</t>
  </si>
  <si>
    <t>FORMULA</t>
  </si>
  <si>
    <t>EXPECTED VALUE</t>
  </si>
  <si>
    <t>Rate</t>
  </si>
  <si>
    <t>FORMULA</t>
  </si>
  <si>
    <t>EXPECTED VALUE</t>
  </si>
  <si>
    <t>Reftext</t>
  </si>
  <si>
    <t>Ztest</t>
  </si>
  <si>
    <t>FORMULA</t>
  </si>
  <si>
    <t>EXPECTED VALUE</t>
  </si>
  <si>
    <t>01</t>
  </si>
  <si>
    <t>2hello world</t>
  </si>
  <si>
    <t>its TRUE blue</t>
  </si>
  <si>
    <t>99999999990alph4Num3ric</t>
  </si>
  <si>
    <t/>
  </si>
  <si>
    <t>THIS IS ALL LOWER</t>
  </si>
  <si>
    <t>123 456</t>
  </si>
  <si>
    <t>ASDFGH</t>
  </si>
  <si>
    <t>123</t>
  </si>
  <si>
    <t>534</t>
  </si>
  <si>
    <t>TRUE</t>
  </si>
  <si>
    <t xml:space="preserve"> BEGINSWITHSPACE</t>
  </si>
  <si>
    <t>ALPH4NUM3RIC</t>
  </si>
  <si>
    <t>ALPHANUM</t>
  </si>
  <si>
    <t>1.1</t>
  </si>
  <si>
    <t>2.99999</t>
  </si>
  <si>
    <t>0-1</t>
  </si>
  <si>
    <t>TRUETRUE</t>
  </si>
  <si>
    <t>1.1-2FALSE</t>
  </si>
  <si>
    <t>sp ace ssp ace s</t>
  </si>
  <si>
    <t>2.999991.1</t>
  </si>
  <si>
    <t>ric1.1-2FALSE</t>
  </si>
  <si>
    <t>WILL_NEVER_IMPLEMENT</t>
  </si>
  <si>
    <t>CANNOT_TEST</t>
  </si>
  <si>
    <t>Resettoolbar</t>
  </si>
  <si>
    <t>FORMULA</t>
  </si>
  <si>
    <t>EXPECTED VALUE</t>
  </si>
  <si>
    <t>Restart</t>
  </si>
  <si>
    <t>FORMULA</t>
  </si>
  <si>
    <t>EXPECTED VALUE</t>
  </si>
  <si>
    <t>Result</t>
  </si>
  <si>
    <t>FORMULA</t>
  </si>
  <si>
    <t>EXPECTED VALUE</t>
  </si>
  <si>
    <t>Resume</t>
  </si>
  <si>
    <t>FORMULA</t>
  </si>
  <si>
    <t>EXPECTED VALUE</t>
  </si>
  <si>
    <t>Right</t>
  </si>
  <si>
    <t>FORMULA</t>
  </si>
  <si>
    <t>EXPECTED VALUE</t>
  </si>
  <si>
    <t>Rightb</t>
  </si>
  <si>
    <t>FORMULA</t>
  </si>
  <si>
    <t>EXPECTED VALUE</t>
  </si>
  <si>
    <t>Roman</t>
  </si>
  <si>
    <t>FORMULA</t>
  </si>
  <si>
    <t>EXPECTED VALUE</t>
  </si>
  <si>
    <t>Round</t>
  </si>
  <si>
    <t>FORMULA</t>
  </si>
  <si>
    <t>EXPECTED VALUE</t>
  </si>
  <si>
    <t>Rounddown</t>
  </si>
  <si>
    <t>FORMULA</t>
  </si>
  <si>
    <t>EXPECTED VALUE</t>
  </si>
  <si>
    <t>Roundup</t>
  </si>
  <si>
    <t>FORMULA</t>
  </si>
  <si>
    <t>EXPECTED VALUE</t>
  </si>
  <si>
    <t>Row</t>
  </si>
  <si>
    <t>FORMULA</t>
  </si>
  <si>
    <t>EXPECTED VALUE</t>
  </si>
  <si>
    <t>Rows</t>
  </si>
  <si>
    <t>FORMULA</t>
  </si>
  <si>
    <t>EXPECTED VALUE</t>
  </si>
  <si>
    <t>Rsq</t>
  </si>
  <si>
    <t>FORMULA</t>
  </si>
  <si>
    <t>EXPECTED VALUE</t>
  </si>
  <si>
    <t>Savedialog</t>
  </si>
  <si>
    <t>FORMULA</t>
  </si>
  <si>
    <t>EXPECTED VALUE</t>
  </si>
  <si>
    <t>Savetoolbar</t>
  </si>
  <si>
    <t>FORMULA</t>
  </si>
  <si>
    <t>EXPECTED VALUE</t>
  </si>
  <si>
    <t>Scenarioget</t>
  </si>
  <si>
    <t>FORMULA</t>
  </si>
  <si>
    <t>EXPECTED VALUE</t>
  </si>
  <si>
    <t>Search</t>
  </si>
  <si>
    <t>FORMULA</t>
  </si>
  <si>
    <t>EXPECTED VALUE</t>
  </si>
  <si>
    <t>Searchb</t>
  </si>
  <si>
    <t>FORMULA</t>
  </si>
  <si>
    <t>EXPECTED VALUE</t>
  </si>
  <si>
    <t>Second</t>
  </si>
  <si>
    <t>FORMULA</t>
  </si>
  <si>
    <t>EXPECTED VALUE</t>
  </si>
  <si>
    <t>Selection</t>
  </si>
  <si>
    <t>FORMULA</t>
  </si>
  <si>
    <t>EXPECTED VALUE</t>
  </si>
  <si>
    <t>Series</t>
  </si>
  <si>
    <t>FORMULA</t>
  </si>
  <si>
    <t>EXPECTED VALUE</t>
  </si>
  <si>
    <t>Setname</t>
  </si>
  <si>
    <t>FORMULA</t>
  </si>
  <si>
    <t>EXPECTED VALUE</t>
  </si>
  <si>
    <t>Setvalue</t>
  </si>
  <si>
    <t>FORMULA</t>
  </si>
  <si>
    <t>EXPECTED VALUE</t>
  </si>
  <si>
    <t>Showbar</t>
  </si>
  <si>
    <t>FORMULA</t>
  </si>
  <si>
    <t>EXPECTED VALUE</t>
  </si>
  <si>
    <t>Sign</t>
  </si>
  <si>
    <t>FORMULA</t>
  </si>
  <si>
    <t>EXPECTED VALUE</t>
  </si>
  <si>
    <t>Sin</t>
  </si>
  <si>
    <t>FORMULA</t>
  </si>
  <si>
    <t>EXPECTED VALUE</t>
  </si>
  <si>
    <t>Sinh</t>
  </si>
  <si>
    <t>FORMULA</t>
  </si>
  <si>
    <t>EXPECTED VALUE</t>
  </si>
  <si>
    <t>Skew</t>
  </si>
  <si>
    <t>FORMULA</t>
  </si>
  <si>
    <t>EXPECTED VALUE</t>
  </si>
  <si>
    <t>Sln</t>
  </si>
  <si>
    <t>FORMULA</t>
  </si>
  <si>
    <t>EXPECTED VALUE</t>
  </si>
  <si>
    <t>Slope</t>
  </si>
  <si>
    <t>FORMULA</t>
  </si>
  <si>
    <t>EXPECTED VALUE</t>
  </si>
  <si>
    <t>FORMULA</t>
  </si>
  <si>
    <t>EXPECTED VALUE</t>
  </si>
  <si>
    <t>Mdeterm</t>
  </si>
  <si>
    <t>FORMULA</t>
  </si>
  <si>
    <t>EXPECTED VALUE</t>
  </si>
  <si>
    <t>Median</t>
  </si>
  <si>
    <t>FORMULA</t>
  </si>
  <si>
    <t>EXPECTED VALUE</t>
  </si>
  <si>
    <t>Mid</t>
  </si>
  <si>
    <t>FORMULA</t>
  </si>
  <si>
    <t>EXPECTED VALUE</t>
  </si>
  <si>
    <t>Midb</t>
  </si>
  <si>
    <t>FORMULA</t>
  </si>
  <si>
    <t>EXPECTED VALUE</t>
  </si>
  <si>
    <t>Min</t>
  </si>
  <si>
    <t>FORMULA</t>
  </si>
  <si>
    <t>EXPECTED VALUE</t>
  </si>
  <si>
    <t>Mina</t>
  </si>
  <si>
    <t>FORMULA</t>
  </si>
  <si>
    <t>EXPECTED VALUE</t>
  </si>
  <si>
    <t>Minute</t>
  </si>
  <si>
    <t>FORMULA</t>
  </si>
  <si>
    <t>EXPECTED VALUE</t>
  </si>
  <si>
    <t>Minverse</t>
  </si>
  <si>
    <t>FORMULA</t>
  </si>
  <si>
    <t>EXPECTED VALUE</t>
  </si>
  <si>
    <t>Mirr</t>
  </si>
  <si>
    <t>EXPECTED VALUE</t>
  </si>
  <si>
    <t>Steyx</t>
  </si>
  <si>
    <t>FORMULA</t>
  </si>
  <si>
    <t>EXPECTED VALUE</t>
  </si>
  <si>
    <t>Substitute</t>
  </si>
  <si>
    <t>Subtotal</t>
  </si>
  <si>
    <t>FORMULA</t>
  </si>
  <si>
    <t>EXPECTED VALUE</t>
  </si>
  <si>
    <t>Sum</t>
  </si>
  <si>
    <t>FORMULA</t>
  </si>
  <si>
    <t>EXPECTED VALUE</t>
  </si>
  <si>
    <t>Sumif</t>
  </si>
  <si>
    <t>FORMULA</t>
  </si>
  <si>
    <t>EXPECTED VALUE</t>
  </si>
  <si>
    <t>Sumproduct</t>
  </si>
  <si>
    <t>FORMULA</t>
  </si>
  <si>
    <t>EXPECTED VALUE</t>
  </si>
  <si>
    <t>Sumsq</t>
  </si>
  <si>
    <t>FORMULA</t>
  </si>
  <si>
    <t>EXPECTED VALUE</t>
  </si>
  <si>
    <t>Sumx2my2</t>
  </si>
  <si>
    <t>FORMULA</t>
  </si>
  <si>
    <t>EXPECTED VALUE</t>
  </si>
  <si>
    <t>Sumx2py2</t>
  </si>
  <si>
    <t>FORMULA</t>
  </si>
  <si>
    <t>FORMULA</t>
  </si>
  <si>
    <t>EXPECTED VALUE</t>
  </si>
  <si>
    <t>Normdist</t>
  </si>
  <si>
    <t>FORMULA</t>
  </si>
  <si>
    <t>EXPECTED VALUE</t>
  </si>
  <si>
    <t>Norminv</t>
  </si>
  <si>
    <t>FORMULA</t>
  </si>
  <si>
    <t>EXPECTED VALUE</t>
  </si>
  <si>
    <t>Normsdist</t>
  </si>
  <si>
    <t>FORMULA</t>
  </si>
  <si>
    <t>EXPECTED VALUE</t>
  </si>
  <si>
    <t>Normsinv</t>
  </si>
  <si>
    <t>FORMULA</t>
  </si>
  <si>
    <t>EXPECTED VALUE</t>
  </si>
  <si>
    <t>Not</t>
  </si>
  <si>
    <t>FORMULA</t>
  </si>
  <si>
    <t>EXPECTED VALUE</t>
  </si>
  <si>
    <t>Note</t>
  </si>
  <si>
    <t>FORMULA</t>
  </si>
  <si>
    <t>EXPECTED VALUE</t>
  </si>
  <si>
    <t>Now</t>
  </si>
  <si>
    <t>FORMULA</t>
  </si>
  <si>
    <t>EXPECTED VALUE</t>
  </si>
  <si>
    <t>Nper</t>
  </si>
  <si>
    <t>FORMULA</t>
  </si>
  <si>
    <t>EXPECTED VALUE</t>
  </si>
  <si>
    <t>Npv</t>
  </si>
  <si>
    <t>FORMULA</t>
  </si>
  <si>
    <t>EXPECTED VALUE</t>
  </si>
  <si>
    <t>Numberstring</t>
  </si>
  <si>
    <t>FORMULA</t>
  </si>
  <si>
    <t>EXPECTED VALUE</t>
  </si>
  <si>
    <t>Odd</t>
  </si>
  <si>
    <t>FORMULA</t>
  </si>
  <si>
    <t>EXPECTED VALUE</t>
  </si>
  <si>
    <t>Offset</t>
  </si>
  <si>
    <t>FORMULA</t>
  </si>
  <si>
    <t>EXPECTED VALUE</t>
  </si>
  <si>
    <t>Opendialog</t>
  </si>
  <si>
    <t>FORMULA</t>
  </si>
  <si>
    <t>EXPECTED VALUE</t>
  </si>
  <si>
    <t>Optionslistsget</t>
  </si>
  <si>
    <t>FORMULA</t>
  </si>
  <si>
    <t>EXPECTED VALUE</t>
  </si>
  <si>
    <t>Or</t>
  </si>
  <si>
    <t>FORMULA</t>
  </si>
  <si>
    <t>EXPECTED VALUE</t>
  </si>
  <si>
    <t>Pause</t>
  </si>
  <si>
    <t>FORMULA</t>
  </si>
  <si>
    <t>EXPECTED VALUE</t>
  </si>
  <si>
    <t>Pearson</t>
  </si>
  <si>
    <t>FORMULA</t>
  </si>
  <si>
    <t>EXPECTED VALUE</t>
  </si>
  <si>
    <t>Percentile</t>
  </si>
  <si>
    <t>FORMULA</t>
  </si>
  <si>
    <t>EXPECTED VALUE</t>
  </si>
  <si>
    <t>Percentrank</t>
  </si>
  <si>
    <t>FORMULA</t>
  </si>
  <si>
    <t>EXPECTED VALUE</t>
  </si>
  <si>
    <t>Permut</t>
  </si>
  <si>
    <t>FORMULA</t>
  </si>
  <si>
    <t>EXPECTED VALUE</t>
  </si>
  <si>
    <t>Phonetic</t>
  </si>
  <si>
    <t>FORMULA</t>
  </si>
  <si>
    <t>EXPECTED VALUE</t>
  </si>
  <si>
    <t>Pi</t>
  </si>
  <si>
    <t>FORMULA</t>
  </si>
  <si>
    <t>EXPECTED VALUE</t>
  </si>
  <si>
    <t>Pivotadddata</t>
  </si>
  <si>
    <t>FORMULA</t>
  </si>
  <si>
    <t>EXPECTED VALUE</t>
  </si>
  <si>
    <t>Pmt</t>
  </si>
  <si>
    <t>FORMULA</t>
  </si>
  <si>
    <t>EXPECTED VALUE</t>
  </si>
  <si>
    <t>Poisson</t>
  </si>
  <si>
    <t>FORMULA</t>
  </si>
  <si>
    <t>EXPECTED VALUE</t>
  </si>
  <si>
    <t>Poke</t>
  </si>
  <si>
    <t>FORMULA</t>
  </si>
  <si>
    <t>EXPECTED VALUE</t>
  </si>
  <si>
    <t>Power</t>
  </si>
  <si>
    <t>FORMULA</t>
  </si>
  <si>
    <t>EXPECTED VALUE</t>
  </si>
  <si>
    <t>Ppmt</t>
  </si>
  <si>
    <t>FORMULA</t>
  </si>
  <si>
    <t>EXPECTED VALUE</t>
  </si>
  <si>
    <t>Presstool</t>
  </si>
  <si>
    <t>FORMULA</t>
  </si>
  <si>
    <t>EXPECTED VALUE</t>
  </si>
  <si>
    <t>Prob</t>
  </si>
  <si>
    <t>EXPECTED VALUE</t>
  </si>
  <si>
    <t>Goto</t>
  </si>
  <si>
    <t>FORMULA</t>
  </si>
  <si>
    <t>EXPECTED VALUE</t>
  </si>
  <si>
    <t>Group</t>
  </si>
  <si>
    <t>FORMULA</t>
  </si>
  <si>
    <t>EXPECTED VALUE</t>
  </si>
  <si>
    <t>Growth</t>
  </si>
  <si>
    <t>FORMULA</t>
  </si>
  <si>
    <t>EXPECTED VALUE</t>
  </si>
  <si>
    <t>Halt</t>
  </si>
  <si>
    <t>FORMULA</t>
  </si>
  <si>
    <t>EXPECTED VALUE</t>
  </si>
  <si>
    <t>Harmean</t>
  </si>
  <si>
    <t>FORMULA</t>
  </si>
  <si>
    <t>EXPECTED VALUE</t>
  </si>
  <si>
    <t>Help</t>
  </si>
  <si>
    <t>FORMULA</t>
  </si>
  <si>
    <t>EXPECTED VALUE</t>
  </si>
  <si>
    <t>Hlookup</t>
  </si>
  <si>
    <t>FORMULA</t>
  </si>
  <si>
    <t>EXPECTED VALUE</t>
  </si>
  <si>
    <t>Hour</t>
  </si>
  <si>
    <t>FORMULA</t>
  </si>
  <si>
    <t>EXPECTED VALUE</t>
  </si>
  <si>
    <t>Hyperlink</t>
  </si>
  <si>
    <t>FORMULA</t>
  </si>
  <si>
    <t>EXPECTED VALUE</t>
  </si>
  <si>
    <t>Register</t>
  </si>
  <si>
    <t>FORMULA</t>
  </si>
  <si>
    <t>EXPECTED VALUE</t>
  </si>
  <si>
    <t>Registerid</t>
  </si>
  <si>
    <t>FORMULA</t>
  </si>
  <si>
    <t>EXPECTED VALUE</t>
  </si>
  <si>
    <t>Relref</t>
  </si>
  <si>
    <t>FORMULA</t>
  </si>
  <si>
    <t>EXPECTED VALUE</t>
  </si>
  <si>
    <t>Renamecommand</t>
  </si>
  <si>
    <t>FORMULA</t>
  </si>
  <si>
    <t>EXPECTED VALUE</t>
  </si>
  <si>
    <t>Replace</t>
  </si>
  <si>
    <t>FORMULA</t>
  </si>
  <si>
    <t>EXPECTED VALUE</t>
  </si>
  <si>
    <t>Replaceb</t>
  </si>
  <si>
    <t>FORMULA</t>
  </si>
  <si>
    <t>EXPECTED VALUE</t>
  </si>
  <si>
    <t>Rept</t>
  </si>
  <si>
    <t>FORMULA</t>
  </si>
  <si>
    <t>EXPECTED VALUE</t>
  </si>
  <si>
    <t>Request</t>
  </si>
  <si>
    <t>FORMULA</t>
  </si>
  <si>
    <t>EXPECTED VALUE</t>
  </si>
  <si>
    <t>FORMULA</t>
  </si>
  <si>
    <t>EXPECTED VALUE</t>
  </si>
  <si>
    <t>Irr</t>
  </si>
  <si>
    <t>FORMULA</t>
  </si>
  <si>
    <t>EXPECTED VALUE</t>
  </si>
  <si>
    <t>Isblank</t>
  </si>
  <si>
    <t>FORMULA</t>
  </si>
  <si>
    <t>EXPECTED VALUE</t>
  </si>
  <si>
    <t>Iserr</t>
  </si>
  <si>
    <t>FORMULA</t>
  </si>
  <si>
    <t>EXPECTED VALUE</t>
  </si>
  <si>
    <t>IsError</t>
  </si>
  <si>
    <t>FORMULA</t>
  </si>
  <si>
    <t>EXPECTED VALUE</t>
  </si>
  <si>
    <t>Islogical</t>
  </si>
  <si>
    <t>FORMULA</t>
  </si>
  <si>
    <t>EXPECTED VALUE</t>
  </si>
  <si>
    <t>IsNa</t>
  </si>
  <si>
    <t>FORMULA</t>
  </si>
  <si>
    <t>EXPECTED VALUE</t>
  </si>
  <si>
    <t>Isnontext</t>
  </si>
  <si>
    <t>FORMULA</t>
  </si>
  <si>
    <t>EXPECTED VALUE</t>
  </si>
  <si>
    <t>Isnumber</t>
  </si>
  <si>
    <t>FORMULA</t>
  </si>
  <si>
    <t>EXPECTED VALUE</t>
  </si>
  <si>
    <t>Ispmt</t>
  </si>
  <si>
    <t>FORMULA</t>
  </si>
  <si>
    <t>EXPECTED VALUE</t>
  </si>
  <si>
    <t>Isref</t>
  </si>
  <si>
    <t>FORMULA</t>
  </si>
  <si>
    <t>EXPECTED VALUE</t>
  </si>
  <si>
    <t>Istext</t>
  </si>
  <si>
    <t>FORMULA</t>
  </si>
  <si>
    <t>EXPECTED VALUE</t>
  </si>
  <si>
    <t>Kurt</t>
  </si>
  <si>
    <t>FORMULA</t>
  </si>
  <si>
    <t>EXPECTED VALUE</t>
  </si>
  <si>
    <t>Large</t>
  </si>
  <si>
    <t>FORMULA</t>
  </si>
  <si>
    <t>EXPECTED VALUE</t>
  </si>
  <si>
    <t>Lasterror</t>
  </si>
  <si>
    <t>FORMULA</t>
  </si>
  <si>
    <t>EXPECTED VALUE</t>
  </si>
  <si>
    <t>Left</t>
  </si>
  <si>
    <t>FORMULA</t>
  </si>
  <si>
    <t>EXPECTED VALUE</t>
  </si>
  <si>
    <t>Leftb</t>
  </si>
  <si>
    <t>FORMULA</t>
  </si>
  <si>
    <t>EXPECTED VALUE</t>
  </si>
  <si>
    <t>Len</t>
  </si>
  <si>
    <t>FORMULA</t>
  </si>
  <si>
    <t>EXPECTED VALUE</t>
  </si>
  <si>
    <t>Lenb</t>
  </si>
  <si>
    <t>FORMULA</t>
  </si>
  <si>
    <t>EXPECTED VALUE</t>
  </si>
  <si>
    <t>Linest</t>
  </si>
  <si>
    <t>FORMULA</t>
  </si>
  <si>
    <t>EXPECTED VALUE</t>
  </si>
  <si>
    <t>Links</t>
  </si>
  <si>
    <t>FORMULA</t>
  </si>
  <si>
    <t>EXPECTED VALUE</t>
  </si>
  <si>
    <t>Ln</t>
  </si>
  <si>
    <t>FORMULA</t>
  </si>
  <si>
    <t>EXPECTED VALUE</t>
  </si>
  <si>
    <t>Log</t>
  </si>
  <si>
    <t>FORMULA</t>
  </si>
  <si>
    <t>EXPECTED VALUE</t>
  </si>
  <si>
    <t>Log10</t>
  </si>
  <si>
    <t>FORMULA</t>
  </si>
  <si>
    <t>EXPECTED VALUE</t>
  </si>
  <si>
    <t>Logest</t>
  </si>
  <si>
    <t>FORMULA</t>
  </si>
  <si>
    <t>EXPECTED VALUE</t>
  </si>
  <si>
    <t>Loginv</t>
  </si>
  <si>
    <t>FORMULA</t>
  </si>
  <si>
    <t>EXPECTED VALUE</t>
  </si>
  <si>
    <t>Lognormdist</t>
  </si>
  <si>
    <t>FORMULA</t>
  </si>
  <si>
    <t>EXPECTED VALUE</t>
  </si>
  <si>
    <t>Lookup</t>
  </si>
  <si>
    <t>FORMULA</t>
  </si>
  <si>
    <t>EXPECTED VALUE</t>
  </si>
  <si>
    <t>Lower</t>
  </si>
  <si>
    <t>FORMULA</t>
  </si>
  <si>
    <t>EXPECTED VALUE</t>
  </si>
  <si>
    <t>Match</t>
  </si>
  <si>
    <t>FORMULA</t>
  </si>
  <si>
    <t>EXPECTED VALUE</t>
  </si>
  <si>
    <t>Max</t>
  </si>
  <si>
    <t>FORMULA</t>
  </si>
  <si>
    <t>EXPECTED VALUE</t>
  </si>
  <si>
    <t>Maxa</t>
  </si>
  <si>
    <t>EXPECTED VALUE</t>
  </si>
  <si>
    <t>FORMULA</t>
  </si>
  <si>
    <t>EXPECTED VALUE</t>
  </si>
  <si>
    <t>Fclose</t>
  </si>
  <si>
    <t>FORMULA</t>
  </si>
  <si>
    <t>EXPECTED VALUE</t>
  </si>
  <si>
    <t>Fdist</t>
  </si>
  <si>
    <t>FORMULA</t>
  </si>
  <si>
    <t>EXPECTED VALUE</t>
  </si>
  <si>
    <t>Files</t>
  </si>
  <si>
    <t>FORMULA</t>
  </si>
  <si>
    <t>EXPECTED VALUE</t>
  </si>
  <si>
    <t>Find</t>
  </si>
  <si>
    <t>FORMULA</t>
  </si>
  <si>
    <t>EXPECTED VALUE</t>
  </si>
  <si>
    <t>Findb</t>
  </si>
  <si>
    <t>FORMULA</t>
  </si>
  <si>
    <t>EXPECTED VALUE</t>
  </si>
  <si>
    <t>Finv</t>
  </si>
  <si>
    <t>FORMULA</t>
  </si>
  <si>
    <t>EXPECTED VALUE</t>
  </si>
  <si>
    <t>Fisher</t>
  </si>
  <si>
    <t>FORMULA</t>
  </si>
  <si>
    <t>EXPECTED VALUE</t>
  </si>
  <si>
    <t>Fisherinv</t>
  </si>
  <si>
    <t>FORMULA</t>
  </si>
  <si>
    <t>FORMULA</t>
  </si>
  <si>
    <t>EXPECTED VALUE</t>
  </si>
  <si>
    <t>Mmult</t>
  </si>
  <si>
    <t>FORMULA</t>
  </si>
  <si>
    <t>EXPECTED VALUE</t>
  </si>
  <si>
    <t>Mod</t>
  </si>
  <si>
    <t>FORMULA</t>
  </si>
  <si>
    <t>EXPECTED VALUE</t>
  </si>
  <si>
    <t>Mode</t>
  </si>
  <si>
    <t>FORMULA</t>
  </si>
  <si>
    <t>EXPECTED VALUE</t>
  </si>
  <si>
    <t>Month</t>
  </si>
  <si>
    <t>FORMULA</t>
  </si>
  <si>
    <t>EXPECTED VALUE</t>
  </si>
  <si>
    <t>Moviecommand</t>
  </si>
  <si>
    <t>FORMULA</t>
  </si>
  <si>
    <t>EXPECTED VALUE</t>
  </si>
  <si>
    <t>N</t>
  </si>
  <si>
    <t>FORMULA</t>
  </si>
  <si>
    <t>EXPECTED VALUE</t>
  </si>
  <si>
    <t>Na</t>
  </si>
  <si>
    <t>FORMULA</t>
  </si>
  <si>
    <t>EXPECTED VALUE</t>
  </si>
  <si>
    <t>Names</t>
  </si>
  <si>
    <t>FORMULA</t>
  </si>
  <si>
    <t>EXPECTED VALUE</t>
  </si>
  <si>
    <t>Negbinomdist</t>
  </si>
  <si>
    <t>EXPECTED VALUE</t>
  </si>
  <si>
    <t>Fsize</t>
  </si>
  <si>
    <t>FORMULA</t>
  </si>
  <si>
    <t>EXPECTED VALUE</t>
  </si>
  <si>
    <t>Ftest</t>
  </si>
  <si>
    <t>FORMULA</t>
  </si>
  <si>
    <t>EXPECTED VALUE</t>
  </si>
  <si>
    <t>Fv</t>
  </si>
  <si>
    <t>FORMULA</t>
  </si>
  <si>
    <t>EXPECTED VALUE</t>
  </si>
  <si>
    <t>Fwrite</t>
  </si>
  <si>
    <t>FORMULA</t>
  </si>
  <si>
    <t>EXPECTED VALUE</t>
  </si>
  <si>
    <t>Fwriteln</t>
  </si>
  <si>
    <t>FORMULA</t>
  </si>
  <si>
    <t>EXPECTED VALUE</t>
  </si>
  <si>
    <t>Gammadist</t>
  </si>
  <si>
    <t>FORMULA</t>
  </si>
  <si>
    <t>EXPECTED VALUE</t>
  </si>
  <si>
    <t>Gammainv</t>
  </si>
  <si>
    <t>FORMULA</t>
  </si>
  <si>
    <t>EXPECTED VALUE</t>
  </si>
  <si>
    <t>Gammaln</t>
  </si>
  <si>
    <t>FORMULA</t>
  </si>
  <si>
    <t>EXPECTED VALUE</t>
  </si>
  <si>
    <t>Geomean</t>
  </si>
  <si>
    <t>FORMULA</t>
  </si>
  <si>
    <t>EXPECTED VALUE</t>
  </si>
  <si>
    <t>Getbar</t>
  </si>
  <si>
    <t>FORMULA</t>
  </si>
  <si>
    <t>EXPECTED VALUE</t>
  </si>
  <si>
    <t>Getcell</t>
  </si>
  <si>
    <t>FORMULA</t>
  </si>
  <si>
    <t>EXPECTED VALUE</t>
  </si>
  <si>
    <t>Getchartitem</t>
  </si>
  <si>
    <t>FORMULA</t>
  </si>
  <si>
    <t>EXPECTED VALUE</t>
  </si>
  <si>
    <t>Getdef</t>
  </si>
  <si>
    <t>FORMULA</t>
  </si>
  <si>
    <t>EXPECTED VALUE</t>
  </si>
  <si>
    <t>Getdocument</t>
  </si>
  <si>
    <t>FORMULA</t>
  </si>
  <si>
    <t>EXPECTED VALUE</t>
  </si>
  <si>
    <t>Getformula</t>
  </si>
  <si>
    <t>FORMULA</t>
  </si>
  <si>
    <t>EXPECTED VALUE</t>
  </si>
  <si>
    <t>Getlinkinfo</t>
  </si>
  <si>
    <t>FORMULA</t>
  </si>
  <si>
    <t>EXPECTED VALUE</t>
  </si>
  <si>
    <t>Getmovie</t>
  </si>
  <si>
    <t>FORMULA</t>
  </si>
  <si>
    <t>EXPECTED VALUE</t>
  </si>
  <si>
    <t>Getname</t>
  </si>
  <si>
    <t>FORMULA</t>
  </si>
  <si>
    <t>EXPECTED VALUE</t>
  </si>
  <si>
    <t>Getnote</t>
  </si>
  <si>
    <t>FORMULA</t>
  </si>
  <si>
    <t>EXPECTED VALUE</t>
  </si>
  <si>
    <t>Getobject</t>
  </si>
  <si>
    <t>FORMULA</t>
  </si>
  <si>
    <t>EXPECTED VALUE</t>
  </si>
  <si>
    <t>Getpivotdata</t>
  </si>
  <si>
    <t>FORMULA</t>
  </si>
  <si>
    <t>EXPECTED VALUE</t>
  </si>
  <si>
    <t>Getpivotfield</t>
  </si>
  <si>
    <t>FORMULA</t>
  </si>
  <si>
    <t>EXPECTED VALUE</t>
  </si>
  <si>
    <t>Getpivotitem</t>
  </si>
  <si>
    <t>FORMULA</t>
  </si>
  <si>
    <t>EXPECTED VALUE</t>
  </si>
  <si>
    <t>Getpivottable</t>
  </si>
  <si>
    <t>FORMULA</t>
  </si>
  <si>
    <t>EXPECTED VALUE</t>
  </si>
  <si>
    <t>Gettool</t>
  </si>
  <si>
    <t>FORMULA</t>
  </si>
  <si>
    <t>EXPECTED VALUE</t>
  </si>
  <si>
    <t>Gettoolbar</t>
  </si>
  <si>
    <t>FORMULA</t>
  </si>
  <si>
    <t>EXPECTED VALUE</t>
  </si>
  <si>
    <t>Getwindow</t>
  </si>
  <si>
    <t>FORMULA</t>
  </si>
  <si>
    <t>EXPECTED VALUE</t>
  </si>
  <si>
    <t>Getworkbook</t>
  </si>
  <si>
    <t>FORMULA</t>
  </si>
  <si>
    <t>EXPECTED VALUE</t>
  </si>
  <si>
    <t>Getworkspace</t>
  </si>
  <si>
    <t>FORMULA</t>
  </si>
  <si>
    <t>Customrepeat</t>
  </si>
  <si>
    <t>FORMULA</t>
  </si>
  <si>
    <t>EXPECTED VALUE</t>
  </si>
  <si>
    <t>Customundo</t>
  </si>
  <si>
    <t>FORMULA</t>
  </si>
  <si>
    <t>EXPECTED VALUE</t>
  </si>
  <si>
    <t>Date</t>
  </si>
  <si>
    <t>FORMULA</t>
  </si>
  <si>
    <t>EXPECTED VALUE</t>
  </si>
  <si>
    <t>Datedif</t>
  </si>
  <si>
    <t>FORMULA</t>
  </si>
  <si>
    <t>EXPECTED VALUE</t>
  </si>
  <si>
    <t>Datestring</t>
  </si>
  <si>
    <t>FORMULA</t>
  </si>
  <si>
    <t>EXPECTED VALUE</t>
  </si>
  <si>
    <t>Datevalue</t>
  </si>
  <si>
    <t>FORMULA</t>
  </si>
  <si>
    <t>EXPECTED VALUE</t>
  </si>
  <si>
    <t>Daverage</t>
  </si>
  <si>
    <t>FORMULA</t>
  </si>
  <si>
    <t>EXPECTED VALUE</t>
  </si>
  <si>
    <t>Day</t>
  </si>
  <si>
    <t>FORMULA</t>
  </si>
  <si>
    <t>EXPECTED VALUE</t>
  </si>
  <si>
    <t>Days360</t>
  </si>
  <si>
    <t>FORMULA</t>
  </si>
  <si>
    <t>FORMULA</t>
  </si>
  <si>
    <t>EXPECTED VALUE</t>
  </si>
  <si>
    <t>Hypgeomdist</t>
  </si>
  <si>
    <t>FORMULA</t>
  </si>
  <si>
    <t>EXPECTED VALUE</t>
  </si>
  <si>
    <t>Index</t>
  </si>
  <si>
    <t>FORMULA</t>
  </si>
  <si>
    <t>EXPECTED VALUE</t>
  </si>
  <si>
    <t>Indirect</t>
  </si>
  <si>
    <t>FORMULA</t>
  </si>
  <si>
    <t>EXPECTED VALUE</t>
  </si>
  <si>
    <t>Info</t>
  </si>
  <si>
    <t>FORMULA</t>
  </si>
  <si>
    <t>EXPECTED VALUE</t>
  </si>
  <si>
    <t>Initiate</t>
  </si>
  <si>
    <t>FORMULA</t>
  </si>
  <si>
    <t>EXPECTED VALUE</t>
  </si>
  <si>
    <t>Input</t>
  </si>
  <si>
    <t>FORMULA</t>
  </si>
  <si>
    <t>EXPECTED VALUE</t>
  </si>
  <si>
    <t>Int</t>
  </si>
  <si>
    <t>FORMULA</t>
  </si>
  <si>
    <t>EXPECTED VALUE</t>
  </si>
  <si>
    <t>Intercept</t>
  </si>
  <si>
    <t>FORMULA</t>
  </si>
  <si>
    <t>EXPECTED VALUE</t>
  </si>
  <si>
    <t>Ipmt</t>
  </si>
  <si>
    <t>EXPECTED VALUE</t>
  </si>
  <si>
    <t>Deletetoolbar</t>
  </si>
  <si>
    <t>FORMULA</t>
  </si>
  <si>
    <t>EXPECTED VALUE</t>
  </si>
  <si>
    <t>Deref</t>
  </si>
  <si>
    <t>FORMULA</t>
  </si>
  <si>
    <t>EXPECTED VALUE</t>
  </si>
  <si>
    <t>Devsq</t>
  </si>
  <si>
    <t>FORMULA</t>
  </si>
  <si>
    <t>EXPECTED VALUE</t>
  </si>
  <si>
    <t>Dget</t>
  </si>
  <si>
    <t>FORMULA</t>
  </si>
  <si>
    <t>EXPECTED VALUE</t>
  </si>
  <si>
    <t>Dialogbox</t>
  </si>
  <si>
    <t>FORMULA</t>
  </si>
  <si>
    <t>EXPECTED VALUE</t>
  </si>
  <si>
    <t>Directory</t>
  </si>
  <si>
    <t>FORMULA</t>
  </si>
  <si>
    <t>EXPECTED VALUE</t>
  </si>
  <si>
    <t>Dmax</t>
  </si>
  <si>
    <t>FORMULA</t>
  </si>
  <si>
    <t>EXPECTED VALUE</t>
  </si>
  <si>
    <t>Dmin</t>
  </si>
  <si>
    <t>FORMULA</t>
  </si>
  <si>
    <t>EXPECTED VALUE</t>
  </si>
  <si>
    <t>Documents</t>
  </si>
  <si>
    <t>FORMULA</t>
  </si>
  <si>
    <t>EXPECTED VALUE</t>
  </si>
  <si>
    <t>Dollar</t>
  </si>
  <si>
    <t>FORMULA</t>
  </si>
  <si>
    <t>EXPECTED VALUE</t>
  </si>
  <si>
    <t>Dproduct</t>
  </si>
  <si>
    <t>FORMULA</t>
  </si>
  <si>
    <t>EXPECTED VALUE</t>
  </si>
  <si>
    <t>Dstdev</t>
  </si>
  <si>
    <t>FORMULA</t>
  </si>
  <si>
    <t>EXPECTED VALUE</t>
  </si>
  <si>
    <t>Dstdevp</t>
  </si>
  <si>
    <t>FORMULA</t>
  </si>
  <si>
    <t>EXPECTED VALUE</t>
  </si>
  <si>
    <t>Dsum</t>
  </si>
  <si>
    <t>FORMULA</t>
  </si>
  <si>
    <t>EXPECTED VALUE</t>
  </si>
  <si>
    <t>Dvar</t>
  </si>
  <si>
    <t>FORMULA</t>
  </si>
  <si>
    <t>EXPECTED VALUE</t>
  </si>
  <si>
    <t>Dvarp</t>
  </si>
  <si>
    <t>FORMULA</t>
  </si>
  <si>
    <t>EXPECTED VALUE</t>
  </si>
  <si>
    <t>Echo</t>
  </si>
  <si>
    <t>FORMULA</t>
  </si>
  <si>
    <t>EXPECTED VALUE</t>
  </si>
  <si>
    <t>Enablecommand</t>
  </si>
  <si>
    <t>FORMULA</t>
  </si>
  <si>
    <t>EXPECTED VALUE</t>
  </si>
  <si>
    <t>Enabletool</t>
  </si>
  <si>
    <t>FORMULA</t>
  </si>
  <si>
    <t>EXPECTED VALUE</t>
  </si>
  <si>
    <t>FORMULA</t>
  </si>
  <si>
    <t>EXPECTED VALUE</t>
  </si>
  <si>
    <t>Errortype</t>
  </si>
  <si>
    <t>FORMULA</t>
  </si>
  <si>
    <t>EXPECTED VALUE</t>
  </si>
  <si>
    <t>Evaluate</t>
  </si>
  <si>
    <t>FORMULA</t>
  </si>
  <si>
    <t>EXPECTED VALUE</t>
  </si>
  <si>
    <t>Even</t>
  </si>
  <si>
    <t>FORMULA</t>
  </si>
  <si>
    <t>EXPECTED VALUE</t>
  </si>
  <si>
    <t>Exact</t>
  </si>
  <si>
    <t>FORMULA</t>
  </si>
  <si>
    <t>EXPECTED VALUE</t>
  </si>
  <si>
    <t>Exec</t>
  </si>
  <si>
    <t>FORMULA</t>
  </si>
  <si>
    <t>EXPECTED VALUE</t>
  </si>
  <si>
    <t>Execute</t>
  </si>
  <si>
    <t>FORMULA</t>
  </si>
  <si>
    <t>EXPECTED VALUE</t>
  </si>
  <si>
    <t>Exp</t>
  </si>
  <si>
    <t>FORMULA</t>
  </si>
  <si>
    <t>EXPECTED VALUE</t>
  </si>
  <si>
    <t>Expondist</t>
  </si>
  <si>
    <t>FORMULA</t>
  </si>
  <si>
    <t>EXPECTED VALUE</t>
  </si>
  <si>
    <t>Externalflag</t>
  </si>
  <si>
    <t>FORMULA</t>
  </si>
  <si>
    <t>EXPECTED VALUE</t>
  </si>
  <si>
    <t>Fact</t>
  </si>
  <si>
    <t>FORMULA</t>
  </si>
  <si>
    <t>EXPECTED VALUE</t>
  </si>
  <si>
    <t>Addmenu</t>
  </si>
  <si>
    <t>FORMULA</t>
  </si>
  <si>
    <t>EXPECTED VALUE</t>
  </si>
  <si>
    <t>Address</t>
  </si>
  <si>
    <t>FORMULA</t>
  </si>
  <si>
    <t>EXPECTED VALUE</t>
  </si>
  <si>
    <t>Addtoolbar</t>
  </si>
  <si>
    <t>FORMULA</t>
  </si>
  <si>
    <t>EXPECTED VALUE</t>
  </si>
  <si>
    <t>And</t>
  </si>
  <si>
    <t>FORMULA</t>
  </si>
  <si>
    <t>EXPECTED VALUE</t>
  </si>
  <si>
    <t>Apptitle</t>
  </si>
  <si>
    <t>FORMULA</t>
  </si>
  <si>
    <t>EXPECTED VALUE</t>
  </si>
  <si>
    <t>Areas</t>
  </si>
  <si>
    <t>FORMULA</t>
  </si>
  <si>
    <t>EXPECTED VALUE</t>
  </si>
  <si>
    <t>Argument</t>
  </si>
  <si>
    <t>FORMULA</t>
  </si>
  <si>
    <t>EXPECTED VALUE</t>
  </si>
  <si>
    <t>Asc</t>
  </si>
  <si>
    <t>FORMULA</t>
  </si>
  <si>
    <t>EXPECTED VALUE</t>
  </si>
  <si>
    <t>Asin</t>
  </si>
  <si>
    <t>FORMULA</t>
  </si>
  <si>
    <t>EXPECTED VALUE</t>
  </si>
  <si>
    <t>Fixed</t>
  </si>
  <si>
    <t>FORMULA</t>
  </si>
  <si>
    <t>EXPECTED VALUE</t>
  </si>
  <si>
    <t>Floor</t>
  </si>
  <si>
    <t>FORMULA</t>
  </si>
  <si>
    <t>EXPECTED VALUE</t>
  </si>
  <si>
    <t>Fopen</t>
  </si>
  <si>
    <t>FORMULA</t>
  </si>
  <si>
    <t>EXPECTED VALUE</t>
  </si>
  <si>
    <t>Forecast</t>
  </si>
  <si>
    <t>FORMULA</t>
  </si>
  <si>
    <t>EXPECTED VALUE</t>
  </si>
  <si>
    <t>Formulaconvert</t>
  </si>
  <si>
    <t>FORMULA</t>
  </si>
  <si>
    <t>EXPECTED VALUE</t>
  </si>
  <si>
    <t>Fpos</t>
  </si>
  <si>
    <t>FORMULA</t>
  </si>
  <si>
    <t>EXPECTED VALUE</t>
  </si>
  <si>
    <t>Fread</t>
  </si>
  <si>
    <t>FORMULA</t>
  </si>
  <si>
    <t>EXPECTED VALUE</t>
  </si>
  <si>
    <t>Freadln</t>
  </si>
  <si>
    <t>FORMULA</t>
  </si>
  <si>
    <t>EXPECTED VALUE</t>
  </si>
  <si>
    <t>Frequency</t>
  </si>
  <si>
    <t>FORMULA</t>
  </si>
  <si>
    <t>EXPECTED VALUE</t>
  </si>
  <si>
    <t>Binomdist</t>
  </si>
  <si>
    <t>FORMULA</t>
  </si>
  <si>
    <t>EXPECTED VALUE</t>
  </si>
  <si>
    <t>Call</t>
  </si>
  <si>
    <t>FORMULA</t>
  </si>
  <si>
    <t>EXPECTED VALUE</t>
  </si>
  <si>
    <t>Caller</t>
  </si>
  <si>
    <t>FORMULA</t>
  </si>
  <si>
    <t>EXPECTED VALUE</t>
  </si>
  <si>
    <t>Cancelkey</t>
  </si>
  <si>
    <t>FORMULA</t>
  </si>
  <si>
    <t>EXPECTED VALUE</t>
  </si>
  <si>
    <t>Ceiling</t>
  </si>
  <si>
    <t>FORMULA</t>
  </si>
  <si>
    <t>EXPECTED VALUE</t>
  </si>
  <si>
    <t>Cell</t>
  </si>
  <si>
    <t>FORMULA</t>
  </si>
  <si>
    <t>EXPECTED VALUE</t>
  </si>
  <si>
    <t>Char</t>
  </si>
  <si>
    <t>FORMULA</t>
  </si>
  <si>
    <t>EXPECTED VALUE</t>
  </si>
  <si>
    <t>Checkcommand</t>
  </si>
  <si>
    <t>FORMULA</t>
  </si>
  <si>
    <t>EXPECTED VALUE</t>
  </si>
  <si>
    <t>Chidist</t>
  </si>
  <si>
    <t>FORMULA</t>
  </si>
  <si>
    <t>EXPECTED VALUE</t>
  </si>
  <si>
    <t>Chiinv</t>
  </si>
  <si>
    <t>FORMULA</t>
  </si>
  <si>
    <t>EXPECTED VALUE</t>
  </si>
  <si>
    <t>Chitest</t>
  </si>
  <si>
    <t>FORMULA</t>
  </si>
  <si>
    <t>EXPECTED VALUE</t>
  </si>
  <si>
    <t>Choose</t>
  </si>
  <si>
    <t>FORMULA</t>
  </si>
  <si>
    <t>EXPECTED VALUE</t>
  </si>
  <si>
    <t>Clean</t>
  </si>
  <si>
    <t>FORMULA</t>
  </si>
  <si>
    <t>EXPECTED VALUE</t>
  </si>
  <si>
    <t>Code</t>
  </si>
  <si>
    <t>FORMULA</t>
  </si>
  <si>
    <t>EXPECTED VALUE</t>
  </si>
  <si>
    <t>Column</t>
  </si>
  <si>
    <t>FORMULA</t>
  </si>
  <si>
    <t>EXPECTED VALUE</t>
  </si>
  <si>
    <t>Columns</t>
  </si>
  <si>
    <t>FORMULA</t>
  </si>
  <si>
    <t>EXPECTED VALUE</t>
  </si>
  <si>
    <t>Combin</t>
  </si>
  <si>
    <t>FORMULA</t>
  </si>
  <si>
    <t>EXPECTED VALUE</t>
  </si>
  <si>
    <t>Concatenate</t>
  </si>
  <si>
    <t>FORMULA</t>
  </si>
  <si>
    <t>EXPECTED VALUE</t>
  </si>
  <si>
    <t>Confidence</t>
  </si>
  <si>
    <t>FORMULA</t>
  </si>
  <si>
    <t>EXPECTED VALUE</t>
  </si>
  <si>
    <t>Correl</t>
  </si>
  <si>
    <t>FORMULA</t>
  </si>
  <si>
    <t>EXPECTED VALUE</t>
  </si>
  <si>
    <t>Cos</t>
  </si>
  <si>
    <t>FORMULA</t>
  </si>
  <si>
    <t>EXPECTED VALUE</t>
  </si>
  <si>
    <t>Cosh</t>
  </si>
  <si>
    <t>FORMULA</t>
  </si>
  <si>
    <t>EXPECTED VALUE</t>
  </si>
  <si>
    <t>Count</t>
  </si>
  <si>
    <t>FORMULA</t>
  </si>
  <si>
    <t>EXPECTED VALUE</t>
  </si>
  <si>
    <t>Counta</t>
  </si>
  <si>
    <t>FORMULA</t>
  </si>
  <si>
    <t>EXPECTED VALUE</t>
  </si>
  <si>
    <t>Countblank</t>
  </si>
  <si>
    <t>FORMULA</t>
  </si>
  <si>
    <t>EXPECTED VALUE</t>
  </si>
  <si>
    <t>Countif</t>
  </si>
  <si>
    <t>FORMULA</t>
  </si>
  <si>
    <t>EXPECTED VALUE</t>
  </si>
  <si>
    <t>Covar</t>
  </si>
  <si>
    <t>FORMULA</t>
  </si>
  <si>
    <t>EXPECTED VALUE</t>
  </si>
  <si>
    <t>Createobject</t>
  </si>
  <si>
    <t>FORMULA</t>
  </si>
  <si>
    <t>EXPECTED VALUE</t>
  </si>
  <si>
    <t>Critbinom</t>
  </si>
  <si>
    <t>FORMULA</t>
  </si>
  <si>
    <t>EXPECTED VALUE</t>
  </si>
  <si>
    <t>EXPECTED VALUE</t>
  </si>
  <si>
    <t>Asinh</t>
  </si>
  <si>
    <t>FORMULA</t>
  </si>
  <si>
    <t>EXPECTED VALUE</t>
  </si>
  <si>
    <t>Atan</t>
  </si>
  <si>
    <t>FORMULA</t>
  </si>
  <si>
    <t>EXPECTED VALUE</t>
  </si>
  <si>
    <t>Atan2</t>
  </si>
  <si>
    <t>FORMULA</t>
  </si>
  <si>
    <t>EXPECTED VALUE</t>
  </si>
  <si>
    <t>Atanh</t>
  </si>
  <si>
    <t>FORMULA</t>
  </si>
  <si>
    <t>EXPECTED VALUE</t>
  </si>
  <si>
    <t>Avedev</t>
  </si>
  <si>
    <t>FORMULA</t>
  </si>
  <si>
    <t>EXPECTED VALUE</t>
  </si>
  <si>
    <t>Average</t>
  </si>
  <si>
    <t>FORMULA</t>
  </si>
  <si>
    <t>EXPECTED VALUE</t>
  </si>
  <si>
    <t>Averagea</t>
  </si>
  <si>
    <t>FORMULA</t>
  </si>
  <si>
    <t>EXPECTED VALUE</t>
  </si>
  <si>
    <t>Betadist</t>
  </si>
  <si>
    <t>FORMULA</t>
  </si>
  <si>
    <t>EXPECTED VALUE</t>
  </si>
  <si>
    <t>Betainv</t>
  </si>
  <si>
    <t>FORMULA</t>
  </si>
  <si>
    <t>9</t>
  </si>
  <si>
    <t>EXPECTED VALUE</t>
  </si>
  <si>
    <t>Db</t>
  </si>
  <si>
    <t>FORMULA</t>
  </si>
  <si>
    <t>EXPECTED VALUE</t>
  </si>
  <si>
    <t>Dbcs</t>
  </si>
  <si>
    <t>FORMULA</t>
  </si>
  <si>
    <t>EXPECTED VALUE</t>
  </si>
  <si>
    <t>Dcount</t>
  </si>
  <si>
    <t>FORMULA</t>
  </si>
  <si>
    <t>EXPECTED VALUE</t>
  </si>
  <si>
    <t>Dcounta</t>
  </si>
  <si>
    <t>FORMULA</t>
  </si>
  <si>
    <t>EXPECTED VALUE</t>
  </si>
  <si>
    <t>Ddb</t>
  </si>
  <si>
    <t>FORMULA</t>
  </si>
  <si>
    <t>EXPECTED VALUE</t>
  </si>
  <si>
    <t>Degrees</t>
  </si>
  <si>
    <t>FORMULA</t>
  </si>
  <si>
    <t>EXPECTED VALUE</t>
  </si>
  <si>
    <t>Deletebar</t>
  </si>
  <si>
    <t>FORMULA</t>
  </si>
  <si>
    <t>EXPECTED VALUE</t>
  </si>
  <si>
    <t>Deletecommand</t>
  </si>
  <si>
    <t>FORMULA</t>
  </si>
  <si>
    <t>EXPECTED VALUE</t>
  </si>
  <si>
    <t>Deletemenu</t>
  </si>
  <si>
    <t>FORMULA</t>
  </si>
  <si>
    <t>DATA SECTION</t>
  </si>
  <si>
    <t>INTEGRAL</t>
  </si>
  <si>
    <t>DOUBLE</t>
  </si>
  <si>
    <t>BLANK</t>
  </si>
  <si>
    <t>STRING</t>
  </si>
  <si>
    <t>REF</t>
  </si>
  <si>
    <t>AREA (rows)</t>
  </si>
  <si>
    <t>AREA (cols)</t>
  </si>
  <si>
    <t>AREA (AREA)</t>
  </si>
  <si>
    <t>alphanum</t>
  </si>
  <si>
    <t>blanksIncl</t>
  </si>
  <si>
    <t>E8</t>
  </si>
  <si>
    <t>nospaces</t>
  </si>
  <si>
    <t>sp ace s</t>
  </si>
  <si>
    <t>ric</t>
  </si>
  <si>
    <t>refsIncl</t>
  </si>
  <si>
    <t xml:space="preserve">endsWithSpace </t>
  </si>
  <si>
    <t>row</t>
  </si>
  <si>
    <t>col</t>
  </si>
  <si>
    <t>endarea</t>
  </si>
  <si>
    <t xml:space="preserve"> beginsWithSpace</t>
  </si>
  <si>
    <t>non-numeric</t>
  </si>
  <si>
    <t>alph4Num3ric</t>
  </si>
  <si>
    <t>Add</t>
  </si>
  <si>
    <t>FORMULA</t>
  </si>
  <si>
    <t>EXPECTED VALUE</t>
  </si>
  <si>
    <t>ConcatEval</t>
  </si>
  <si>
    <t>FORMULA</t>
  </si>
  <si>
    <t>EXPECTED VALUE</t>
  </si>
  <si>
    <t>DivideEval</t>
  </si>
  <si>
    <t>FORMULA</t>
  </si>
  <si>
    <t>EXPECTED VALUE</t>
  </si>
  <si>
    <t>EqualEval</t>
  </si>
  <si>
    <t>FORMULA</t>
  </si>
  <si>
    <t>EXPECTED VALUE</t>
  </si>
  <si>
    <t>GreaterEqualEval</t>
  </si>
  <si>
    <t>FORMULA</t>
  </si>
  <si>
    <t>EXPECTED VALUE</t>
  </si>
  <si>
    <t>GreaterThanEval</t>
  </si>
  <si>
    <t>FORMULA</t>
  </si>
  <si>
    <t>EXPECTED VALUE</t>
  </si>
  <si>
    <t>LessEqualEval</t>
  </si>
  <si>
    <t>FORMULA</t>
  </si>
  <si>
    <t>EXPECTED VALUE</t>
  </si>
  <si>
    <t>LessThanEval</t>
  </si>
  <si>
    <t>FORMULA</t>
  </si>
  <si>
    <t>EXPECTED VALUE</t>
  </si>
  <si>
    <t>MultiplyEval</t>
  </si>
  <si>
    <t>FORMULA</t>
  </si>
  <si>
    <t>EXPECTED VALUE</t>
  </si>
  <si>
    <t>NotEqualEval</t>
  </si>
  <si>
    <t>FORMULA</t>
  </si>
  <si>
    <t>EXPECTED VALUE</t>
  </si>
  <si>
    <t>PowerEval</t>
  </si>
  <si>
    <t>FORMULA</t>
  </si>
  <si>
    <t>EXPECTED VALUE</t>
  </si>
  <si>
    <t>SubtractEval</t>
  </si>
  <si>
    <t>FORMULA</t>
  </si>
  <si>
    <t>EXPECTED VALUE</t>
  </si>
  <si>
    <t>UnaryMinusEval</t>
  </si>
  <si>
    <t>FORMULA</t>
  </si>
  <si>
    <t>EXPECTED VALUE</t>
  </si>
  <si>
    <t>UnaryPlusEval</t>
  </si>
  <si>
    <t>FORMULA</t>
  </si>
  <si>
    <t>EXPECTED VALUE</t>
  </si>
  <si>
    <t>Excel functions</t>
  </si>
  <si>
    <t>Abs</t>
  </si>
  <si>
    <t>FORMULA</t>
  </si>
  <si>
    <t>EXPECTED VALUE</t>
  </si>
  <si>
    <t>Absref</t>
  </si>
  <si>
    <t>FORMULA</t>
  </si>
  <si>
    <t>EXPECTED VALUE</t>
  </si>
  <si>
    <t>Acos</t>
  </si>
  <si>
    <t>FORMULA</t>
  </si>
  <si>
    <t>EXPECTED VALUE</t>
  </si>
  <si>
    <t>Acosh</t>
  </si>
  <si>
    <t>FORMULA</t>
  </si>
  <si>
    <t>EXPECTED VALUE</t>
  </si>
  <si>
    <t>Activecell</t>
  </si>
  <si>
    <t>FORMULA</t>
  </si>
  <si>
    <t>EXPECTED VALUE</t>
  </si>
  <si>
    <t>Addbar</t>
  </si>
  <si>
    <t>FORMULA</t>
  </si>
  <si>
    <t>EXPECTED VALUE</t>
  </si>
  <si>
    <t>Addcommand</t>
  </si>
  <si>
    <t>FORMULA</t>
  </si>
  <si>
    <t>&lt;END-OF-FUNCTIONS&gt;</t>
  </si>
  <si>
    <t>False</t>
  </si>
  <si>
    <t>True</t>
  </si>
  <si>
    <t>ERRORS</t>
  </si>
  <si>
    <t>4</t>
  </si>
  <si>
    <t>nos</t>
  </si>
  <si>
    <t>ospa</t>
  </si>
  <si>
    <t>PercentEval</t>
  </si>
  <si>
    <t>Error.type</t>
  </si>
  <si>
    <t>A</t>
  </si>
  <si>
    <t>AxxEFG</t>
  </si>
  <si>
    <t>xxxBCDEF</t>
  </si>
  <si>
    <t>ABx</t>
  </si>
  <si>
    <t>12900945</t>
  </si>
  <si>
    <t>AxCBBDBEB</t>
  </si>
  <si>
    <t>ABCBBDBEB</t>
  </si>
  <si>
    <t>ABCBxDBEB</t>
  </si>
  <si>
    <t>RangeEval</t>
  </si>
  <si>
    <t>IntersectionEval</t>
  </si>
  <si>
    <t>var</t>
  </si>
  <si>
    <t>$C$2</t>
  </si>
  <si>
    <t>C$2</t>
  </si>
  <si>
    <t>'[Book1]Sheet1'!$C2</t>
  </si>
  <si>
    <t>!</t>
  </si>
  <si>
    <t>text</t>
  </si>
  <si>
    <t>http://poi.apache.org</t>
  </si>
  <si>
    <t>321.32'</t>
  </si>
  <si>
    <t>$534.00'</t>
  </si>
  <si>
    <t>200%'</t>
  </si>
  <si>
    <t>IRR/NPV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</si>
</sst>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180" formatCode="&quot;TRUE&quot;;&quot;TRUE&quot;;&quot;FALSE&quot;"/>
    <numFmt numFmtId="181" formatCode="0.00000000000"/>
    <numFmt numFmtId="182" formatCode="0.000000000000000"/>
    <numFmt numFmtId="184" formatCode="yyyy/mm/dd"/>
    <numFmt numFmtId="189" formatCode="0.0000"/>
    <numFmt numFmtId="192" formatCode="0.00000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64">
    <xf numFmtId="0" fontId="2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3" fillId="0" borderId="0" xfId="0" applyFont="1" applyBorder="1" applyProtection="1">
      <protection locked="0"/>
    </xf>
    <xf numFmtId="0" fontId="3" fillId="2" borderId="0" xfId="0" applyFont="1" applyFill="1" applyBorder="1" applyProtection="1">
      <protection locked="0"/>
    </xf>
    <xf numFmtId="16" fontId="3" fillId="2" borderId="0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3" fillId="0" borderId="2" xfId="0" applyFont="1" applyFill="1" applyBorder="1" applyProtection="1">
      <protection locked="0"/>
    </xf>
    <xf numFmtId="0" fontId="7" fillId="0" borderId="0" xfId="1" applyBorder="1" applyAlignment="1" applyProtection="1">
      <protection locked="0"/>
    </xf>
    <xf numFmtId="0" fontId="2" fillId="0" borderId="0" xfId="0" applyNumberFormat="1" applyFont="1"/>
    <xf numFmtId="0" fontId="3" fillId="0" borderId="0" xfId="0" applyNumberFormat="1" applyFont="1"/>
    <xf numFmtId="181" fontId="2" fillId="0" borderId="0" xfId="0" applyNumberFormat="1" applyFont="1"/>
    <xf numFmtId="182" fontId="2" fillId="0" borderId="0" xfId="0" applyNumberFormat="1" applyFont="1"/>
    <xf numFmtId="182" fontId="3" fillId="0" borderId="0" xfId="0" applyNumberFormat="1" applyFont="1"/>
    <xf numFmtId="49" fontId="2" fillId="0" borderId="0" xfId="0" applyNumberFormat="1" applyFont="1"/>
    <xf numFmtId="0" fontId="0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49" fontId="0" fillId="0" borderId="0" xfId="0" quotePrefix="1" applyNumberForma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180" fontId="0" fillId="0" borderId="0" xfId="0" quotePrefix="1" applyNumberFormat="1" applyBorder="1" applyProtection="1">
      <protection locked="0"/>
    </xf>
    <xf numFmtId="0" fontId="0" fillId="0" borderId="0" xfId="0" quotePrefix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10" fillId="0" borderId="1" xfId="0" applyFont="1" applyBorder="1" applyAlignment="1">
      <alignment horizontal="center"/>
    </xf>
    <xf numFmtId="0" fontId="9" fillId="0" borderId="0" xfId="0" quotePrefix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2" fillId="0" borderId="0" xfId="0" quotePrefix="1" applyFont="1" applyAlignment="1" applyProtection="1">
      <protection locked="0"/>
    </xf>
    <xf numFmtId="49" fontId="2" fillId="0" borderId="0" xfId="0" quotePrefix="1" applyNumberFormat="1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quotePrefix="1" applyFont="1" applyProtection="1">
      <protection locked="0"/>
    </xf>
    <xf numFmtId="0" fontId="3" fillId="2" borderId="0" xfId="0" quotePrefix="1" applyFont="1" applyFill="1" applyProtection="1">
      <protection locked="0"/>
    </xf>
    <xf numFmtId="1" fontId="2" fillId="0" borderId="0" xfId="0" applyNumberFormat="1" applyFont="1" applyBorder="1" applyProtection="1">
      <protection locked="0"/>
    </xf>
    <xf numFmtId="184" fontId="3" fillId="2" borderId="0" xfId="0" applyNumberFormat="1" applyFont="1" applyFill="1" applyBorder="1" applyProtection="1">
      <protection locked="0"/>
    </xf>
    <xf numFmtId="8" fontId="2" fillId="0" borderId="0" xfId="0" applyNumberFormat="1" applyFont="1" applyBorder="1" applyProtection="1">
      <protection locked="0"/>
    </xf>
    <xf numFmtId="8" fontId="2" fillId="0" borderId="0" xfId="0" applyNumberFormat="1" applyFont="1" applyProtection="1">
      <protection locked="0"/>
    </xf>
    <xf numFmtId="11" fontId="2" fillId="0" borderId="0" xfId="0" applyNumberFormat="1" applyFont="1" applyProtection="1">
      <protection locked="0"/>
    </xf>
    <xf numFmtId="0" fontId="2" fillId="0" borderId="0" xfId="0" quotePrefix="1" applyFont="1" applyBorder="1" applyProtection="1">
      <protection locked="0"/>
    </xf>
    <xf numFmtId="1" fontId="2" fillId="0" borderId="0" xfId="0" applyNumberFormat="1" applyFont="1" applyProtection="1">
      <protection locked="0"/>
    </xf>
    <xf numFmtId="189" fontId="2" fillId="0" borderId="0" xfId="0" applyNumberFormat="1" applyFont="1" applyBorder="1" applyProtection="1">
      <protection locked="0"/>
    </xf>
    <xf numFmtId="189" fontId="2" fillId="0" borderId="0" xfId="0" applyNumberFormat="1" applyFont="1" applyProtection="1">
      <protection locked="0"/>
    </xf>
    <xf numFmtId="0" fontId="13" fillId="3" borderId="0" xfId="0" applyFont="1" applyFill="1"/>
    <xf numFmtId="192" fontId="2" fillId="0" borderId="0" xfId="0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3" fontId="2" fillId="2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10" fontId="2" fillId="0" borderId="0" xfId="0" applyNumberFormat="1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3" fillId="0" borderId="5" xfId="0" applyFont="1" applyFill="1" applyBorder="1" applyAlignment="1" applyProtection="1">
      <alignment vertical="center" textRotation="255"/>
      <protection locked="0"/>
    </xf>
    <xf numFmtId="0" fontId="3" fillId="0" borderId="6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vertical="center" textRotation="255"/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4" fillId="0" borderId="0" xfId="0" applyFont="1" applyBorder="1" applyProtection="1"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i.apache.org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L1504"/>
  <sheetViews>
    <sheetView tabSelected="1" topLeftCell="A6" workbookViewId="0">
      <pane xSplit="16230" ySplit="3840" topLeftCell="AQ994" activePane="bottomLeft"/>
      <selection activeCell="A6" sqref="A6:A21"/>
      <selection pane="topRight" activeCell="AQ16" sqref="AQ16"/>
      <selection pane="bottomLeft" activeCell="E997" sqref="E997"/>
      <selection pane="bottomRight" activeCell="AI1443" sqref="AI1443"/>
    </sheetView>
  </sheetViews>
  <sheetFormatPr defaultColWidth="9" defaultRowHeight="12.75" x14ac:dyDescent="0.2"/>
  <cols>
    <col min="1" max="1" width="4.28515625" style="1" customWidth="1"/>
    <col min="2" max="2" width="12.28515625" style="1" customWidth="1"/>
    <col min="3" max="3" width="17.7109375" style="1" bestFit="1" customWidth="1"/>
    <col min="4" max="4" width="13.140625" style="1" customWidth="1"/>
    <col min="5" max="5" width="16.28515625" style="1" customWidth="1"/>
    <col min="6" max="6" width="12.28515625" style="1" customWidth="1"/>
    <col min="7" max="7" width="14.28515625" style="2" customWidth="1"/>
    <col min="8" max="28" width="9" style="2"/>
    <col min="29" max="35" width="5.85546875" style="2" customWidth="1"/>
    <col min="36" max="37" width="5.28515625" style="2" customWidth="1"/>
    <col min="38" max="16384" width="9" style="2"/>
  </cols>
  <sheetData>
    <row r="2" spans="1:38" x14ac:dyDescent="0.2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38" x14ac:dyDescent="0.2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38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38" ht="13.5" thickBot="1" x14ac:dyDescent="0.25"/>
    <row r="6" spans="1:38" s="10" customFormat="1" ht="13.5" thickBot="1" x14ac:dyDescent="0.25">
      <c r="A6" s="57" t="s">
        <v>1105</v>
      </c>
      <c r="B6" s="11" t="s">
        <v>1106</v>
      </c>
      <c r="C6" s="9" t="s">
        <v>1107</v>
      </c>
      <c r="D6" s="9" t="s">
        <v>1108</v>
      </c>
      <c r="E6" s="9" t="s">
        <v>1109</v>
      </c>
      <c r="F6" s="9" t="s">
        <v>1110</v>
      </c>
      <c r="G6" s="60" t="s">
        <v>1111</v>
      </c>
      <c r="H6" s="61"/>
      <c r="I6" s="61"/>
      <c r="J6" s="62"/>
      <c r="K6" s="60" t="s">
        <v>1112</v>
      </c>
      <c r="L6" s="61"/>
      <c r="M6" s="61"/>
      <c r="N6" s="61"/>
      <c r="O6" s="62"/>
      <c r="P6" s="28" t="s">
        <v>1113</v>
      </c>
      <c r="Q6" s="29"/>
      <c r="R6" s="29"/>
      <c r="S6" s="30"/>
      <c r="T6" s="54" t="s">
        <v>76</v>
      </c>
      <c r="U6" s="55"/>
      <c r="V6" s="55"/>
      <c r="W6" s="55"/>
      <c r="X6" s="55"/>
      <c r="Y6" s="55"/>
      <c r="Z6" s="55"/>
      <c r="AA6" s="31" t="s">
        <v>1194</v>
      </c>
      <c r="AL6" s="52" t="s">
        <v>1220</v>
      </c>
    </row>
    <row r="7" spans="1:38" x14ac:dyDescent="0.2">
      <c r="A7" s="58"/>
      <c r="B7" s="4">
        <v>0</v>
      </c>
      <c r="C7" s="4">
        <v>0</v>
      </c>
      <c r="D7" s="4"/>
      <c r="E7" s="4" t="str">
        <f>""</f>
        <v/>
      </c>
      <c r="F7" s="4">
        <f>B7</f>
        <v>0</v>
      </c>
      <c r="G7" s="4">
        <v>1</v>
      </c>
      <c r="H7" s="4">
        <v>2</v>
      </c>
      <c r="I7" s="4">
        <v>3</v>
      </c>
      <c r="J7" s="4">
        <v>4</v>
      </c>
      <c r="K7" s="4">
        <v>1</v>
      </c>
      <c r="L7" s="4">
        <v>1.0009999999999999</v>
      </c>
      <c r="M7" s="4" t="s">
        <v>1114</v>
      </c>
      <c r="N7" s="4" t="s">
        <v>1115</v>
      </c>
      <c r="O7" s="4" t="s">
        <v>1116</v>
      </c>
      <c r="P7" s="4">
        <v>1</v>
      </c>
      <c r="Q7" s="4">
        <v>2</v>
      </c>
      <c r="R7" s="4">
        <v>3</v>
      </c>
      <c r="S7" s="4">
        <v>4</v>
      </c>
      <c r="T7" s="7" t="s">
        <v>70</v>
      </c>
      <c r="U7" s="7" t="s">
        <v>71</v>
      </c>
      <c r="V7" s="7" t="s">
        <v>72</v>
      </c>
      <c r="W7" s="7" t="s">
        <v>73</v>
      </c>
      <c r="X7" s="7" t="s">
        <v>74</v>
      </c>
      <c r="Y7" s="7" t="s">
        <v>75</v>
      </c>
      <c r="AA7" s="2" t="e">
        <v>#NULL!</v>
      </c>
      <c r="AC7" s="2">
        <v>0</v>
      </c>
      <c r="AD7" s="2">
        <v>1</v>
      </c>
      <c r="AE7" s="2">
        <v>2</v>
      </c>
      <c r="AF7" s="2">
        <v>3</v>
      </c>
      <c r="AG7" s="2">
        <v>4</v>
      </c>
      <c r="AH7" s="2">
        <v>5</v>
      </c>
      <c r="AI7" s="2">
        <v>6</v>
      </c>
      <c r="AJ7" s="2">
        <v>7</v>
      </c>
      <c r="AK7" s="2">
        <v>8</v>
      </c>
      <c r="AL7" s="50">
        <v>-70000</v>
      </c>
    </row>
    <row r="8" spans="1:38" s="3" customFormat="1" x14ac:dyDescent="0.2">
      <c r="A8" s="58"/>
      <c r="B8" s="5">
        <v>1</v>
      </c>
      <c r="C8" s="5">
        <v>1.0000000000000001E-5</v>
      </c>
      <c r="D8" s="5"/>
      <c r="E8" s="5" t="s">
        <v>1117</v>
      </c>
      <c r="F8" s="5">
        <f>B8</f>
        <v>1</v>
      </c>
      <c r="G8" s="5">
        <v>1.0009999999999999</v>
      </c>
      <c r="H8" s="5">
        <v>2.9990000000000001</v>
      </c>
      <c r="I8" s="5">
        <v>3.5</v>
      </c>
      <c r="J8" s="5">
        <v>4.5</v>
      </c>
      <c r="K8" s="5">
        <v>2</v>
      </c>
      <c r="L8" s="5">
        <v>2.9998999999999998</v>
      </c>
      <c r="M8" s="5">
        <v>3</v>
      </c>
      <c r="N8" s="5"/>
      <c r="O8" s="5">
        <v>545</v>
      </c>
      <c r="P8" s="5">
        <v>9999.9999000000007</v>
      </c>
      <c r="Q8" s="5">
        <v>23.333300000000001</v>
      </c>
      <c r="R8" s="6">
        <f>2/3</f>
        <v>0.66666666666666663</v>
      </c>
      <c r="S8" s="5">
        <v>1000.001</v>
      </c>
      <c r="T8" s="3">
        <v>1</v>
      </c>
      <c r="U8" s="3">
        <v>10</v>
      </c>
      <c r="V8" s="3">
        <v>100</v>
      </c>
      <c r="W8" s="3">
        <v>10000</v>
      </c>
      <c r="X8" s="3">
        <v>0</v>
      </c>
      <c r="AA8" s="3" t="e">
        <v>#DIV/0!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51">
        <v>12000</v>
      </c>
    </row>
    <row r="9" spans="1:38" x14ac:dyDescent="0.2">
      <c r="A9" s="58"/>
      <c r="B9" s="4">
        <v>2</v>
      </c>
      <c r="C9" s="4">
        <v>1.1000000000000001</v>
      </c>
      <c r="D9" s="4"/>
      <c r="E9" s="4" t="s">
        <v>1118</v>
      </c>
      <c r="F9" s="4">
        <f>B11</f>
        <v>9999999999</v>
      </c>
      <c r="G9" s="4">
        <v>2.3456000000000001</v>
      </c>
      <c r="H9" s="4">
        <v>3.4567000000000001</v>
      </c>
      <c r="I9" s="4">
        <v>5.6788999999999996</v>
      </c>
      <c r="J9" s="4">
        <v>6.7889999999999997</v>
      </c>
      <c r="K9" s="4">
        <v>3</v>
      </c>
      <c r="L9" s="4">
        <v>3.5</v>
      </c>
      <c r="M9" s="4" t="s">
        <v>1119</v>
      </c>
      <c r="N9" s="4">
        <v>345</v>
      </c>
      <c r="O9" s="4">
        <v>454</v>
      </c>
      <c r="P9" s="4" t="s">
        <v>1120</v>
      </c>
      <c r="Q9" s="4">
        <f>H7</f>
        <v>2</v>
      </c>
      <c r="R9" s="4">
        <f>I8</f>
        <v>3.5</v>
      </c>
      <c r="S9" s="4" t="str">
        <f>E7</f>
        <v/>
      </c>
      <c r="T9" s="2">
        <v>1</v>
      </c>
      <c r="U9" s="2">
        <v>10</v>
      </c>
      <c r="V9" s="2">
        <v>100</v>
      </c>
      <c r="W9" s="2">
        <v>10000</v>
      </c>
      <c r="X9" s="2">
        <v>1</v>
      </c>
      <c r="AA9" s="2" t="e">
        <v>#VALUE!</v>
      </c>
      <c r="AC9" s="2">
        <v>16</v>
      </c>
      <c r="AD9" s="2">
        <v>17</v>
      </c>
      <c r="AE9" s="2">
        <v>18</v>
      </c>
      <c r="AF9" s="2">
        <v>19</v>
      </c>
      <c r="AG9" s="2">
        <v>20</v>
      </c>
      <c r="AH9" s="2">
        <v>21</v>
      </c>
      <c r="AI9" s="2">
        <v>22</v>
      </c>
      <c r="AJ9" s="2">
        <v>23</v>
      </c>
      <c r="AK9" s="2">
        <v>24</v>
      </c>
      <c r="AL9" s="50">
        <v>15000</v>
      </c>
    </row>
    <row r="10" spans="1:38" s="3" customFormat="1" x14ac:dyDescent="0.2">
      <c r="A10" s="58"/>
      <c r="B10" s="5">
        <v>534</v>
      </c>
      <c r="C10" s="5">
        <v>1.0000100000000001</v>
      </c>
      <c r="D10" s="5"/>
      <c r="E10" s="5" t="s">
        <v>1121</v>
      </c>
      <c r="F10" s="5">
        <f>C8</f>
        <v>1.0000000000000001E-5</v>
      </c>
      <c r="G10" s="5" t="s">
        <v>1114</v>
      </c>
      <c r="H10" s="5">
        <v>3</v>
      </c>
      <c r="I10" s="5" t="s">
        <v>1119</v>
      </c>
      <c r="J10" s="5" t="s">
        <v>1122</v>
      </c>
      <c r="K10" s="5">
        <v>4</v>
      </c>
      <c r="L10" s="5">
        <v>4.5</v>
      </c>
      <c r="M10" s="5" t="s">
        <v>1123</v>
      </c>
      <c r="N10" s="5">
        <v>1.0000000000000001E-5</v>
      </c>
      <c r="O10" s="5">
        <v>0</v>
      </c>
      <c r="P10" s="5" t="s">
        <v>1115</v>
      </c>
      <c r="Q10" s="5"/>
      <c r="R10" s="5"/>
      <c r="S10" s="5" t="s">
        <v>1124</v>
      </c>
      <c r="T10" s="3">
        <v>2</v>
      </c>
      <c r="U10" s="3">
        <v>12</v>
      </c>
      <c r="V10" s="3">
        <v>120</v>
      </c>
      <c r="W10" s="3">
        <v>12000</v>
      </c>
      <c r="X10" s="3">
        <v>0</v>
      </c>
      <c r="AA10" s="3" t="e">
        <v>#REF!</v>
      </c>
      <c r="AC10" s="3">
        <v>24</v>
      </c>
      <c r="AD10" s="3">
        <v>25</v>
      </c>
      <c r="AE10" s="3">
        <v>26</v>
      </c>
      <c r="AF10" s="3">
        <v>27</v>
      </c>
      <c r="AG10" s="3">
        <v>28</v>
      </c>
      <c r="AH10" s="3">
        <v>29</v>
      </c>
      <c r="AI10" s="3">
        <v>30</v>
      </c>
      <c r="AJ10" s="3">
        <v>31</v>
      </c>
      <c r="AK10" s="3">
        <v>32</v>
      </c>
      <c r="AL10" s="51">
        <v>18000</v>
      </c>
    </row>
    <row r="11" spans="1:38" x14ac:dyDescent="0.2">
      <c r="A11" s="58"/>
      <c r="B11" s="4">
        <v>9999999999</v>
      </c>
      <c r="C11" s="4">
        <v>2.9999899999999999</v>
      </c>
      <c r="D11" s="4"/>
      <c r="E11" s="4" t="s">
        <v>1125</v>
      </c>
      <c r="F11" s="4">
        <f>D7</f>
        <v>0</v>
      </c>
      <c r="G11" s="4" t="s">
        <v>1115</v>
      </c>
      <c r="H11" s="4"/>
      <c r="I11" s="4">
        <v>345</v>
      </c>
      <c r="J11" s="4">
        <v>1.0000000000000001E-5</v>
      </c>
      <c r="K11" s="7"/>
      <c r="L11" s="7"/>
      <c r="M11" s="7"/>
      <c r="N11" s="7"/>
      <c r="O11" s="7"/>
      <c r="P11" s="7"/>
      <c r="Q11" s="7"/>
      <c r="R11" s="7"/>
      <c r="S11" s="7"/>
      <c r="T11" s="2">
        <v>2</v>
      </c>
      <c r="U11" s="2">
        <v>12</v>
      </c>
      <c r="V11" s="2">
        <v>120</v>
      </c>
      <c r="W11" s="2">
        <v>12000</v>
      </c>
      <c r="X11" s="2">
        <v>1</v>
      </c>
      <c r="AA11" s="2" t="e">
        <v>#NAME?</v>
      </c>
      <c r="AC11" s="2">
        <v>32</v>
      </c>
      <c r="AD11" s="2">
        <v>33</v>
      </c>
      <c r="AE11" s="2">
        <v>34</v>
      </c>
      <c r="AF11" s="2">
        <v>35</v>
      </c>
      <c r="AG11" s="2">
        <v>36</v>
      </c>
      <c r="AH11" s="2">
        <v>37</v>
      </c>
      <c r="AI11" s="2">
        <v>38</v>
      </c>
      <c r="AJ11" s="2">
        <v>39</v>
      </c>
      <c r="AK11" s="2">
        <v>40</v>
      </c>
      <c r="AL11" s="50">
        <v>12000</v>
      </c>
    </row>
    <row r="12" spans="1:38" s="3" customFormat="1" x14ac:dyDescent="0.2">
      <c r="A12" s="58"/>
      <c r="B12" s="5">
        <v>-9999999999</v>
      </c>
      <c r="C12" s="5">
        <v>999999.99999000004</v>
      </c>
      <c r="E12" s="5" t="s">
        <v>1126</v>
      </c>
      <c r="F12" s="5" t="str">
        <f>E9</f>
        <v>sp ace s</v>
      </c>
      <c r="G12" s="5" t="s">
        <v>1116</v>
      </c>
      <c r="H12" s="5">
        <v>545</v>
      </c>
      <c r="I12" s="5">
        <v>454</v>
      </c>
      <c r="J12" s="5">
        <v>0</v>
      </c>
      <c r="K12" s="8"/>
      <c r="L12" s="8"/>
      <c r="M12" s="8"/>
      <c r="N12" s="8"/>
      <c r="O12" s="8"/>
      <c r="P12" s="8"/>
      <c r="Q12" s="8"/>
      <c r="R12" s="8"/>
      <c r="S12" s="8"/>
      <c r="T12" s="3">
        <v>0.66666666666666663</v>
      </c>
      <c r="U12" s="3">
        <v>23</v>
      </c>
      <c r="V12" s="3">
        <v>133.33000000000001</v>
      </c>
      <c r="W12" s="3">
        <v>34307</v>
      </c>
      <c r="X12" s="3">
        <v>0</v>
      </c>
      <c r="AA12" s="3" t="e">
        <v>#NUM!</v>
      </c>
      <c r="AC12" s="3">
        <v>40</v>
      </c>
      <c r="AD12" s="3">
        <v>41</v>
      </c>
      <c r="AE12" s="3">
        <v>42</v>
      </c>
      <c r="AF12" s="3">
        <v>43</v>
      </c>
      <c r="AG12" s="3">
        <v>44</v>
      </c>
      <c r="AH12" s="3">
        <v>45</v>
      </c>
      <c r="AI12" s="3">
        <v>46</v>
      </c>
      <c r="AJ12" s="3">
        <v>47</v>
      </c>
      <c r="AK12" s="3">
        <v>48</v>
      </c>
      <c r="AL12" s="51">
        <v>26000</v>
      </c>
    </row>
    <row r="13" spans="1:38" x14ac:dyDescent="0.2">
      <c r="A13" s="58"/>
      <c r="B13" s="4">
        <v>-534</v>
      </c>
      <c r="C13" s="4">
        <v>-999999.99999000004</v>
      </c>
      <c r="E13" s="4" t="str">
        <f>"0"</f>
        <v>0</v>
      </c>
      <c r="F13" s="4" t="str">
        <f>E17</f>
        <v>2.99999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">
        <v>0.66666666666666663</v>
      </c>
      <c r="U13" s="2">
        <v>23</v>
      </c>
      <c r="V13" s="2">
        <v>133.33000000000001</v>
      </c>
      <c r="W13" s="2">
        <v>34307</v>
      </c>
      <c r="X13" s="2">
        <v>1</v>
      </c>
      <c r="AA13" s="2" t="e">
        <v>#N/A</v>
      </c>
    </row>
    <row r="14" spans="1:38" s="3" customFormat="1" x14ac:dyDescent="0.2">
      <c r="A14" s="58"/>
      <c r="B14" s="5">
        <v>-2</v>
      </c>
      <c r="C14" s="5">
        <v>-2.9999899999999999</v>
      </c>
      <c r="D14" s="5"/>
      <c r="E14" s="5" t="str">
        <f>"0.000001"</f>
        <v>0.000001</v>
      </c>
      <c r="F14" s="5" t="str">
        <f>E19</f>
        <v>alph4Num3ric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>
        <v>0</v>
      </c>
      <c r="U14" s="3">
        <v>1</v>
      </c>
      <c r="V14" s="3">
        <v>100</v>
      </c>
      <c r="W14" s="3">
        <v>2300</v>
      </c>
      <c r="X14" s="3">
        <v>0</v>
      </c>
    </row>
    <row r="15" spans="1:38" x14ac:dyDescent="0.2">
      <c r="A15" s="58"/>
      <c r="B15" s="4">
        <v>-1</v>
      </c>
      <c r="C15" s="4">
        <v>-1.0000100000000001</v>
      </c>
      <c r="D15" s="4"/>
      <c r="E15" s="4" t="str">
        <f>"1"</f>
        <v>1</v>
      </c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">
        <v>0</v>
      </c>
      <c r="U15" s="2">
        <v>1</v>
      </c>
      <c r="V15" s="2">
        <v>100</v>
      </c>
      <c r="W15" s="2">
        <v>2300</v>
      </c>
      <c r="X15" s="2">
        <v>1</v>
      </c>
    </row>
    <row r="16" spans="1:38" s="3" customFormat="1" x14ac:dyDescent="0.2">
      <c r="A16" s="58"/>
      <c r="B16" s="5" t="b">
        <v>1</v>
      </c>
      <c r="C16" s="5">
        <v>-1.1000000000000001</v>
      </c>
      <c r="D16" s="5"/>
      <c r="E16" s="5" t="str">
        <f>"1.1"</f>
        <v>1.1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">
        <v>0</v>
      </c>
      <c r="U16" s="3">
        <v>12</v>
      </c>
      <c r="V16" s="3">
        <v>120</v>
      </c>
      <c r="W16" s="3">
        <v>12000</v>
      </c>
      <c r="X16" s="3">
        <v>0</v>
      </c>
    </row>
    <row r="17" spans="1:24" x14ac:dyDescent="0.2">
      <c r="A17" s="58"/>
      <c r="B17" s="4" t="b">
        <v>0</v>
      </c>
      <c r="C17" s="4">
        <v>-1.0000000000000001E-5</v>
      </c>
      <c r="D17" s="4"/>
      <c r="E17" s="4" t="str">
        <f>"2.99999"</f>
        <v>2.99999</v>
      </c>
      <c r="F17" s="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">
        <v>0</v>
      </c>
      <c r="U17" s="2">
        <v>12</v>
      </c>
      <c r="V17" s="2">
        <v>120</v>
      </c>
      <c r="W17" s="2">
        <v>12000</v>
      </c>
      <c r="X17" s="2">
        <v>1</v>
      </c>
    </row>
    <row r="18" spans="1:24" s="3" customFormat="1" x14ac:dyDescent="0.2">
      <c r="A18" s="58"/>
      <c r="B18" s="5" t="str">
        <f>"TRUE"</f>
        <v>TRUE</v>
      </c>
      <c r="C18" s="5"/>
      <c r="D18" s="5"/>
      <c r="E18" s="5" t="str">
        <f>"99999999"</f>
        <v>99999999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>
        <v>2.3332999999999999</v>
      </c>
      <c r="U18" s="3">
        <v>4</v>
      </c>
      <c r="V18" s="3">
        <v>334.5</v>
      </c>
      <c r="W18" s="3">
        <v>14323.45</v>
      </c>
      <c r="X18" s="3">
        <v>0</v>
      </c>
    </row>
    <row r="19" spans="1:24" x14ac:dyDescent="0.2">
      <c r="A19" s="58"/>
      <c r="B19" s="4" t="str">
        <f>"FALSE"</f>
        <v>FALSE</v>
      </c>
      <c r="C19" s="4"/>
      <c r="D19" s="4"/>
      <c r="E19" s="4" t="s">
        <v>1127</v>
      </c>
      <c r="F19" s="4"/>
      <c r="G19" s="7"/>
      <c r="H19" s="7"/>
      <c r="I19" s="7"/>
      <c r="J19" s="7"/>
      <c r="K19" s="37"/>
      <c r="L19" s="37"/>
      <c r="M19" s="7"/>
      <c r="N19" s="7"/>
      <c r="O19" s="7"/>
      <c r="P19" s="7"/>
      <c r="Q19" s="7"/>
      <c r="R19" s="7"/>
      <c r="S19" s="7"/>
      <c r="T19" s="2">
        <v>2.3332999999999999</v>
      </c>
      <c r="U19" s="2">
        <v>4</v>
      </c>
      <c r="V19" s="2">
        <v>334.5</v>
      </c>
      <c r="W19" s="2">
        <v>14323.45</v>
      </c>
      <c r="X19" s="2">
        <v>1</v>
      </c>
    </row>
    <row r="20" spans="1:24" s="3" customFormat="1" x14ac:dyDescent="0.2">
      <c r="A20" s="58"/>
      <c r="B20" s="5"/>
      <c r="C20" s="40">
        <v>36885</v>
      </c>
      <c r="D20" s="5"/>
      <c r="E20" s="5"/>
      <c r="F20" s="5">
        <f>D7</f>
        <v>0</v>
      </c>
      <c r="G20" s="8"/>
      <c r="H20" s="8"/>
      <c r="I20" s="8"/>
      <c r="J20" s="8"/>
      <c r="K20" s="38"/>
      <c r="L20" s="38"/>
      <c r="M20" s="8"/>
      <c r="N20" s="8"/>
      <c r="O20" s="8"/>
      <c r="P20" s="8"/>
      <c r="Q20" s="8"/>
      <c r="R20" s="8"/>
      <c r="S20" s="8"/>
    </row>
    <row r="21" spans="1:24" ht="13.5" thickBot="1" x14ac:dyDescent="0.25">
      <c r="A21" s="59"/>
    </row>
    <row r="23" spans="1:24" x14ac:dyDescent="0.2">
      <c r="B23" s="1" t="s">
        <v>1128</v>
      </c>
      <c r="C23" s="1" t="s">
        <v>1129</v>
      </c>
      <c r="D23" s="1">
        <f>0+0</f>
        <v>0</v>
      </c>
      <c r="E23" s="1">
        <f>999999+1.001</f>
        <v>1000000.001</v>
      </c>
      <c r="F23" s="1">
        <f>-8888+8887.9</f>
        <v>-0.1000000000003638</v>
      </c>
      <c r="G23" s="1">
        <f>B9+C9+F10</f>
        <v>3.1000100000000002</v>
      </c>
      <c r="H23" s="1">
        <f>B7+C7+D7+F7</f>
        <v>0</v>
      </c>
      <c r="I23" s="1" t="e">
        <f>B7+C7+D7+E7</f>
        <v>#VALUE!</v>
      </c>
      <c r="J23" s="1">
        <f>D7+D8</f>
        <v>0</v>
      </c>
      <c r="K23" s="1" t="e">
        <f>C7+G7:J7</f>
        <v>#VALUE!</v>
      </c>
    </row>
    <row r="24" spans="1:24" x14ac:dyDescent="0.2">
      <c r="C24" s="1" t="s">
        <v>1130</v>
      </c>
      <c r="D24" s="1">
        <v>0</v>
      </c>
      <c r="E24" s="1">
        <v>1000000.001</v>
      </c>
      <c r="F24" s="1">
        <v>-0.1000000000003638</v>
      </c>
      <c r="G24" s="1">
        <v>3.1000100000000002</v>
      </c>
      <c r="H24" s="1">
        <v>0</v>
      </c>
      <c r="I24" s="1" t="e">
        <v>#VALUE!</v>
      </c>
      <c r="J24" s="1">
        <v>0</v>
      </c>
      <c r="K24" s="1" t="e">
        <v>#VALUE!</v>
      </c>
    </row>
    <row r="27" spans="1:24" x14ac:dyDescent="0.2">
      <c r="B27" s="1" t="s">
        <v>1131</v>
      </c>
      <c r="C27" s="1" t="s">
        <v>1132</v>
      </c>
      <c r="D27" s="1" t="str">
        <f>0&amp;1</f>
        <v>01</v>
      </c>
      <c r="E27" s="1" t="str">
        <f>2&amp;"hello world"</f>
        <v>2hello world</v>
      </c>
      <c r="F27" s="1" t="str">
        <f>"its "&amp;(2&lt;3)&amp;" blue"</f>
        <v>its TRUE blue</v>
      </c>
      <c r="G27" s="2" t="str">
        <f>F9&amp;B7&amp;D7&amp;E19</f>
        <v>99999999990alph4Num3ric</v>
      </c>
      <c r="H27" s="2" t="e">
        <f>K7:L10&amp;D7&amp;F7</f>
        <v>#VALUE!</v>
      </c>
      <c r="I27" s="2" t="e">
        <f>P7:S10&amp;"test"</f>
        <v>#VALUE!</v>
      </c>
    </row>
    <row r="28" spans="1:24" x14ac:dyDescent="0.2">
      <c r="C28" s="1" t="s">
        <v>1133</v>
      </c>
      <c r="D28" s="1" t="s">
        <v>225</v>
      </c>
      <c r="E28" s="1" t="s">
        <v>226</v>
      </c>
      <c r="F28" s="1" t="s">
        <v>227</v>
      </c>
      <c r="G28" s="2" t="s">
        <v>228</v>
      </c>
      <c r="H28" s="2" t="e">
        <v>#VALUE!</v>
      </c>
      <c r="I28" s="2" t="e">
        <v>#VALUE!</v>
      </c>
    </row>
    <row r="31" spans="1:24" x14ac:dyDescent="0.2">
      <c r="B31" s="1" t="s">
        <v>1134</v>
      </c>
      <c r="C31" s="1" t="s">
        <v>1135</v>
      </c>
      <c r="D31" s="1">
        <f>0/1</f>
        <v>0</v>
      </c>
      <c r="E31" s="1">
        <f>B11/B12</f>
        <v>-1</v>
      </c>
      <c r="F31" s="1">
        <f>C13/C17</f>
        <v>99999999999</v>
      </c>
      <c r="G31" s="2" t="e">
        <f>E10/D7</f>
        <v>#VALUE!</v>
      </c>
      <c r="H31" s="2" t="e">
        <f>E9/C8</f>
        <v>#VALUE!</v>
      </c>
      <c r="I31" s="2" t="e">
        <f>C8/D7</f>
        <v>#DIV/0!</v>
      </c>
      <c r="J31" s="2">
        <f>F7/E17</f>
        <v>0</v>
      </c>
      <c r="K31" s="2" t="e">
        <f>F7/E9</f>
        <v>#VALUE!</v>
      </c>
      <c r="L31" s="2" t="e">
        <f>E9/E15</f>
        <v>#VALUE!</v>
      </c>
      <c r="M31" s="2">
        <f>E17/E15</f>
        <v>2.9999899999999999</v>
      </c>
      <c r="N31" s="2">
        <f>E15/C9</f>
        <v>0.90909090909090906</v>
      </c>
      <c r="O31" s="2" t="e">
        <f>G7:J7/B8</f>
        <v>#VALUE!</v>
      </c>
      <c r="P31" s="2" t="e">
        <f>K7:K10/B8</f>
        <v>#VALUE!</v>
      </c>
      <c r="Q31" s="2" t="e">
        <f>P7:S8/B8</f>
        <v>#VALUE!</v>
      </c>
    </row>
    <row r="32" spans="1:24" x14ac:dyDescent="0.2">
      <c r="C32" s="1" t="s">
        <v>1136</v>
      </c>
      <c r="D32" s="1">
        <v>0</v>
      </c>
      <c r="E32" s="1">
        <v>-1</v>
      </c>
      <c r="F32" s="1">
        <v>99999999999</v>
      </c>
      <c r="G32" s="2" t="e">
        <v>#VALUE!</v>
      </c>
      <c r="H32" s="2" t="e">
        <v>#VALUE!</v>
      </c>
      <c r="I32" s="2" t="e">
        <v>#DIV/0!</v>
      </c>
      <c r="J32" s="2">
        <v>0</v>
      </c>
      <c r="K32" s="2" t="e">
        <v>#VALUE!</v>
      </c>
      <c r="L32" s="2" t="e">
        <v>#VALUE!</v>
      </c>
      <c r="M32" s="2">
        <v>2.9999899999999999</v>
      </c>
      <c r="N32" s="2">
        <v>0.90909090909090906</v>
      </c>
      <c r="O32" s="2" t="e">
        <v>#VALUE!</v>
      </c>
      <c r="P32" s="2" t="e">
        <v>#VALUE!</v>
      </c>
      <c r="Q32" s="2" t="e">
        <v>#VALUE!</v>
      </c>
    </row>
    <row r="33" spans="2:16" x14ac:dyDescent="0.2">
      <c r="B33" s="2"/>
      <c r="D33" s="2"/>
      <c r="E33" s="2"/>
      <c r="F33" s="2"/>
    </row>
    <row r="34" spans="2:16" x14ac:dyDescent="0.2">
      <c r="B34" s="2"/>
      <c r="D34" s="2"/>
      <c r="E34" s="2"/>
      <c r="F34" s="2"/>
    </row>
    <row r="35" spans="2:16" x14ac:dyDescent="0.2">
      <c r="B35" s="1" t="s">
        <v>1137</v>
      </c>
      <c r="C35" s="1" t="s">
        <v>1138</v>
      </c>
      <c r="D35" s="1" t="b">
        <f>B8=B8</f>
        <v>1</v>
      </c>
      <c r="E35" s="1" t="b">
        <f>1000000=999999.99</f>
        <v>0</v>
      </c>
      <c r="F35" s="1" t="b">
        <f>1.11111111111111=1.1111111111111</f>
        <v>0</v>
      </c>
      <c r="G35" s="2" t="b">
        <f>E8=E8</f>
        <v>1</v>
      </c>
      <c r="H35" s="2" t="b">
        <f>E8=E9</f>
        <v>0</v>
      </c>
      <c r="I35" s="2" t="b">
        <f>"1.1"=C9</f>
        <v>0</v>
      </c>
      <c r="J35" s="2" t="b">
        <f>1.1=C16</f>
        <v>0</v>
      </c>
      <c r="K35" s="2" t="b">
        <f>-200=200</f>
        <v>0</v>
      </c>
      <c r="L35" s="2" t="b">
        <f>""=D7</f>
        <v>1</v>
      </c>
      <c r="M35" s="2" t="b">
        <f>0=D7</f>
        <v>1</v>
      </c>
      <c r="N35" s="2" t="b">
        <f>FALSE=D7</f>
        <v>1</v>
      </c>
      <c r="O35" s="2" t="b">
        <f>""=0</f>
        <v>0</v>
      </c>
      <c r="P35" s="2" t="b">
        <f>FALSE=0</f>
        <v>0</v>
      </c>
    </row>
    <row r="36" spans="2:16" x14ac:dyDescent="0.2">
      <c r="C36" s="1" t="s">
        <v>1139</v>
      </c>
      <c r="D36" s="1" t="b">
        <v>1</v>
      </c>
      <c r="E36" s="1" t="b">
        <v>0</v>
      </c>
      <c r="F36" s="1" t="b">
        <v>0</v>
      </c>
      <c r="G36" s="2" t="b">
        <v>1</v>
      </c>
      <c r="H36" s="2" t="b">
        <v>0</v>
      </c>
      <c r="I36" s="2" t="b">
        <v>0</v>
      </c>
      <c r="J36" s="2" t="b">
        <v>0</v>
      </c>
      <c r="K36" s="2" t="b">
        <v>0</v>
      </c>
      <c r="L36" s="2" t="b">
        <v>1</v>
      </c>
      <c r="M36" s="2" t="b">
        <v>1</v>
      </c>
      <c r="N36" s="2" t="b">
        <v>1</v>
      </c>
      <c r="O36" s="2" t="b">
        <v>0</v>
      </c>
      <c r="P36" s="2" t="b">
        <v>0</v>
      </c>
    </row>
    <row r="37" spans="2:16" x14ac:dyDescent="0.2">
      <c r="G37" s="1"/>
      <c r="H37" s="1"/>
      <c r="I37" s="1"/>
      <c r="J37" s="1"/>
      <c r="K37" s="1"/>
    </row>
    <row r="38" spans="2:16" x14ac:dyDescent="0.2">
      <c r="G38" s="1"/>
      <c r="H38" s="1"/>
      <c r="I38" s="1"/>
      <c r="J38" s="1"/>
      <c r="K38" s="1"/>
    </row>
    <row r="39" spans="2:16" x14ac:dyDescent="0.2">
      <c r="B39" s="1" t="s">
        <v>1140</v>
      </c>
      <c r="C39" s="1" t="s">
        <v>1141</v>
      </c>
      <c r="D39" s="1" t="b">
        <f>2&gt;=2</f>
        <v>1</v>
      </c>
      <c r="E39" s="1" t="b">
        <f>B11&gt;=C12</f>
        <v>1</v>
      </c>
      <c r="F39" s="1" t="b">
        <f>C10&gt;=1.00001</f>
        <v>1</v>
      </c>
      <c r="G39" s="2" t="b">
        <f>D7&gt;=D8</f>
        <v>1</v>
      </c>
      <c r="H39" s="2" t="b">
        <f>E8&gt;=E10</f>
        <v>1</v>
      </c>
      <c r="I39" s="2" t="b">
        <f>E10&gt;=E8</f>
        <v>0</v>
      </c>
      <c r="J39" s="2" t="b">
        <f>F9&gt;=F9</f>
        <v>1</v>
      </c>
      <c r="K39" s="2" t="e">
        <f>G7:J7&gt;=G7:J7</f>
        <v>#VALUE!</v>
      </c>
      <c r="L39" s="2" t="e">
        <f>K7:K10&gt;=K7:K10</f>
        <v>#VALUE!</v>
      </c>
    </row>
    <row r="40" spans="2:16" x14ac:dyDescent="0.2">
      <c r="C40" s="1" t="s">
        <v>1142</v>
      </c>
      <c r="D40" s="1" t="b">
        <v>1</v>
      </c>
      <c r="E40" s="1" t="b">
        <v>1</v>
      </c>
      <c r="F40" s="1" t="b">
        <v>1</v>
      </c>
      <c r="G40" s="2" t="b">
        <v>1</v>
      </c>
      <c r="H40" s="2" t="b">
        <v>1</v>
      </c>
      <c r="I40" s="2" t="b">
        <v>0</v>
      </c>
      <c r="J40" s="2" t="b">
        <v>1</v>
      </c>
      <c r="K40" s="2" t="e">
        <v>#VALUE!</v>
      </c>
      <c r="L40" s="2" t="e">
        <v>#VALUE!</v>
      </c>
    </row>
    <row r="41" spans="2:16" x14ac:dyDescent="0.2">
      <c r="G41" s="1"/>
      <c r="H41" s="1"/>
      <c r="I41" s="1"/>
      <c r="J41" s="1"/>
      <c r="K41" s="1"/>
    </row>
    <row r="42" spans="2:16" x14ac:dyDescent="0.2">
      <c r="G42" s="1"/>
      <c r="H42" s="1"/>
      <c r="I42" s="1"/>
      <c r="J42" s="1"/>
      <c r="K42" s="1"/>
    </row>
    <row r="43" spans="2:16" x14ac:dyDescent="0.2">
      <c r="B43" s="1" t="s">
        <v>1143</v>
      </c>
      <c r="C43" s="1" t="s">
        <v>1144</v>
      </c>
      <c r="D43" s="1" t="b">
        <f>B7&gt;B11</f>
        <v>0</v>
      </c>
      <c r="E43" s="1" t="b">
        <f>B11&gt;B7</f>
        <v>1</v>
      </c>
      <c r="F43" s="1" t="b">
        <f>B7&gt;B12</f>
        <v>1</v>
      </c>
      <c r="G43" s="2" t="b">
        <f>B13&gt;C15</f>
        <v>0</v>
      </c>
      <c r="H43" s="2" t="b">
        <f>D7&gt;C8</f>
        <v>0</v>
      </c>
      <c r="I43" s="2" t="b">
        <f>D7&gt;C17</f>
        <v>1</v>
      </c>
      <c r="J43" s="2" t="b">
        <f>F14&gt;F13</f>
        <v>1</v>
      </c>
      <c r="K43" s="2" t="b">
        <f>E15&gt;E9</f>
        <v>0</v>
      </c>
      <c r="L43" s="2" t="e">
        <f>G7:J7&gt;F8</f>
        <v>#VALUE!</v>
      </c>
      <c r="M43" s="2" t="e">
        <f>K7:K10&gt;F11</f>
        <v>#VALUE!</v>
      </c>
      <c r="N43" s="2" t="b">
        <f>FALSE&gt;"TRUE"</f>
        <v>1</v>
      </c>
      <c r="O43" s="2" t="b">
        <f>TRUE&gt;"TRUER"</f>
        <v>1</v>
      </c>
    </row>
    <row r="44" spans="2:16" x14ac:dyDescent="0.2">
      <c r="C44" s="1" t="s">
        <v>1145</v>
      </c>
      <c r="D44" s="1" t="b">
        <v>0</v>
      </c>
      <c r="E44" s="1" t="b">
        <v>1</v>
      </c>
      <c r="F44" s="1" t="b">
        <v>1</v>
      </c>
      <c r="G44" s="2" t="b">
        <v>0</v>
      </c>
      <c r="H44" s="2" t="b">
        <v>0</v>
      </c>
      <c r="I44" s="2" t="b">
        <v>1</v>
      </c>
      <c r="J44" s="2" t="b">
        <v>1</v>
      </c>
      <c r="K44" s="2" t="b">
        <v>0</v>
      </c>
      <c r="L44" s="2" t="e">
        <v>#VALUE!</v>
      </c>
      <c r="M44" s="2" t="e">
        <v>#VALUE!</v>
      </c>
      <c r="N44" s="2" t="b">
        <v>1</v>
      </c>
      <c r="O44" s="2" t="b">
        <v>1</v>
      </c>
    </row>
    <row r="45" spans="2:16" x14ac:dyDescent="0.2">
      <c r="G45" s="1"/>
      <c r="H45" s="1"/>
      <c r="I45" s="1"/>
      <c r="J45" s="1"/>
      <c r="K45" s="1"/>
    </row>
    <row r="46" spans="2:16" x14ac:dyDescent="0.2">
      <c r="G46" s="1"/>
      <c r="H46" s="1"/>
      <c r="I46" s="1"/>
      <c r="J46" s="1"/>
      <c r="K46" s="1"/>
    </row>
    <row r="47" spans="2:16" x14ac:dyDescent="0.2">
      <c r="B47" s="1" t="s">
        <v>1209</v>
      </c>
      <c r="C47" s="1" t="s">
        <v>2</v>
      </c>
      <c r="D47" s="1">
        <f>G9:K9 I7:I12</f>
        <v>5.6788999999999996</v>
      </c>
      <c r="E47" s="1">
        <f>SUM(H:H H8:I8)</f>
        <v>2.9990000000000001</v>
      </c>
      <c r="F47" s="1" t="str">
        <f>D8:(E7) (E9):F8</f>
        <v>nospaces</v>
      </c>
      <c r="G47" s="1" t="e">
        <f>D8:(E7) (E10):F9</f>
        <v>#NULL!</v>
      </c>
      <c r="H47" s="1" t="e">
        <f>12:12 H10</f>
        <v>#NULL!</v>
      </c>
      <c r="I47" s="1"/>
      <c r="J47" s="1"/>
      <c r="K47" s="1"/>
    </row>
    <row r="48" spans="2:16" x14ac:dyDescent="0.2">
      <c r="C48" s="1" t="s">
        <v>0</v>
      </c>
      <c r="D48" s="1">
        <v>5.6788999999999996</v>
      </c>
      <c r="E48" s="1">
        <v>2.9990000000000001</v>
      </c>
      <c r="F48" s="1" t="s">
        <v>1117</v>
      </c>
      <c r="G48" s="1" t="e">
        <v>#NULL!</v>
      </c>
      <c r="H48" s="1" t="e">
        <v>#NULL!</v>
      </c>
      <c r="I48" s="1"/>
      <c r="J48" s="1"/>
      <c r="K48" s="1"/>
    </row>
    <row r="49" spans="2:20" x14ac:dyDescent="0.2">
      <c r="G49" s="1"/>
      <c r="H49" s="1"/>
      <c r="I49" s="1"/>
      <c r="J49" s="1"/>
      <c r="K49" s="1"/>
    </row>
    <row r="50" spans="2:20" x14ac:dyDescent="0.2">
      <c r="G50" s="1"/>
      <c r="H50" s="1"/>
      <c r="I50" s="1"/>
      <c r="J50" s="1"/>
      <c r="K50" s="1"/>
    </row>
    <row r="51" spans="2:20" x14ac:dyDescent="0.2">
      <c r="B51" s="1" t="s">
        <v>1146</v>
      </c>
      <c r="C51" s="1" t="s">
        <v>1147</v>
      </c>
      <c r="D51" s="1" t="b">
        <f>B7&lt;=C7</f>
        <v>1</v>
      </c>
      <c r="E51" s="1" t="b">
        <f>B8&lt;=C9</f>
        <v>1</v>
      </c>
      <c r="F51" s="1" t="b">
        <f>C8&lt;=C16</f>
        <v>0</v>
      </c>
      <c r="G51" s="2" t="b">
        <f>E8&lt;=E9</f>
        <v>1</v>
      </c>
      <c r="H51" s="2" t="b">
        <f>C9&lt;=E11</f>
        <v>1</v>
      </c>
      <c r="I51" s="2" t="b">
        <f>F10&lt;=F11</f>
        <v>0</v>
      </c>
      <c r="J51" s="2" t="b">
        <f>F12&lt;=E12</f>
        <v>0</v>
      </c>
      <c r="K51" s="2" t="b">
        <f>E17&lt;=C11</f>
        <v>0</v>
      </c>
      <c r="L51" s="2" t="e">
        <f>G7:J7&lt;=F8</f>
        <v>#VALUE!</v>
      </c>
      <c r="M51" s="2" t="e">
        <f>L7:L10&lt;=B7</f>
        <v>#VALUE!</v>
      </c>
    </row>
    <row r="52" spans="2:20" x14ac:dyDescent="0.2">
      <c r="C52" s="1" t="s">
        <v>1148</v>
      </c>
      <c r="D52" s="1" t="b">
        <v>1</v>
      </c>
      <c r="E52" s="1" t="b">
        <v>1</v>
      </c>
      <c r="F52" s="1" t="b">
        <v>0</v>
      </c>
      <c r="G52" s="2" t="b">
        <v>1</v>
      </c>
      <c r="H52" s="2" t="b">
        <v>1</v>
      </c>
      <c r="I52" s="2" t="b">
        <v>0</v>
      </c>
      <c r="J52" s="2" t="b">
        <v>0</v>
      </c>
      <c r="K52" s="2" t="b">
        <v>0</v>
      </c>
      <c r="L52" s="2" t="e">
        <v>#VALUE!</v>
      </c>
      <c r="M52" s="2" t="e">
        <v>#VALUE!</v>
      </c>
    </row>
    <row r="53" spans="2:20" x14ac:dyDescent="0.2">
      <c r="G53" s="1"/>
      <c r="H53" s="1"/>
      <c r="I53" s="1"/>
      <c r="J53" s="1"/>
      <c r="K53" s="1"/>
    </row>
    <row r="54" spans="2:20" x14ac:dyDescent="0.2">
      <c r="G54" s="1"/>
      <c r="H54" s="1"/>
      <c r="I54" s="1"/>
      <c r="J54" s="1"/>
      <c r="K54" s="1"/>
    </row>
    <row r="55" spans="2:20" x14ac:dyDescent="0.2">
      <c r="B55" s="1" t="s">
        <v>1149</v>
      </c>
      <c r="C55" s="1" t="s">
        <v>1150</v>
      </c>
      <c r="D55" s="1" t="b">
        <f>B7&lt;B8</f>
        <v>1</v>
      </c>
      <c r="E55" s="1" t="b">
        <f>B8&lt;B7</f>
        <v>0</v>
      </c>
      <c r="F55" s="1" t="b">
        <f>C10&lt;C9</f>
        <v>1</v>
      </c>
      <c r="G55" s="2" t="b">
        <f>E8&lt;E9</f>
        <v>1</v>
      </c>
      <c r="H55" s="2" t="b">
        <f>C9&lt;E16</f>
        <v>1</v>
      </c>
    </row>
    <row r="56" spans="2:20" x14ac:dyDescent="0.2">
      <c r="C56" s="1" t="s">
        <v>1151</v>
      </c>
      <c r="D56" s="1" t="b">
        <v>1</v>
      </c>
      <c r="E56" s="1" t="b">
        <v>0</v>
      </c>
      <c r="F56" s="1" t="b">
        <v>1</v>
      </c>
      <c r="G56" s="1" t="b">
        <v>1</v>
      </c>
      <c r="H56" s="1" t="b">
        <v>1</v>
      </c>
      <c r="I56" s="1"/>
      <c r="J56" s="1"/>
      <c r="K56" s="1"/>
    </row>
    <row r="57" spans="2:20" x14ac:dyDescent="0.2">
      <c r="G57" s="1"/>
      <c r="H57" s="1"/>
      <c r="I57" s="1"/>
      <c r="J57" s="1"/>
      <c r="K57" s="1"/>
    </row>
    <row r="59" spans="2:20" x14ac:dyDescent="0.2">
      <c r="B59" s="1" t="s">
        <v>1152</v>
      </c>
      <c r="C59" s="1" t="s">
        <v>1153</v>
      </c>
      <c r="D59" s="1">
        <f>1*0</f>
        <v>0</v>
      </c>
      <c r="E59" s="1" t="e">
        <f>"test"*0</f>
        <v>#VALUE!</v>
      </c>
      <c r="F59" s="1">
        <f>1.99999*0.033</f>
        <v>6.5999669999999996E-2</v>
      </c>
      <c r="G59" s="2">
        <f>B10*C11</f>
        <v>1601.9946600000001</v>
      </c>
      <c r="H59" s="2">
        <f>D7*C8</f>
        <v>0</v>
      </c>
      <c r="I59" s="2" t="e">
        <f>E7*C7</f>
        <v>#VALUE!</v>
      </c>
      <c r="J59" s="2">
        <f>A7:J7*B15</f>
        <v>-4</v>
      </c>
      <c r="K59" s="2" t="e">
        <f>K7:K10*B10</f>
        <v>#VALUE!</v>
      </c>
      <c r="L59" s="2">
        <f>J1:J59*B8</f>
        <v>-4</v>
      </c>
      <c r="M59" s="2" t="e">
        <f>""*"1"</f>
        <v>#VALUE!</v>
      </c>
      <c r="N59" s="2">
        <f>"1"*1</f>
        <v>1</v>
      </c>
      <c r="O59" s="2">
        <f>TRUE*34</f>
        <v>34</v>
      </c>
      <c r="P59" s="2">
        <f>FALSE*2</f>
        <v>0</v>
      </c>
      <c r="Q59" s="2" t="e">
        <f>B18*B16</f>
        <v>#VALUE!</v>
      </c>
    </row>
    <row r="60" spans="2:20" x14ac:dyDescent="0.2">
      <c r="C60" s="1" t="s">
        <v>1154</v>
      </c>
      <c r="D60" s="1">
        <v>0</v>
      </c>
      <c r="E60" s="1" t="e">
        <v>#VALUE!</v>
      </c>
      <c r="F60" s="1">
        <v>6.5999669999999996E-2</v>
      </c>
      <c r="G60" s="1">
        <v>1601.9946600000001</v>
      </c>
      <c r="H60" s="1">
        <v>0</v>
      </c>
      <c r="I60" s="1" t="e">
        <v>#VALUE!</v>
      </c>
      <c r="J60" s="1">
        <v>-4</v>
      </c>
      <c r="K60" s="1" t="e">
        <v>#VALUE!</v>
      </c>
      <c r="L60" s="2">
        <v>-4</v>
      </c>
      <c r="M60" s="2" t="e">
        <v>#VALUE!</v>
      </c>
      <c r="N60" s="2">
        <v>1</v>
      </c>
      <c r="O60" s="2">
        <v>34</v>
      </c>
      <c r="P60" s="2">
        <v>0</v>
      </c>
      <c r="Q60" s="2" t="e">
        <v>#VALUE!</v>
      </c>
    </row>
    <row r="61" spans="2:20" x14ac:dyDescent="0.2">
      <c r="G61" s="1"/>
      <c r="H61" s="1"/>
      <c r="I61" s="1"/>
      <c r="J61" s="1"/>
      <c r="K61" s="1"/>
    </row>
    <row r="63" spans="2:20" x14ac:dyDescent="0.2">
      <c r="B63" s="1" t="s">
        <v>1155</v>
      </c>
      <c r="C63" s="1" t="s">
        <v>1156</v>
      </c>
      <c r="D63" s="1" t="b">
        <f>B7&lt;&gt;B7</f>
        <v>0</v>
      </c>
      <c r="E63" s="1" t="b">
        <f>"TRUE"&lt;&gt;B16</f>
        <v>1</v>
      </c>
      <c r="F63" s="1" t="b">
        <f>"TRUE"&lt;&gt;B18</f>
        <v>0</v>
      </c>
      <c r="G63" s="2" t="b">
        <f>FALSE&lt;&gt;B19</f>
        <v>1</v>
      </c>
      <c r="H63" s="2" t="b">
        <f>C8&lt;&gt;0.00001001</f>
        <v>1</v>
      </c>
      <c r="I63" s="2" t="b">
        <f>E9&lt;&gt;"spaces"</f>
        <v>1</v>
      </c>
      <c r="J63" s="2" t="b">
        <f>E11&lt;&gt;"beginsWithSpace"</f>
        <v>1</v>
      </c>
      <c r="K63" s="2" t="b">
        <f>1&lt;&gt;E15</f>
        <v>1</v>
      </c>
      <c r="L63" s="2" t="b">
        <f>E17&lt;&gt;C17</f>
        <v>1</v>
      </c>
      <c r="M63" s="2" t="b">
        <f>F14&lt;&gt;F14</f>
        <v>0</v>
      </c>
      <c r="N63" s="2" t="b">
        <f>"blanksIncl"&lt;&gt;G11</f>
        <v>0</v>
      </c>
      <c r="O63" s="2" t="e">
        <f>G7:J7&lt;&gt;G7:J7</f>
        <v>#VALUE!</v>
      </c>
      <c r="P63" s="2" t="e">
        <f>P7:S8&lt;&gt;P7:S8</f>
        <v>#VALUE!</v>
      </c>
      <c r="Q63" s="2" t="b">
        <f>P7:S7&lt;&gt;Q7:R7</f>
        <v>0</v>
      </c>
      <c r="R63" s="2" t="e">
        <f>P7:P10&lt;&gt;S7:S10</f>
        <v>#VALUE!</v>
      </c>
      <c r="S63" s="2" t="b">
        <f>""&lt;&gt;D7</f>
        <v>0</v>
      </c>
      <c r="T63" s="2" t="b">
        <f>0&lt;&gt;D7</f>
        <v>0</v>
      </c>
    </row>
    <row r="64" spans="2:20" x14ac:dyDescent="0.2">
      <c r="C64" s="1" t="s">
        <v>1157</v>
      </c>
      <c r="D64" s="1" t="b">
        <v>0</v>
      </c>
      <c r="E64" s="1" t="b">
        <v>1</v>
      </c>
      <c r="F64" s="1" t="b">
        <v>0</v>
      </c>
      <c r="G64" s="1" t="b">
        <v>1</v>
      </c>
      <c r="H64" s="1" t="b">
        <v>1</v>
      </c>
      <c r="I64" s="1" t="b">
        <v>1</v>
      </c>
      <c r="J64" s="1" t="b">
        <v>1</v>
      </c>
      <c r="K64" s="1" t="b">
        <v>1</v>
      </c>
      <c r="L64" s="2" t="b">
        <v>1</v>
      </c>
      <c r="M64" s="2" t="b">
        <v>0</v>
      </c>
      <c r="N64" s="2" t="b">
        <v>0</v>
      </c>
      <c r="O64" s="2" t="e">
        <v>#VALUE!</v>
      </c>
      <c r="P64" s="2" t="e">
        <v>#VALUE!</v>
      </c>
      <c r="Q64" s="2" t="b">
        <v>0</v>
      </c>
      <c r="R64" s="2" t="e">
        <v>#VALUE!</v>
      </c>
      <c r="S64" s="2" t="b">
        <v>0</v>
      </c>
      <c r="T64" s="2" t="b">
        <v>0</v>
      </c>
    </row>
    <row r="65" spans="2:18" x14ac:dyDescent="0.2">
      <c r="G65" s="1"/>
      <c r="H65" s="1"/>
      <c r="I65" s="1"/>
      <c r="J65" s="1"/>
      <c r="K65" s="1"/>
    </row>
    <row r="66" spans="2:18" x14ac:dyDescent="0.2">
      <c r="G66" s="1"/>
      <c r="H66" s="1"/>
      <c r="I66" s="1"/>
      <c r="J66" s="1"/>
      <c r="K66" s="1"/>
    </row>
    <row r="67" spans="2:18" x14ac:dyDescent="0.2">
      <c r="B67" s="1" t="s">
        <v>1198</v>
      </c>
      <c r="C67" s="1" t="s">
        <v>2</v>
      </c>
      <c r="D67" s="1">
        <f>50%</f>
        <v>0.5</v>
      </c>
      <c r="E67" s="1">
        <f>"250"%</f>
        <v>2.5</v>
      </c>
      <c r="F67" s="1">
        <f>B16%</f>
        <v>0.01</v>
      </c>
      <c r="G67" s="1">
        <f>F13%</f>
        <v>2.9999899999999999E-2</v>
      </c>
      <c r="H67" s="1">
        <f>1000%%</f>
        <v>0.1</v>
      </c>
      <c r="I67" s="1"/>
      <c r="J67" s="1"/>
      <c r="K67" s="1"/>
    </row>
    <row r="68" spans="2:18" x14ac:dyDescent="0.2">
      <c r="C68" s="1" t="s">
        <v>0</v>
      </c>
      <c r="D68" s="1">
        <v>0.5</v>
      </c>
      <c r="E68" s="1">
        <v>2.5</v>
      </c>
      <c r="F68" s="1">
        <v>0.01</v>
      </c>
      <c r="G68" s="1">
        <v>2.9999899999999999E-2</v>
      </c>
      <c r="H68" s="1">
        <v>0.1</v>
      </c>
      <c r="I68" s="1"/>
      <c r="J68" s="1"/>
      <c r="K68" s="1"/>
    </row>
    <row r="69" spans="2:18" x14ac:dyDescent="0.2">
      <c r="G69" s="1"/>
      <c r="H69" s="1"/>
      <c r="I69" s="1"/>
      <c r="J69" s="1"/>
      <c r="K69" s="1"/>
    </row>
    <row r="71" spans="2:18" x14ac:dyDescent="0.2">
      <c r="B71" s="1" t="s">
        <v>1158</v>
      </c>
      <c r="C71" s="1" t="s">
        <v>1159</v>
      </c>
      <c r="D71" s="1">
        <f>2^5</f>
        <v>32</v>
      </c>
      <c r="E71" s="1">
        <f>1^99999</f>
        <v>1</v>
      </c>
      <c r="F71" s="1">
        <f>B13^0</f>
        <v>1</v>
      </c>
      <c r="G71" s="2" t="e">
        <f>C15^C9</f>
        <v>#NUM!</v>
      </c>
      <c r="H71" s="2">
        <f>B8^C9</f>
        <v>1</v>
      </c>
      <c r="I71" s="2">
        <f>C7^C9</f>
        <v>0</v>
      </c>
      <c r="J71" s="2">
        <f>B9^C9</f>
        <v>2.1435469250725863</v>
      </c>
      <c r="K71" s="2">
        <f>C15^B9</f>
        <v>1.0000200001000001</v>
      </c>
      <c r="L71" s="2">
        <f>B10^B14</f>
        <v>3.5068523895692182E-6</v>
      </c>
      <c r="M71" s="2" t="e">
        <f>G10^C7</f>
        <v>#VALUE!</v>
      </c>
      <c r="N71" s="2" t="e">
        <f>E7^C7</f>
        <v>#VALUE!</v>
      </c>
      <c r="O71" s="2" t="e">
        <f>H7:J7^C7</f>
        <v>#VALUE!</v>
      </c>
      <c r="P71" s="2">
        <f>N7:Q7^Q9</f>
        <v>1</v>
      </c>
      <c r="Q71" s="2" t="e">
        <f>P7:Q9^R7</f>
        <v>#VALUE!</v>
      </c>
      <c r="R71" s="2">
        <f>P70:P71^R9</f>
        <v>1</v>
      </c>
    </row>
    <row r="72" spans="2:18" x14ac:dyDescent="0.2">
      <c r="C72" s="1" t="s">
        <v>1160</v>
      </c>
      <c r="D72" s="1">
        <v>32</v>
      </c>
      <c r="E72" s="1">
        <v>1</v>
      </c>
      <c r="F72" s="1">
        <v>1</v>
      </c>
      <c r="G72" s="1" t="e">
        <v>#NUM!</v>
      </c>
      <c r="H72" s="1">
        <v>1</v>
      </c>
      <c r="I72" s="1">
        <v>0</v>
      </c>
      <c r="J72" s="1">
        <v>2.1435469250725863</v>
      </c>
      <c r="K72" s="1">
        <v>1.0000200001000001</v>
      </c>
      <c r="L72" s="2">
        <v>3.5068523895692182E-6</v>
      </c>
      <c r="M72" s="2" t="e">
        <v>#VALUE!</v>
      </c>
      <c r="N72" s="2" t="e">
        <v>#VALUE!</v>
      </c>
      <c r="O72" s="2" t="e">
        <v>#VALUE!</v>
      </c>
      <c r="P72" s="2">
        <v>1</v>
      </c>
      <c r="Q72" s="2" t="e">
        <v>#VALUE!</v>
      </c>
      <c r="R72" s="2">
        <v>1</v>
      </c>
    </row>
    <row r="73" spans="2:18" x14ac:dyDescent="0.2">
      <c r="G73" s="1"/>
      <c r="H73" s="1"/>
      <c r="I73" s="1"/>
      <c r="J73" s="1"/>
      <c r="K73" s="1"/>
    </row>
    <row r="74" spans="2:18" x14ac:dyDescent="0.2">
      <c r="G74" s="1"/>
      <c r="H74" s="1"/>
      <c r="I74" s="1"/>
      <c r="J74" s="1"/>
      <c r="K74" s="1"/>
    </row>
    <row r="75" spans="2:18" x14ac:dyDescent="0.2">
      <c r="B75" s="1" t="s">
        <v>1208</v>
      </c>
      <c r="C75" s="1" t="s">
        <v>2</v>
      </c>
      <c r="D75" s="1" t="str">
        <f>(B72):B78</f>
        <v>RangeEval</v>
      </c>
      <c r="E75" s="1">
        <f>SUM(J7:(I8))</f>
        <v>15</v>
      </c>
      <c r="G75" s="1"/>
      <c r="H75" s="1"/>
      <c r="I75" s="1"/>
      <c r="J75" s="1"/>
      <c r="K75" s="1"/>
    </row>
    <row r="76" spans="2:18" x14ac:dyDescent="0.2">
      <c r="C76" s="1" t="s">
        <v>0</v>
      </c>
      <c r="D76" s="1" t="s">
        <v>1208</v>
      </c>
      <c r="E76" s="1">
        <v>15</v>
      </c>
      <c r="G76" s="1"/>
      <c r="H76" s="1"/>
      <c r="I76" s="1"/>
      <c r="J76" s="1"/>
      <c r="K76" s="1"/>
    </row>
    <row r="77" spans="2:18" x14ac:dyDescent="0.2">
      <c r="G77" s="1"/>
      <c r="H77" s="1"/>
      <c r="I77" s="1"/>
      <c r="J77" s="1"/>
      <c r="K77" s="1"/>
    </row>
    <row r="79" spans="2:18" x14ac:dyDescent="0.2">
      <c r="B79" s="1" t="s">
        <v>1161</v>
      </c>
      <c r="C79" s="1" t="s">
        <v>1162</v>
      </c>
      <c r="D79" s="1">
        <f>B10-C9</f>
        <v>532.9</v>
      </c>
      <c r="E79" s="1">
        <f>9999-9999</f>
        <v>0</v>
      </c>
      <c r="F79" s="1">
        <f>C9-C16</f>
        <v>2.2000000000000002</v>
      </c>
      <c r="G79" s="2">
        <f>D8-D7</f>
        <v>0</v>
      </c>
      <c r="H79" s="2">
        <f>D7-C9</f>
        <v>-1.1000000000000001</v>
      </c>
      <c r="I79" s="2" t="e">
        <f>E7-C7</f>
        <v>#VALUE!</v>
      </c>
      <c r="J79" s="2">
        <f>B16-B17</f>
        <v>1</v>
      </c>
      <c r="K79" s="2" t="e">
        <f>B19-B18</f>
        <v>#VALUE!</v>
      </c>
      <c r="L79" s="2">
        <f>B17-B16</f>
        <v>-1</v>
      </c>
      <c r="M79" s="2" t="e">
        <f>M7:M10-N7:N10</f>
        <v>#VALUE!</v>
      </c>
      <c r="N79" s="2">
        <f>L10:O10-N9</f>
        <v>-344.99999000000003</v>
      </c>
      <c r="O79" s="2" t="e">
        <f>N10:P10-O8:O11</f>
        <v>#VALUE!</v>
      </c>
      <c r="P79" s="2" t="e">
        <f>I7-M9</f>
        <v>#VALUE!</v>
      </c>
    </row>
    <row r="80" spans="2:18" x14ac:dyDescent="0.2">
      <c r="C80" s="1" t="s">
        <v>1163</v>
      </c>
      <c r="D80" s="1">
        <v>532.9</v>
      </c>
      <c r="E80" s="1">
        <v>0</v>
      </c>
      <c r="F80" s="1">
        <v>2.2000000000000002</v>
      </c>
      <c r="G80" s="1">
        <v>0</v>
      </c>
      <c r="H80" s="1">
        <v>-1.1000000000000001</v>
      </c>
      <c r="I80" s="1" t="e">
        <v>#VALUE!</v>
      </c>
      <c r="J80" s="1">
        <v>1</v>
      </c>
      <c r="K80" s="1" t="e">
        <v>#VALUE!</v>
      </c>
      <c r="L80" s="2">
        <v>-1</v>
      </c>
      <c r="M80" s="2" t="e">
        <v>#VALUE!</v>
      </c>
      <c r="N80" s="2">
        <v>-344.99999000000003</v>
      </c>
      <c r="O80" s="2" t="e">
        <v>#VALUE!</v>
      </c>
      <c r="P80" s="2" t="e">
        <v>#VALUE!</v>
      </c>
    </row>
    <row r="81" spans="2:18" x14ac:dyDescent="0.2">
      <c r="G81" s="1"/>
      <c r="H81" s="1"/>
      <c r="I81" s="1"/>
      <c r="J81" s="1"/>
      <c r="K81" s="1"/>
    </row>
    <row r="83" spans="2:18" x14ac:dyDescent="0.2">
      <c r="B83" s="1" t="s">
        <v>1164</v>
      </c>
      <c r="C83" s="1" t="s">
        <v>1165</v>
      </c>
      <c r="D83" s="1">
        <f>-B9</f>
        <v>-2</v>
      </c>
      <c r="E83" s="1">
        <f>-B12</f>
        <v>9999999999</v>
      </c>
      <c r="F83" s="1">
        <f>-B16</f>
        <v>-1</v>
      </c>
      <c r="G83" s="2" t="e">
        <f>-F10:H10</f>
        <v>#VALUE!</v>
      </c>
      <c r="H83" s="2">
        <f>-G11:I11</f>
        <v>0</v>
      </c>
      <c r="I83" s="2" t="e">
        <f>-H10:J10</f>
        <v>#VALUE!</v>
      </c>
      <c r="J83" s="2" t="e">
        <f>-E7</f>
        <v>#VALUE!</v>
      </c>
      <c r="K83" s="2">
        <f>-F10</f>
        <v>-1.0000000000000001E-5</v>
      </c>
      <c r="L83" s="2" t="e">
        <f>-K7:L8</f>
        <v>#VALUE!</v>
      </c>
      <c r="M83" s="2" t="e">
        <f>-M7:M10</f>
        <v>#VALUE!</v>
      </c>
      <c r="N83" s="2">
        <f>-K10</f>
        <v>-4</v>
      </c>
      <c r="O83" s="2" t="e">
        <f>-B18</f>
        <v>#VALUE!</v>
      </c>
    </row>
    <row r="84" spans="2:18" x14ac:dyDescent="0.2">
      <c r="C84" s="1" t="s">
        <v>1166</v>
      </c>
      <c r="D84" s="1">
        <v>-2</v>
      </c>
      <c r="E84" s="1">
        <v>9999999999</v>
      </c>
      <c r="F84" s="1">
        <v>-1</v>
      </c>
      <c r="G84" s="1" t="e">
        <v>#VALUE!</v>
      </c>
      <c r="H84" s="1">
        <v>0</v>
      </c>
      <c r="I84" s="1" t="e">
        <v>#VALUE!</v>
      </c>
      <c r="J84" s="1" t="e">
        <v>#VALUE!</v>
      </c>
      <c r="K84" s="1">
        <v>-1.0000000000000001E-5</v>
      </c>
      <c r="L84" s="2" t="e">
        <v>#VALUE!</v>
      </c>
      <c r="M84" s="2" t="e">
        <v>#VALUE!</v>
      </c>
      <c r="N84" s="2">
        <v>-4</v>
      </c>
      <c r="O84" s="2" t="e">
        <v>#VALUE!</v>
      </c>
    </row>
    <row r="85" spans="2:18" x14ac:dyDescent="0.2">
      <c r="G85" s="1"/>
      <c r="H85" s="1"/>
      <c r="I85" s="1"/>
      <c r="J85" s="1"/>
      <c r="K85" s="1"/>
    </row>
    <row r="87" spans="2:18" x14ac:dyDescent="0.2">
      <c r="B87" t="s">
        <v>1167</v>
      </c>
      <c r="C87" s="1" t="s">
        <v>1168</v>
      </c>
      <c r="D87" s="1">
        <f>2</f>
        <v>2</v>
      </c>
      <c r="E87" s="1">
        <f>+C14</f>
        <v>-2.9999899999999999</v>
      </c>
      <c r="F87" s="1">
        <f>+D7</f>
        <v>0</v>
      </c>
      <c r="G87" s="1">
        <f>+F9:H9</f>
        <v>2.3456000000000001</v>
      </c>
      <c r="H87" s="1">
        <f>+G85:G87</f>
        <v>2.3456000000000001</v>
      </c>
      <c r="I87" s="1">
        <f>+H12:J12</f>
        <v>454</v>
      </c>
      <c r="J87" s="1" t="e">
        <f>+I7:J8</f>
        <v>#VALUE!</v>
      </c>
      <c r="K87" s="1">
        <f>+J11:L11</f>
        <v>0</v>
      </c>
      <c r="L87" s="2" t="str">
        <f>+E7</f>
        <v/>
      </c>
      <c r="M87" s="2" t="str">
        <f>+L10:N10</f>
        <v>col</v>
      </c>
      <c r="N87" s="2" t="e">
        <f>-"hello"</f>
        <v>#VALUE!</v>
      </c>
    </row>
    <row r="88" spans="2:18" x14ac:dyDescent="0.2">
      <c r="B88" s="2"/>
      <c r="C88" s="1" t="s">
        <v>1169</v>
      </c>
      <c r="D88" s="2">
        <v>2</v>
      </c>
      <c r="E88" s="2">
        <v>-2.9999899999999999</v>
      </c>
      <c r="F88" s="2">
        <v>0</v>
      </c>
      <c r="G88" s="2">
        <v>2.3456000000000001</v>
      </c>
      <c r="H88" s="2">
        <v>2.3456000000000001</v>
      </c>
      <c r="I88" s="2">
        <v>454</v>
      </c>
      <c r="J88" s="2" t="e">
        <v>#VALUE!</v>
      </c>
      <c r="K88" s="2">
        <v>0</v>
      </c>
      <c r="L88" s="2" t="s">
        <v>229</v>
      </c>
      <c r="M88" s="2" t="s">
        <v>1123</v>
      </c>
      <c r="N88" s="2" t="e">
        <v>#VALUE!</v>
      </c>
    </row>
    <row r="89" spans="2:18" x14ac:dyDescent="0.2">
      <c r="B89" s="2"/>
      <c r="D89" s="2"/>
      <c r="E89" s="2"/>
      <c r="F89" s="2"/>
    </row>
    <row r="90" spans="2:18" x14ac:dyDescent="0.2">
      <c r="D90" s="2"/>
      <c r="E90" s="2"/>
      <c r="F90" s="2"/>
    </row>
    <row r="91" spans="2:18" x14ac:dyDescent="0.2">
      <c r="B91" s="25" t="s">
        <v>1191</v>
      </c>
      <c r="D91" s="2"/>
      <c r="E91" s="2"/>
      <c r="F91" s="2"/>
    </row>
    <row r="92" spans="2:18" x14ac:dyDescent="0.2">
      <c r="B92" s="2"/>
      <c r="D92" s="2"/>
      <c r="E92" s="2"/>
      <c r="F92" s="2"/>
    </row>
    <row r="93" spans="2:18" x14ac:dyDescent="0.2">
      <c r="B93" s="2"/>
      <c r="C93" s="2"/>
      <c r="D93" s="2"/>
      <c r="E93" s="2"/>
      <c r="F93" s="2"/>
    </row>
    <row r="94" spans="2:18" ht="18" x14ac:dyDescent="0.25">
      <c r="B94" s="63" t="s">
        <v>1170</v>
      </c>
      <c r="C94" s="63"/>
    </row>
    <row r="96" spans="2:18" x14ac:dyDescent="0.2">
      <c r="B96" s="1" t="s">
        <v>1171</v>
      </c>
      <c r="C96" s="1" t="s">
        <v>1172</v>
      </c>
      <c r="D96" s="1">
        <f>ABS(B7)</f>
        <v>0</v>
      </c>
      <c r="E96" s="1">
        <f>ABS(B12)</f>
        <v>9999999999</v>
      </c>
      <c r="F96" s="1">
        <f>ABS(C14)</f>
        <v>2.9999899999999999</v>
      </c>
      <c r="G96" s="2">
        <f>ABS(D7)</f>
        <v>0</v>
      </c>
      <c r="H96" s="2" t="e">
        <f>ABS(E7)</f>
        <v>#VALUE!</v>
      </c>
      <c r="I96" s="2">
        <f>ABS("1")</f>
        <v>1</v>
      </c>
      <c r="J96" s="2">
        <f>ABS(F10)</f>
        <v>1.0000000000000001E-5</v>
      </c>
      <c r="K96" s="2">
        <f>ABS(F13)</f>
        <v>2.9999899999999999</v>
      </c>
      <c r="L96" s="2" t="e">
        <f>ABS(G7:G12)</f>
        <v>#VALUE!</v>
      </c>
      <c r="M96" s="2" t="e">
        <f>ABS(K7:N7)</f>
        <v>#VALUE!</v>
      </c>
      <c r="N96" s="2">
        <f>ABS(K9:N9)</f>
        <v>345</v>
      </c>
      <c r="O96" s="2">
        <f>ABS(N88:N96)</f>
        <v>345</v>
      </c>
      <c r="P96" s="2" t="e">
        <f>ABS(B18)</f>
        <v>#VALUE!</v>
      </c>
      <c r="Q96" s="2">
        <f>ABS(B16)</f>
        <v>1</v>
      </c>
      <c r="R96" s="2">
        <f>ABS(B17)</f>
        <v>0</v>
      </c>
    </row>
    <row r="97" spans="2:18" x14ac:dyDescent="0.2">
      <c r="C97" s="1" t="s">
        <v>1173</v>
      </c>
      <c r="D97" s="1">
        <v>0</v>
      </c>
      <c r="E97" s="1">
        <v>9999999999</v>
      </c>
      <c r="F97" s="1">
        <v>2.9999899999999999</v>
      </c>
      <c r="G97" s="2">
        <v>0</v>
      </c>
      <c r="H97" s="2" t="e">
        <v>#VALUE!</v>
      </c>
      <c r="I97" s="2">
        <v>1</v>
      </c>
      <c r="J97" s="2">
        <v>1.0000000000000001E-5</v>
      </c>
      <c r="K97" s="2">
        <v>2.9999899999999999</v>
      </c>
      <c r="L97" s="2" t="e">
        <v>#VALUE!</v>
      </c>
      <c r="M97" s="2" t="e">
        <v>#VALUE!</v>
      </c>
      <c r="N97" s="2">
        <v>345</v>
      </c>
      <c r="O97" s="2">
        <v>345</v>
      </c>
      <c r="P97" s="2" t="e">
        <v>#VALUE!</v>
      </c>
      <c r="Q97" s="2">
        <v>1</v>
      </c>
      <c r="R97" s="2">
        <v>0</v>
      </c>
    </row>
    <row r="100" spans="2:18" x14ac:dyDescent="0.2">
      <c r="B100" s="1" t="s">
        <v>1174</v>
      </c>
      <c r="C100" s="1" t="s">
        <v>1175</v>
      </c>
    </row>
    <row r="101" spans="2:18" x14ac:dyDescent="0.2">
      <c r="C101" s="1" t="s">
        <v>1176</v>
      </c>
    </row>
    <row r="104" spans="2:18" x14ac:dyDescent="0.2">
      <c r="B104" s="1" t="s">
        <v>1177</v>
      </c>
      <c r="C104" s="1" t="s">
        <v>1178</v>
      </c>
      <c r="D104" s="1">
        <f>ACOS(0)</f>
        <v>1.5707963267948966</v>
      </c>
      <c r="E104" s="1" t="e">
        <f>ACOS(B9)</f>
        <v>#NUM!</v>
      </c>
      <c r="F104" s="1">
        <f>ACOS(B7)</f>
        <v>1.5707963267948966</v>
      </c>
      <c r="G104" s="2">
        <f>ACOS(B16)</f>
        <v>0</v>
      </c>
      <c r="H104" s="2">
        <f>ACOS(B17)</f>
        <v>1.5707963267948966</v>
      </c>
      <c r="I104" s="2">
        <f>ACOS(C17)</f>
        <v>1.5708063267948966</v>
      </c>
      <c r="J104" s="2">
        <f>ACOS(D7)</f>
        <v>1.5707963267948966</v>
      </c>
      <c r="K104" s="2" t="e">
        <f>ACOS(E7)</f>
        <v>#VALUE!</v>
      </c>
      <c r="L104" s="2">
        <f>ACOS(F8)</f>
        <v>0</v>
      </c>
      <c r="M104" s="2" t="e">
        <f>ACOS(G9)</f>
        <v>#NUM!</v>
      </c>
      <c r="N104" s="2">
        <f>ACOS(K8:N8)</f>
        <v>1.5707963267948966</v>
      </c>
      <c r="O104" s="2">
        <f>ACOS(L102:L105)</f>
        <v>1.5707963267948966</v>
      </c>
      <c r="P104" s="2" t="e">
        <f>ACOS(O7:P8)</f>
        <v>#VALUE!</v>
      </c>
      <c r="Q104" s="2">
        <f>ACOS("0.5")</f>
        <v>1.0471975511965976</v>
      </c>
    </row>
    <row r="105" spans="2:18" x14ac:dyDescent="0.2">
      <c r="C105" s="1" t="s">
        <v>1179</v>
      </c>
      <c r="D105" s="1">
        <v>1.5707963267948966</v>
      </c>
      <c r="E105" s="1" t="e">
        <v>#NUM!</v>
      </c>
      <c r="F105" s="1">
        <v>1.5707963267948966</v>
      </c>
      <c r="G105" s="2">
        <v>0</v>
      </c>
      <c r="H105" s="2">
        <v>1.5707963267948966</v>
      </c>
      <c r="I105" s="2">
        <v>1.5708063267948966</v>
      </c>
      <c r="J105" s="2">
        <v>1.5707963267948966</v>
      </c>
      <c r="K105" s="2" t="e">
        <v>#VALUE!</v>
      </c>
      <c r="L105" s="2">
        <v>0</v>
      </c>
      <c r="M105" s="2" t="e">
        <v>#NUM!</v>
      </c>
      <c r="N105" s="2">
        <v>1.5707963267948966</v>
      </c>
      <c r="O105" s="2">
        <v>1.5707963267948966</v>
      </c>
      <c r="P105" s="2" t="e">
        <v>#VALUE!</v>
      </c>
      <c r="Q105" s="2">
        <v>1.0471975511965976</v>
      </c>
    </row>
    <row r="108" spans="2:18" x14ac:dyDescent="0.2">
      <c r="B108" s="1" t="s">
        <v>1180</v>
      </c>
      <c r="C108" s="1" t="s">
        <v>1181</v>
      </c>
      <c r="D108" s="1">
        <f>ACOSH(B9)</f>
        <v>1.3169578969248166</v>
      </c>
      <c r="E108" s="1" t="e">
        <f>ACOSH(B12)</f>
        <v>#NUM!</v>
      </c>
      <c r="F108" s="1" t="e">
        <f>ACOSH(B13)</f>
        <v>#NUM!</v>
      </c>
      <c r="G108" s="2">
        <f>ACOSH(B16)</f>
        <v>0</v>
      </c>
      <c r="H108" s="2" t="e">
        <f>ACOSH(B18)</f>
        <v>#VALUE!</v>
      </c>
      <c r="I108" s="2" t="e">
        <f>ACOSH(D7)</f>
        <v>#NUM!</v>
      </c>
      <c r="J108" s="2" t="e">
        <f>ACOSH(C7)</f>
        <v>#NUM!</v>
      </c>
      <c r="K108" s="2" t="e">
        <f>ACOSH(C14)</f>
        <v>#NUM!</v>
      </c>
      <c r="L108" s="2" t="e">
        <f>ACOSH(E14)</f>
        <v>#NUM!</v>
      </c>
      <c r="M108" s="2">
        <f>ACOSH(K8:N8)</f>
        <v>1.7627471740390861</v>
      </c>
      <c r="N108" s="2">
        <f>ACOSH(M106:M109)</f>
        <v>1.1676387512082018</v>
      </c>
      <c r="O108" s="2" t="e">
        <f>ACOSH(N9:O10)</f>
        <v>#VALUE!</v>
      </c>
    </row>
    <row r="109" spans="2:18" x14ac:dyDescent="0.2">
      <c r="C109" s="1" t="s">
        <v>1182</v>
      </c>
      <c r="D109" s="1">
        <v>1.3169578969248166</v>
      </c>
      <c r="E109" s="1" t="e">
        <v>#NUM!</v>
      </c>
      <c r="F109" s="1" t="e">
        <v>#NUM!</v>
      </c>
      <c r="G109" s="2">
        <v>0</v>
      </c>
      <c r="H109" s="2" t="e">
        <v>#VALUE!</v>
      </c>
      <c r="I109" s="2" t="e">
        <v>#NUM!</v>
      </c>
      <c r="J109" s="2" t="e">
        <v>#NUM!</v>
      </c>
      <c r="K109" s="2" t="e">
        <v>#NUM!</v>
      </c>
      <c r="L109" s="2" t="e">
        <v>#NUM!</v>
      </c>
      <c r="M109" s="2">
        <v>1.7627471740390861</v>
      </c>
      <c r="N109" s="2">
        <v>1.1676387512082018</v>
      </c>
      <c r="O109" s="2" t="e">
        <v>#VALUE!</v>
      </c>
    </row>
    <row r="112" spans="2:18" x14ac:dyDescent="0.2">
      <c r="B112" s="1" t="s">
        <v>1183</v>
      </c>
      <c r="C112" s="1" t="s">
        <v>1184</v>
      </c>
    </row>
    <row r="113" spans="2:6" x14ac:dyDescent="0.2">
      <c r="C113" s="1" t="s">
        <v>1185</v>
      </c>
    </row>
    <row r="116" spans="2:6" x14ac:dyDescent="0.2">
      <c r="B116" s="1" t="s">
        <v>1186</v>
      </c>
      <c r="C116" s="1" t="s">
        <v>1187</v>
      </c>
      <c r="D116" s="1" t="s">
        <v>247</v>
      </c>
    </row>
    <row r="117" spans="2:6" x14ac:dyDescent="0.2">
      <c r="C117" s="1" t="s">
        <v>1188</v>
      </c>
      <c r="D117" s="1" t="s">
        <v>247</v>
      </c>
    </row>
    <row r="120" spans="2:6" x14ac:dyDescent="0.2">
      <c r="B120" s="1" t="s">
        <v>1189</v>
      </c>
      <c r="C120" s="1" t="s">
        <v>1190</v>
      </c>
      <c r="D120" s="1" t="s">
        <v>247</v>
      </c>
    </row>
    <row r="121" spans="2:6" x14ac:dyDescent="0.2">
      <c r="C121" s="1" t="s">
        <v>908</v>
      </c>
      <c r="D121" s="1" t="s">
        <v>247</v>
      </c>
    </row>
    <row r="124" spans="2:6" x14ac:dyDescent="0.2">
      <c r="B124" s="1" t="s">
        <v>909</v>
      </c>
      <c r="C124" s="1" t="s">
        <v>910</v>
      </c>
      <c r="D124" s="1" t="s">
        <v>247</v>
      </c>
    </row>
    <row r="125" spans="2:6" x14ac:dyDescent="0.2">
      <c r="C125" s="1" t="s">
        <v>911</v>
      </c>
      <c r="D125" s="1" t="s">
        <v>247</v>
      </c>
    </row>
    <row r="128" spans="2:6" x14ac:dyDescent="0.2">
      <c r="B128" s="1" t="s">
        <v>912</v>
      </c>
      <c r="C128" s="1" t="s">
        <v>913</v>
      </c>
      <c r="D128" s="1" t="str">
        <f>ADDRESS(2,3)</f>
        <v>$C$2</v>
      </c>
      <c r="E128" s="1" t="str">
        <f>ADDRESS(2,3,2)</f>
        <v>C$2</v>
      </c>
      <c r="F128" s="1" t="str">
        <f>ADDRESS(2,3,3,TRUE,"[Book1]Sheet1")</f>
        <v>[Book1]Sheet1!$C2</v>
      </c>
    </row>
    <row r="129" spans="2:16" x14ac:dyDescent="0.2">
      <c r="C129" s="1" t="s">
        <v>914</v>
      </c>
      <c r="D129" s="1" t="s">
        <v>1211</v>
      </c>
      <c r="E129" s="1" t="s">
        <v>1212</v>
      </c>
      <c r="F129" s="44" t="s">
        <v>1213</v>
      </c>
    </row>
    <row r="132" spans="2:16" x14ac:dyDescent="0.2">
      <c r="B132" s="1" t="s">
        <v>915</v>
      </c>
      <c r="C132" s="1" t="s">
        <v>916</v>
      </c>
      <c r="D132" s="1" t="s">
        <v>247</v>
      </c>
    </row>
    <row r="133" spans="2:16" x14ac:dyDescent="0.2">
      <c r="C133" s="1" t="s">
        <v>917</v>
      </c>
      <c r="D133" s="1" t="s">
        <v>247</v>
      </c>
    </row>
    <row r="136" spans="2:16" x14ac:dyDescent="0.2">
      <c r="B136" s="1" t="s">
        <v>918</v>
      </c>
      <c r="C136" s="1" t="s">
        <v>919</v>
      </c>
      <c r="D136" s="1" t="b">
        <f>AND(B7:B9,C9,D7,E7)</f>
        <v>0</v>
      </c>
      <c r="E136" s="1" t="b">
        <f>AND(C9,B15)</f>
        <v>1</v>
      </c>
      <c r="F136" s="1" t="e">
        <f>AND(E7)</f>
        <v>#VALUE!</v>
      </c>
      <c r="G136" s="2" t="b">
        <f>AND(B7:E10)</f>
        <v>0</v>
      </c>
      <c r="H136" s="2" t="b">
        <f>AND(F12:I12)</f>
        <v>1</v>
      </c>
      <c r="I136" s="2" t="e">
        <f>AND(E14,E17,"1")</f>
        <v>#VALUE!</v>
      </c>
      <c r="J136" s="2" t="e">
        <f>AND("1",1)</f>
        <v>#VALUE!</v>
      </c>
      <c r="K136" s="2" t="e">
        <f>AND(E15,G13)</f>
        <v>#VALUE!</v>
      </c>
      <c r="L136" s="2" t="b">
        <f>AND(E15:E17,C13:C15,B9:B10)</f>
        <v>1</v>
      </c>
      <c r="M136" s="2" t="b">
        <f>AND(B16:B17)</f>
        <v>0</v>
      </c>
      <c r="N136" s="2" t="b">
        <f>AND(B15:B16)</f>
        <v>1</v>
      </c>
      <c r="O136" s="2" t="b">
        <f>AND(B17:B18)</f>
        <v>0</v>
      </c>
      <c r="P136" s="2" t="e">
        <f>AND(B18:B19)</f>
        <v>#VALUE!</v>
      </c>
    </row>
    <row r="137" spans="2:16" x14ac:dyDescent="0.2">
      <c r="C137" s="1" t="s">
        <v>920</v>
      </c>
      <c r="D137" s="1" t="b">
        <v>0</v>
      </c>
      <c r="E137" s="1" t="b">
        <v>1</v>
      </c>
      <c r="F137" s="1" t="e">
        <v>#VALUE!</v>
      </c>
      <c r="G137" s="2" t="b">
        <v>0</v>
      </c>
      <c r="H137" s="2" t="b">
        <v>1</v>
      </c>
      <c r="I137" s="2" t="e">
        <v>#VALUE!</v>
      </c>
      <c r="J137" s="2" t="e">
        <v>#VALUE!</v>
      </c>
      <c r="K137" s="2" t="e">
        <v>#VALUE!</v>
      </c>
      <c r="L137" s="2" t="b">
        <v>1</v>
      </c>
      <c r="M137" s="2" t="b">
        <v>0</v>
      </c>
      <c r="N137" s="2" t="b">
        <v>1</v>
      </c>
      <c r="O137" s="2" t="b">
        <v>0</v>
      </c>
      <c r="P137" s="2" t="e">
        <v>#VALUE!</v>
      </c>
    </row>
    <row r="140" spans="2:16" x14ac:dyDescent="0.2">
      <c r="B140" s="1" t="s">
        <v>921</v>
      </c>
      <c r="C140" s="1" t="s">
        <v>922</v>
      </c>
      <c r="D140" s="1" t="s">
        <v>247</v>
      </c>
    </row>
    <row r="141" spans="2:16" x14ac:dyDescent="0.2">
      <c r="C141" s="1" t="s">
        <v>923</v>
      </c>
      <c r="D141" s="1" t="s">
        <v>247</v>
      </c>
    </row>
    <row r="144" spans="2:16" x14ac:dyDescent="0.2">
      <c r="B144" s="1" t="s">
        <v>924</v>
      </c>
      <c r="C144" s="1" t="s">
        <v>925</v>
      </c>
    </row>
    <row r="145" spans="2:16" x14ac:dyDescent="0.2">
      <c r="C145" s="1" t="s">
        <v>926</v>
      </c>
    </row>
    <row r="148" spans="2:16" x14ac:dyDescent="0.2">
      <c r="B148" s="1" t="s">
        <v>927</v>
      </c>
      <c r="C148" s="1" t="s">
        <v>928</v>
      </c>
    </row>
    <row r="149" spans="2:16" x14ac:dyDescent="0.2">
      <c r="C149" s="1" t="s">
        <v>929</v>
      </c>
    </row>
    <row r="152" spans="2:16" x14ac:dyDescent="0.2">
      <c r="B152" s="1" t="s">
        <v>930</v>
      </c>
      <c r="C152" s="1" t="s">
        <v>931</v>
      </c>
    </row>
    <row r="153" spans="2:16" x14ac:dyDescent="0.2">
      <c r="C153" s="1" t="s">
        <v>932</v>
      </c>
    </row>
    <row r="156" spans="2:16" x14ac:dyDescent="0.2">
      <c r="B156" s="1" t="s">
        <v>933</v>
      </c>
      <c r="C156" s="1" t="s">
        <v>934</v>
      </c>
      <c r="D156" s="1">
        <f>ASIN(B7)</f>
        <v>0</v>
      </c>
      <c r="E156" s="1">
        <f>ASIN(C8)</f>
        <v>1.0000000000166668E-5</v>
      </c>
      <c r="F156" s="1" t="e">
        <f>ASIN(B10)</f>
        <v>#NUM!</v>
      </c>
      <c r="G156" s="2" t="e">
        <f>ASIN(B13)</f>
        <v>#NUM!</v>
      </c>
      <c r="H156" s="2">
        <f>ASIN(B17)</f>
        <v>0</v>
      </c>
      <c r="I156" s="2">
        <f>ASIN(B16)</f>
        <v>1.5707963267948966</v>
      </c>
      <c r="J156" s="2">
        <f>ASIN(D7)</f>
        <v>0</v>
      </c>
      <c r="K156" s="2" t="e">
        <f>ASIN(E7)</f>
        <v>#VALUE!</v>
      </c>
      <c r="L156" s="2">
        <f>ASIN(F8)</f>
        <v>1.5707963267948966</v>
      </c>
      <c r="M156" s="2">
        <f>ASIN(I11:M11)</f>
        <v>0</v>
      </c>
      <c r="N156" s="2" t="e">
        <f>ASIN(H12:J12)</f>
        <v>#VALUE!</v>
      </c>
      <c r="O156" s="2">
        <f>ASIN(M154:M157)</f>
        <v>0</v>
      </c>
      <c r="P156" s="2">
        <f>ASIN("1")</f>
        <v>1.5707963267948966</v>
      </c>
    </row>
    <row r="157" spans="2:16" x14ac:dyDescent="0.2">
      <c r="C157" s="1" t="s">
        <v>1050</v>
      </c>
      <c r="D157" s="1">
        <v>0</v>
      </c>
      <c r="E157" s="1">
        <v>1.0000000000166668E-5</v>
      </c>
      <c r="F157" s="1" t="e">
        <v>#NUM!</v>
      </c>
      <c r="G157" s="2" t="e">
        <v>#NUM!</v>
      </c>
      <c r="H157" s="2">
        <v>0</v>
      </c>
      <c r="I157" s="2">
        <v>1.5707963267948966</v>
      </c>
      <c r="J157" s="2">
        <v>0</v>
      </c>
      <c r="K157" s="2" t="e">
        <v>#VALUE!</v>
      </c>
      <c r="L157" s="2">
        <v>1.5707963267948966</v>
      </c>
      <c r="M157" s="2">
        <v>0</v>
      </c>
      <c r="N157" s="2" t="e">
        <v>#VALUE!</v>
      </c>
      <c r="O157" s="2">
        <v>0</v>
      </c>
      <c r="P157" s="2">
        <v>1.5707963267948966</v>
      </c>
    </row>
    <row r="160" spans="2:16" x14ac:dyDescent="0.2">
      <c r="B160" s="1" t="s">
        <v>1051</v>
      </c>
      <c r="C160" s="1" t="s">
        <v>1052</v>
      </c>
      <c r="D160" s="1">
        <f>ASINH(B7)</f>
        <v>0</v>
      </c>
      <c r="E160" s="1">
        <f>ASINH(B8)</f>
        <v>0.88137358701954294</v>
      </c>
      <c r="F160" s="1">
        <f>ASINH(B11)</f>
        <v>23.718998110400403</v>
      </c>
      <c r="G160" s="2">
        <f>ASINH(B13)</f>
        <v>-6.9735438962320844</v>
      </c>
      <c r="H160" s="2">
        <f>ASINH(B16)</f>
        <v>0.88137358701954294</v>
      </c>
      <c r="I160" s="2">
        <f>ASINH(D7)</f>
        <v>0</v>
      </c>
      <c r="J160" s="2" t="e">
        <f>ASINH(E7)</f>
        <v>#VALUE!</v>
      </c>
      <c r="K160" s="2" t="e">
        <f>ASINH("")</f>
        <v>#VALUE!</v>
      </c>
      <c r="L160" s="2">
        <f>ASINH("1")</f>
        <v>0.88137358701954294</v>
      </c>
      <c r="M160" s="2" t="e">
        <f>ASINH(J10:M10)</f>
        <v>#VALUE!</v>
      </c>
      <c r="N160" s="2">
        <f>ASINH(L11:O11)</f>
        <v>0</v>
      </c>
      <c r="O160" s="2">
        <f>ASINH(L158:L161)</f>
        <v>0.79495776876387869</v>
      </c>
      <c r="P160" s="2" t="e">
        <f>ASINH(O9:P11)</f>
        <v>#VALUE!</v>
      </c>
    </row>
    <row r="161" spans="2:16" x14ac:dyDescent="0.2">
      <c r="C161" s="1" t="s">
        <v>1053</v>
      </c>
      <c r="D161" s="1">
        <v>0</v>
      </c>
      <c r="E161" s="1">
        <v>0.88137358701954294</v>
      </c>
      <c r="F161" s="1">
        <v>23.718998110400403</v>
      </c>
      <c r="G161" s="2">
        <v>-6.9735438962311251</v>
      </c>
      <c r="H161" s="2">
        <v>0.88137358701954294</v>
      </c>
      <c r="I161" s="2">
        <v>0</v>
      </c>
      <c r="J161" s="2" t="e">
        <v>#VALUE!</v>
      </c>
      <c r="K161" s="2" t="e">
        <v>#VALUE!</v>
      </c>
      <c r="L161" s="2">
        <v>0.88137358701954294</v>
      </c>
      <c r="M161" s="2" t="e">
        <v>#VALUE!</v>
      </c>
      <c r="N161" s="2">
        <v>0</v>
      </c>
      <c r="O161" s="2">
        <v>0.79495776876387869</v>
      </c>
      <c r="P161" s="2" t="e">
        <v>#VALUE!</v>
      </c>
    </row>
    <row r="164" spans="2:16" x14ac:dyDescent="0.2">
      <c r="B164" s="1" t="s">
        <v>1054</v>
      </c>
      <c r="C164" s="1" t="s">
        <v>1055</v>
      </c>
      <c r="D164" s="1">
        <f>ATAN(B7)</f>
        <v>0</v>
      </c>
      <c r="E164" s="1">
        <f>ATAN(B10)</f>
        <v>1.5689236698079085</v>
      </c>
      <c r="F164" s="1">
        <f>ATAN(B16)</f>
        <v>0.78539816339744828</v>
      </c>
      <c r="G164" s="2">
        <f>ATAN(D7)</f>
        <v>0</v>
      </c>
      <c r="H164" s="2" t="e">
        <f>ATAN(E7)</f>
        <v>#VALUE!</v>
      </c>
      <c r="I164" s="2">
        <f>ATAN(E15)</f>
        <v>0.78539816339744828</v>
      </c>
      <c r="J164" s="2">
        <f>ATAN("1")</f>
        <v>0.78539816339744828</v>
      </c>
      <c r="K164" s="2" t="e">
        <f>ATAN(F12)</f>
        <v>#VALUE!</v>
      </c>
      <c r="L164" s="2">
        <f>ATAN(F10)</f>
        <v>9.9999999996666679E-6</v>
      </c>
      <c r="M164" s="2" t="e">
        <f>ATAN(K10:N10)</f>
        <v>#VALUE!</v>
      </c>
      <c r="N164" s="2">
        <f>ATAN(L11:N11)</f>
        <v>0</v>
      </c>
      <c r="O164" s="2">
        <f>ATAN(N162:N165)</f>
        <v>0</v>
      </c>
      <c r="P164" s="2" t="e">
        <f>ATAN(O7:P8)</f>
        <v>#VALUE!</v>
      </c>
    </row>
    <row r="165" spans="2:16" x14ac:dyDescent="0.2">
      <c r="C165" s="1" t="s">
        <v>1056</v>
      </c>
      <c r="D165" s="1">
        <v>0</v>
      </c>
      <c r="E165" s="1">
        <v>1.5689236698079085</v>
      </c>
      <c r="F165" s="1">
        <v>0.78539816339744828</v>
      </c>
      <c r="G165" s="2">
        <v>0</v>
      </c>
      <c r="H165" s="2" t="e">
        <v>#VALUE!</v>
      </c>
      <c r="I165" s="2">
        <v>0.78539816339744828</v>
      </c>
      <c r="J165" s="2">
        <v>0.78539816339744828</v>
      </c>
      <c r="K165" s="2" t="e">
        <v>#VALUE!</v>
      </c>
      <c r="L165" s="2">
        <v>9.9999999996666679E-6</v>
      </c>
      <c r="M165" s="2" t="e">
        <v>#VALUE!</v>
      </c>
      <c r="N165" s="2">
        <v>0</v>
      </c>
      <c r="O165" s="2">
        <v>0</v>
      </c>
      <c r="P165" s="2" t="e">
        <v>#VALUE!</v>
      </c>
    </row>
    <row r="168" spans="2:16" x14ac:dyDescent="0.2">
      <c r="B168" s="1" t="s">
        <v>1057</v>
      </c>
      <c r="C168" s="1" t="s">
        <v>1058</v>
      </c>
      <c r="D168" s="1" t="e">
        <f>ATAN2(B7,B7)</f>
        <v>#DIV/0!</v>
      </c>
      <c r="E168" s="1">
        <f>ATAN2(B7,B8)</f>
        <v>1.5707963267948966</v>
      </c>
      <c r="F168" s="1">
        <f>ATAN2(B12,C9)</f>
        <v>3.1415926534797931</v>
      </c>
      <c r="G168" s="2">
        <f>ATAN2(B15,B16)</f>
        <v>2.3561944901923448</v>
      </c>
      <c r="H168" s="2" t="e">
        <f>ATAN2(B18,B16)</f>
        <v>#VALUE!</v>
      </c>
      <c r="I168" s="2">
        <f>ATAN2(G12:I12,J9)</f>
        <v>1.4952630018344298E-2</v>
      </c>
      <c r="J168" s="2">
        <f>ATAN2(I167:I169,I11:K11)</f>
        <v>6.6877856917807108E-4</v>
      </c>
      <c r="K168" s="2" t="e">
        <f>ATAN2(K7:K8,J9:K9)</f>
        <v>#VALUE!</v>
      </c>
      <c r="L168" s="2" t="e">
        <f>ATAN2(K9:L10,2)</f>
        <v>#VALUE!</v>
      </c>
      <c r="M168" s="2">
        <f>ATAN2("1",TRUE)</f>
        <v>0.78539816339744828</v>
      </c>
      <c r="N168" s="2">
        <f>ATAN2(1,0)</f>
        <v>0</v>
      </c>
      <c r="O168" s="2" t="e">
        <f>ATAN2(#N/A,#NAME?)</f>
        <v>#N/A</v>
      </c>
    </row>
    <row r="169" spans="2:16" x14ac:dyDescent="0.2">
      <c r="C169" s="1" t="s">
        <v>1059</v>
      </c>
      <c r="D169" s="1" t="e">
        <v>#DIV/0!</v>
      </c>
      <c r="E169" s="1">
        <v>1.5707963267948966</v>
      </c>
      <c r="F169" s="1">
        <v>3.1415926534797931</v>
      </c>
      <c r="G169" s="2">
        <v>2.3561944901923448</v>
      </c>
      <c r="H169" s="2" t="e">
        <v>#VALUE!</v>
      </c>
      <c r="I169" s="2">
        <v>1.4952630018344298E-2</v>
      </c>
      <c r="J169" s="2">
        <v>6.6877856917807108E-4</v>
      </c>
      <c r="K169" s="2" t="e">
        <v>#VALUE!</v>
      </c>
      <c r="L169" s="2" t="e">
        <v>#VALUE!</v>
      </c>
      <c r="M169" s="2">
        <v>0.78539816339744828</v>
      </c>
      <c r="N169" s="2">
        <v>0</v>
      </c>
      <c r="O169" s="2" t="e">
        <v>#N/A</v>
      </c>
    </row>
    <row r="172" spans="2:16" x14ac:dyDescent="0.2">
      <c r="B172" s="1" t="s">
        <v>1060</v>
      </c>
      <c r="C172" s="1" t="s">
        <v>1061</v>
      </c>
      <c r="D172" s="1">
        <f>ATANH(B7)</f>
        <v>0</v>
      </c>
      <c r="E172" s="1" t="e">
        <f>ATANH(C9)</f>
        <v>#NUM!</v>
      </c>
      <c r="F172" s="1" t="e">
        <f>ATANH(B13)</f>
        <v>#NUM!</v>
      </c>
      <c r="G172" s="2" t="e">
        <f>ATANH(B16)</f>
        <v>#NUM!</v>
      </c>
      <c r="H172" s="2">
        <f>ATANH(B17)</f>
        <v>0</v>
      </c>
      <c r="I172" s="2" t="e">
        <f>ATANH(E7)</f>
        <v>#VALUE!</v>
      </c>
      <c r="J172" s="2" t="e">
        <f>ATANH(F12)</f>
        <v>#VALUE!</v>
      </c>
      <c r="K172" s="2" t="e">
        <f>ATANH(K7:M7)</f>
        <v>#NUM!</v>
      </c>
      <c r="L172" s="2">
        <f>ATANH(K11:M11)</f>
        <v>0</v>
      </c>
      <c r="M172" s="2">
        <f>ATANH(L171:L173)</f>
        <v>0</v>
      </c>
      <c r="N172" s="2" t="e">
        <f>ATANH(M9:O10)</f>
        <v>#VALUE!</v>
      </c>
    </row>
    <row r="173" spans="2:16" x14ac:dyDescent="0.2">
      <c r="C173" s="1" t="s">
        <v>1062</v>
      </c>
      <c r="D173" s="1">
        <v>0</v>
      </c>
      <c r="E173" s="1" t="e">
        <v>#NUM!</v>
      </c>
      <c r="F173" s="1" t="e">
        <v>#NUM!</v>
      </c>
      <c r="G173" s="2" t="e">
        <v>#NUM!</v>
      </c>
      <c r="H173" s="2">
        <v>0</v>
      </c>
      <c r="I173" s="2" t="e">
        <v>#VALUE!</v>
      </c>
      <c r="J173" s="2" t="e">
        <v>#VALUE!</v>
      </c>
      <c r="K173" s="2" t="e">
        <v>#NUM!</v>
      </c>
      <c r="L173" s="2">
        <v>0</v>
      </c>
      <c r="M173" s="2">
        <v>0</v>
      </c>
      <c r="N173" s="2" t="e">
        <v>#VALUE!</v>
      </c>
    </row>
    <row r="176" spans="2:16" x14ac:dyDescent="0.2">
      <c r="B176" s="1" t="s">
        <v>1063</v>
      </c>
      <c r="C176" s="1" t="s">
        <v>1064</v>
      </c>
      <c r="D176" s="1">
        <f>AVEDEV(B7:C7,C11,B16:B17)</f>
        <v>1.3333288888888888</v>
      </c>
      <c r="E176" s="1">
        <f>AVEDEV(C7:D9)</f>
        <v>0.48888666666666669</v>
      </c>
      <c r="F176" s="1" t="e">
        <f>AVEDEV(D7:E9)</f>
        <v>#NUM!</v>
      </c>
      <c r="G176" s="2" t="e">
        <f>AVEDEV(E13:E17)</f>
        <v>#NUM!</v>
      </c>
      <c r="H176" s="2">
        <f>AVEDEV(C7:E11)</f>
        <v>0.8239943999999999</v>
      </c>
      <c r="I176" s="2">
        <f>AVEDEV(C7:C11)</f>
        <v>0.8239943999999999</v>
      </c>
      <c r="J176" s="2">
        <f>AVEDEV(F8:H10)</f>
        <v>2187499999.3499279</v>
      </c>
      <c r="K176" s="2">
        <f>AVEDEV(H7:J10)</f>
        <v>1.0796920000000001</v>
      </c>
      <c r="L176" s="2">
        <f>AVEDEV(TRUE, FALSE)</f>
        <v>0.5</v>
      </c>
    </row>
    <row r="177" spans="2:12" x14ac:dyDescent="0.2">
      <c r="C177" s="1" t="s">
        <v>1065</v>
      </c>
      <c r="D177" s="1">
        <v>1.3333288888888888</v>
      </c>
      <c r="E177" s="1">
        <v>0.48888666666666669</v>
      </c>
      <c r="F177" s="1" t="e">
        <v>#NUM!</v>
      </c>
      <c r="G177" s="2" t="e">
        <v>#NUM!</v>
      </c>
      <c r="H177" s="2">
        <v>0.8239943999999999</v>
      </c>
      <c r="I177" s="2">
        <v>0.8239943999999999</v>
      </c>
      <c r="J177" s="2">
        <v>2187499999.3499279</v>
      </c>
      <c r="K177" s="2">
        <v>1.0796920000000001</v>
      </c>
      <c r="L177" s="2">
        <v>0.5</v>
      </c>
    </row>
    <row r="180" spans="2:12" x14ac:dyDescent="0.2">
      <c r="B180" s="1" t="s">
        <v>1066</v>
      </c>
      <c r="C180" s="1" t="s">
        <v>1067</v>
      </c>
      <c r="D180" s="1">
        <f>AVERAGE(B7:C15,B16:C17,D8:D16)</f>
        <v>-4.0893554731909327E-9</v>
      </c>
      <c r="E180" s="1" t="e">
        <f>AVERAGE(D7:D15)</f>
        <v>#DIV/0!</v>
      </c>
      <c r="F180" s="1" t="e">
        <f>AVERAGE(D9:E16)</f>
        <v>#DIV/0!</v>
      </c>
      <c r="G180" s="2">
        <f>AVERAGE("1",B8:B9)</f>
        <v>1.3333333333333333</v>
      </c>
      <c r="H180" s="2">
        <f>AVERAGE(F11,G8)</f>
        <v>0.50049999999999994</v>
      </c>
      <c r="I180" s="2">
        <f>AVERAGE(F8:H10)</f>
        <v>1250000001.6002886</v>
      </c>
      <c r="J180" s="2">
        <f>AVERAGE(TRUE, FALSE)</f>
        <v>0.5</v>
      </c>
    </row>
    <row r="181" spans="2:12" x14ac:dyDescent="0.2">
      <c r="C181" s="1" t="s">
        <v>1068</v>
      </c>
      <c r="D181" s="1">
        <v>-4.0893554731909327E-9</v>
      </c>
      <c r="E181" s="1" t="e">
        <v>#DIV/0!</v>
      </c>
      <c r="F181" s="1" t="e">
        <v>#DIV/0!</v>
      </c>
      <c r="G181" s="2">
        <v>1.3333333333333333</v>
      </c>
      <c r="H181" s="2">
        <v>0.50049999999999994</v>
      </c>
      <c r="I181" s="2">
        <v>1250000001.6002886</v>
      </c>
      <c r="J181" s="2">
        <v>0.5</v>
      </c>
    </row>
    <row r="184" spans="2:12" x14ac:dyDescent="0.2">
      <c r="B184" s="1" t="s">
        <v>1069</v>
      </c>
      <c r="C184" s="1" t="s">
        <v>1070</v>
      </c>
      <c r="I184" s="25"/>
    </row>
    <row r="185" spans="2:12" x14ac:dyDescent="0.2">
      <c r="C185" s="1" t="s">
        <v>1071</v>
      </c>
    </row>
    <row r="188" spans="2:12" x14ac:dyDescent="0.2">
      <c r="B188" s="1" t="s">
        <v>1072</v>
      </c>
      <c r="C188" s="1" t="s">
        <v>1073</v>
      </c>
    </row>
    <row r="189" spans="2:12" x14ac:dyDescent="0.2">
      <c r="C189" s="1" t="s">
        <v>1074</v>
      </c>
    </row>
    <row r="192" spans="2:12" x14ac:dyDescent="0.2">
      <c r="B192" s="1" t="s">
        <v>1075</v>
      </c>
      <c r="C192" s="1" t="s">
        <v>1076</v>
      </c>
    </row>
    <row r="193" spans="2:4" x14ac:dyDescent="0.2">
      <c r="C193" s="1" t="s">
        <v>962</v>
      </c>
    </row>
    <row r="196" spans="2:4" x14ac:dyDescent="0.2">
      <c r="B196" s="1" t="s">
        <v>963</v>
      </c>
      <c r="C196" s="1" t="s">
        <v>964</v>
      </c>
    </row>
    <row r="197" spans="2:4" x14ac:dyDescent="0.2">
      <c r="C197" s="1" t="s">
        <v>965</v>
      </c>
    </row>
    <row r="200" spans="2:4" x14ac:dyDescent="0.2">
      <c r="B200" s="1" t="s">
        <v>966</v>
      </c>
      <c r="C200" s="1" t="s">
        <v>967</v>
      </c>
      <c r="D200" s="1" t="s">
        <v>247</v>
      </c>
    </row>
    <row r="201" spans="2:4" x14ac:dyDescent="0.2">
      <c r="C201" s="1" t="s">
        <v>968</v>
      </c>
      <c r="D201" s="1" t="s">
        <v>247</v>
      </c>
    </row>
    <row r="204" spans="2:4" x14ac:dyDescent="0.2">
      <c r="B204" s="1" t="s">
        <v>969</v>
      </c>
      <c r="C204" s="1" t="s">
        <v>970</v>
      </c>
      <c r="D204" s="1" t="s">
        <v>247</v>
      </c>
    </row>
    <row r="205" spans="2:4" x14ac:dyDescent="0.2">
      <c r="C205" s="1" t="s">
        <v>971</v>
      </c>
      <c r="D205" s="1" t="s">
        <v>247</v>
      </c>
    </row>
    <row r="208" spans="2:4" x14ac:dyDescent="0.2">
      <c r="B208" s="1" t="s">
        <v>972</v>
      </c>
      <c r="C208" s="1" t="s">
        <v>973</v>
      </c>
    </row>
    <row r="209" spans="2:13" x14ac:dyDescent="0.2">
      <c r="C209" s="1" t="s">
        <v>974</v>
      </c>
    </row>
    <row r="212" spans="2:13" x14ac:dyDescent="0.2">
      <c r="B212" s="1" t="s">
        <v>975</v>
      </c>
      <c r="C212" s="1" t="s">
        <v>976</v>
      </c>
      <c r="D212" s="1">
        <f>CEILING(B10,B9)</f>
        <v>534</v>
      </c>
      <c r="E212" s="1">
        <f>CEILING(C11,C9)</f>
        <v>3.3000000000000003</v>
      </c>
      <c r="F212" s="1">
        <f>CEILING(D9,D10)</f>
        <v>0</v>
      </c>
      <c r="G212" s="2">
        <f>CEILING(C12,D11)</f>
        <v>0</v>
      </c>
      <c r="H212" s="2">
        <f>CEILING(E17,E15)</f>
        <v>3</v>
      </c>
      <c r="I212" s="2">
        <f>CEILING(F13,F10)</f>
        <v>2.9999900000000004</v>
      </c>
      <c r="J212" s="2">
        <f>CEILING(I9:J9,H210:H213)</f>
        <v>9</v>
      </c>
      <c r="K212" s="2" t="e">
        <f>CEILING(J8:K9,1)</f>
        <v>#VALUE!</v>
      </c>
      <c r="L212" s="2" t="e">
        <f>CEILING(G10,G7)</f>
        <v>#VALUE!</v>
      </c>
      <c r="M212" s="2">
        <f>CEILING(0,0)</f>
        <v>0</v>
      </c>
    </row>
    <row r="213" spans="2:13" x14ac:dyDescent="0.2">
      <c r="C213" s="1" t="s">
        <v>977</v>
      </c>
      <c r="D213" s="1">
        <v>534</v>
      </c>
      <c r="E213" s="1">
        <v>3.3</v>
      </c>
      <c r="F213" s="1">
        <v>0</v>
      </c>
      <c r="G213" s="2">
        <v>0</v>
      </c>
      <c r="H213" s="2">
        <v>3</v>
      </c>
      <c r="I213" s="2">
        <v>2.9999900000000004</v>
      </c>
      <c r="J213" s="2">
        <v>9</v>
      </c>
      <c r="K213" s="2" t="e">
        <v>#VALUE!</v>
      </c>
      <c r="L213" s="2" t="e">
        <v>#VALUE!</v>
      </c>
      <c r="M213" s="2">
        <v>0</v>
      </c>
    </row>
    <row r="216" spans="2:13" x14ac:dyDescent="0.2">
      <c r="B216" s="1" t="s">
        <v>978</v>
      </c>
      <c r="C216" s="1" t="s">
        <v>979</v>
      </c>
    </row>
    <row r="217" spans="2:13" x14ac:dyDescent="0.2">
      <c r="C217" s="1" t="s">
        <v>980</v>
      </c>
    </row>
    <row r="220" spans="2:13" x14ac:dyDescent="0.2">
      <c r="B220" s="1" t="s">
        <v>981</v>
      </c>
      <c r="C220" s="1" t="s">
        <v>982</v>
      </c>
      <c r="D220" s="1" t="str">
        <f>CHAR(65)</f>
        <v>A</v>
      </c>
      <c r="E220" s="1" t="str">
        <f>CHAR(33)</f>
        <v>!</v>
      </c>
      <c r="F220" s="1" t="e">
        <f>CHAR(-1)</f>
        <v>#VALUE!</v>
      </c>
    </row>
    <row r="221" spans="2:13" x14ac:dyDescent="0.2">
      <c r="C221" s="1" t="s">
        <v>983</v>
      </c>
      <c r="D221" s="1" t="s">
        <v>1200</v>
      </c>
      <c r="E221" s="1" t="s">
        <v>1214</v>
      </c>
      <c r="F221" s="1" t="e">
        <v>#VALUE!</v>
      </c>
    </row>
    <row r="224" spans="2:13" x14ac:dyDescent="0.2">
      <c r="B224" s="1" t="s">
        <v>984</v>
      </c>
      <c r="C224" s="1" t="s">
        <v>985</v>
      </c>
      <c r="D224" s="1" t="s">
        <v>247</v>
      </c>
    </row>
    <row r="225" spans="2:8" x14ac:dyDescent="0.2">
      <c r="C225" s="1" t="s">
        <v>986</v>
      </c>
      <c r="D225" s="1" t="s">
        <v>247</v>
      </c>
    </row>
    <row r="228" spans="2:8" x14ac:dyDescent="0.2">
      <c r="B228" s="1" t="s">
        <v>987</v>
      </c>
      <c r="C228" s="1" t="s">
        <v>988</v>
      </c>
    </row>
    <row r="229" spans="2:8" x14ac:dyDescent="0.2">
      <c r="C229" s="1" t="s">
        <v>989</v>
      </c>
    </row>
    <row r="232" spans="2:8" x14ac:dyDescent="0.2">
      <c r="B232" s="1" t="s">
        <v>990</v>
      </c>
      <c r="C232" s="1" t="s">
        <v>991</v>
      </c>
    </row>
    <row r="233" spans="2:8" x14ac:dyDescent="0.2">
      <c r="C233" s="1" t="s">
        <v>992</v>
      </c>
    </row>
    <row r="236" spans="2:8" x14ac:dyDescent="0.2">
      <c r="B236" s="1" t="s">
        <v>993</v>
      </c>
      <c r="C236" s="1" t="s">
        <v>994</v>
      </c>
    </row>
    <row r="237" spans="2:8" x14ac:dyDescent="0.2">
      <c r="C237" s="1" t="s">
        <v>995</v>
      </c>
    </row>
    <row r="240" spans="2:8" x14ac:dyDescent="0.2">
      <c r="B240" s="1" t="s">
        <v>996</v>
      </c>
      <c r="C240" s="1" t="s">
        <v>997</v>
      </c>
      <c r="D240" s="1">
        <f>CHOOSE(1,2,3)</f>
        <v>2</v>
      </c>
      <c r="E240" s="1" t="e">
        <f>CHOOSE(#REF!, 1)</f>
        <v>#REF!</v>
      </c>
      <c r="F240" s="1" t="e">
        <f>CHOOSE(2,#N/A,#NULL!)</f>
        <v>#NULL!</v>
      </c>
      <c r="G240" s="2">
        <f>CHOOSE(2,#REF!,3)</f>
        <v>3</v>
      </c>
      <c r="H240" s="2">
        <f>CHOOSE(1.9,5,6)</f>
        <v>5</v>
      </c>
    </row>
    <row r="241" spans="2:9" x14ac:dyDescent="0.2">
      <c r="C241" s="1" t="s">
        <v>998</v>
      </c>
      <c r="D241" s="1">
        <v>2</v>
      </c>
      <c r="E241" s="1" t="e">
        <v>#REF!</v>
      </c>
      <c r="F241" s="1" t="e">
        <v>#NULL!</v>
      </c>
      <c r="G241" s="2">
        <v>3</v>
      </c>
      <c r="H241" s="2">
        <v>5</v>
      </c>
    </row>
    <row r="244" spans="2:9" x14ac:dyDescent="0.2">
      <c r="B244" s="1" t="s">
        <v>999</v>
      </c>
      <c r="C244" s="1" t="s">
        <v>1000</v>
      </c>
      <c r="D244" s="1" t="str">
        <f>CLEAN(CHAR(7)&amp;"text"&amp;CHAR(7))</f>
        <v>text</v>
      </c>
    </row>
    <row r="245" spans="2:9" x14ac:dyDescent="0.2">
      <c r="C245" s="1" t="s">
        <v>1001</v>
      </c>
      <c r="D245" s="1" t="s">
        <v>1215</v>
      </c>
    </row>
    <row r="248" spans="2:9" x14ac:dyDescent="0.2">
      <c r="B248" s="1" t="s">
        <v>1002</v>
      </c>
      <c r="C248" s="1" t="s">
        <v>1003</v>
      </c>
    </row>
    <row r="249" spans="2:9" x14ac:dyDescent="0.2">
      <c r="C249" s="1" t="s">
        <v>1004</v>
      </c>
    </row>
    <row r="252" spans="2:9" x14ac:dyDescent="0.2">
      <c r="B252" s="1" t="s">
        <v>1005</v>
      </c>
      <c r="C252" s="1" t="s">
        <v>1006</v>
      </c>
      <c r="D252" s="1">
        <f>COLUMN(C7)</f>
        <v>3</v>
      </c>
      <c r="E252" s="1">
        <f>COLUMN(1:2)</f>
        <v>1</v>
      </c>
      <c r="F252" s="1">
        <f>COLUMN(B7:B11)</f>
        <v>2</v>
      </c>
      <c r="G252" s="2">
        <f>COLUMN(B11:D11)</f>
        <v>2</v>
      </c>
      <c r="H252" s="2">
        <f>COLUMN(E15:G19)</f>
        <v>5</v>
      </c>
      <c r="I252" s="2">
        <f>COLUMN(G17:H21)</f>
        <v>7</v>
      </c>
    </row>
    <row r="253" spans="2:9" x14ac:dyDescent="0.2">
      <c r="C253" s="1" t="s">
        <v>1007</v>
      </c>
      <c r="D253" s="1">
        <v>3</v>
      </c>
      <c r="E253" s="1">
        <v>1</v>
      </c>
      <c r="F253" s="1">
        <v>2</v>
      </c>
      <c r="G253" s="2">
        <v>2</v>
      </c>
      <c r="H253" s="2">
        <v>5</v>
      </c>
      <c r="I253" s="2">
        <v>7</v>
      </c>
    </row>
    <row r="256" spans="2:9" x14ac:dyDescent="0.2">
      <c r="B256" s="1" t="s">
        <v>1008</v>
      </c>
      <c r="C256" s="1" t="s">
        <v>1009</v>
      </c>
      <c r="D256" s="1">
        <f>COLUMNS(C1:E4)</f>
        <v>3</v>
      </c>
    </row>
    <row r="257" spans="2:12" x14ac:dyDescent="0.2">
      <c r="C257" s="1" t="s">
        <v>1010</v>
      </c>
      <c r="D257" s="1">
        <v>3</v>
      </c>
    </row>
    <row r="260" spans="2:12" x14ac:dyDescent="0.2">
      <c r="B260" s="1" t="s">
        <v>1011</v>
      </c>
      <c r="C260" s="1" t="s">
        <v>1012</v>
      </c>
      <c r="D260" s="1">
        <f>COMBIN(B9,B8)</f>
        <v>2</v>
      </c>
      <c r="E260" s="1">
        <f>COMBIN(19,7)</f>
        <v>50388.000000000007</v>
      </c>
      <c r="F260" s="1">
        <f>COMBIN(E13:G13,2)</f>
        <v>1</v>
      </c>
      <c r="G260" s="2" t="e">
        <f>COMBIN(E13:F13,1)</f>
        <v>#VALUE!</v>
      </c>
      <c r="H260" s="2" t="e">
        <f>COMBIN(E15,E17)</f>
        <v>#NUM!</v>
      </c>
      <c r="I260" s="2" t="e">
        <f>COMBIN(C15,C16)</f>
        <v>#NUM!</v>
      </c>
      <c r="J260" s="2" t="e">
        <f>COMBIN(-23,12)</f>
        <v>#NUM!</v>
      </c>
      <c r="K260" s="2">
        <f>COMBIN(99,1)</f>
        <v>99</v>
      </c>
      <c r="L260" s="2">
        <f>COMBIN(23,D259:D261)</f>
        <v>253</v>
      </c>
    </row>
    <row r="261" spans="2:12" x14ac:dyDescent="0.2">
      <c r="C261" s="1" t="s">
        <v>1013</v>
      </c>
      <c r="D261" s="1">
        <v>2</v>
      </c>
      <c r="E261" s="1">
        <v>50388</v>
      </c>
      <c r="F261" s="1">
        <v>1</v>
      </c>
      <c r="G261" s="2" t="e">
        <v>#VALUE!</v>
      </c>
      <c r="H261" s="2" t="e">
        <v>#NUM!</v>
      </c>
      <c r="I261" s="2" t="e">
        <v>#NUM!</v>
      </c>
      <c r="J261" s="2" t="e">
        <v>#NUM!</v>
      </c>
      <c r="K261" s="2">
        <v>99</v>
      </c>
      <c r="L261" s="2">
        <v>253</v>
      </c>
    </row>
    <row r="264" spans="2:12" x14ac:dyDescent="0.2">
      <c r="B264" s="1" t="s">
        <v>1014</v>
      </c>
      <c r="C264" s="1" t="s">
        <v>1015</v>
      </c>
      <c r="D264" s="1" t="str">
        <f>CONCATENATE(B7,B15)</f>
        <v>0-1</v>
      </c>
      <c r="E264" s="1" t="str">
        <f>CONCATENATE(B16,B18)</f>
        <v>TRUETRUE</v>
      </c>
      <c r="F264" s="1" t="str">
        <f>CONCATENATE(C9,D14,B14,B17)</f>
        <v>1.1-2FALSE</v>
      </c>
      <c r="G264" s="2" t="str">
        <f>CONCATENATE(E9,F12)</f>
        <v>sp ace ssp ace s</v>
      </c>
      <c r="H264" s="2" t="str">
        <f>CONCATENATE(F13,E16)</f>
        <v>2.999991.1</v>
      </c>
      <c r="I264" s="2" t="str">
        <f>CONCATENATE(G10:J10,F263:F265)</f>
        <v>ric1.1-2FALSE</v>
      </c>
      <c r="J264" s="2" t="e">
        <f>CONCATENATE(F13:G15,E16)</f>
        <v>#VALUE!</v>
      </c>
      <c r="K264" s="2" t="e">
        <f>CONCATENATE(K8:L9,K10)</f>
        <v>#VALUE!</v>
      </c>
    </row>
    <row r="265" spans="2:12" x14ac:dyDescent="0.2">
      <c r="C265" s="1" t="s">
        <v>1016</v>
      </c>
      <c r="D265" s="1" t="s">
        <v>241</v>
      </c>
      <c r="E265" s="1" t="s">
        <v>242</v>
      </c>
      <c r="F265" s="1" t="s">
        <v>243</v>
      </c>
      <c r="G265" s="2" t="s">
        <v>244</v>
      </c>
      <c r="H265" s="2" t="s">
        <v>245</v>
      </c>
      <c r="I265" s="2" t="s">
        <v>246</v>
      </c>
      <c r="J265" s="2" t="e">
        <v>#VALUE!</v>
      </c>
      <c r="K265" s="2" t="e">
        <v>#VALUE!</v>
      </c>
    </row>
    <row r="268" spans="2:12" x14ac:dyDescent="0.2">
      <c r="B268" s="1" t="s">
        <v>1017</v>
      </c>
      <c r="C268" s="1" t="s">
        <v>1018</v>
      </c>
    </row>
    <row r="269" spans="2:12" x14ac:dyDescent="0.2">
      <c r="C269" s="1" t="s">
        <v>1019</v>
      </c>
    </row>
    <row r="272" spans="2:12" x14ac:dyDescent="0.2">
      <c r="B272" s="1" t="s">
        <v>1020</v>
      </c>
      <c r="C272" s="1" t="s">
        <v>1021</v>
      </c>
    </row>
    <row r="273" spans="2:15" x14ac:dyDescent="0.2">
      <c r="C273" s="1" t="s">
        <v>1022</v>
      </c>
    </row>
    <row r="276" spans="2:15" x14ac:dyDescent="0.2">
      <c r="B276" s="1" t="s">
        <v>1023</v>
      </c>
      <c r="C276" s="1" t="s">
        <v>1024</v>
      </c>
      <c r="D276" s="1">
        <f>COS(D7)</f>
        <v>1</v>
      </c>
      <c r="E276" s="1" t="e">
        <f>COS(E7)</f>
        <v>#VALUE!</v>
      </c>
      <c r="F276" s="1">
        <f>COS(E15)</f>
        <v>0.54030230586813977</v>
      </c>
      <c r="G276" s="2">
        <f>COS("1")</f>
        <v>0.54030230586813977</v>
      </c>
      <c r="H276" s="2">
        <f>COS(B16)</f>
        <v>0.54030230586813977</v>
      </c>
      <c r="I276" s="2">
        <f>COS(B17)</f>
        <v>1</v>
      </c>
      <c r="J276" s="2" t="e">
        <f>COS(B18)</f>
        <v>#VALUE!</v>
      </c>
      <c r="K276" s="2">
        <f>COS(H12:L12)</f>
        <v>1</v>
      </c>
      <c r="L276" s="2">
        <f>COS(K274:K277)</f>
        <v>0.54030230586813977</v>
      </c>
      <c r="M276" s="2">
        <f>COS(F11)</f>
        <v>1</v>
      </c>
      <c r="N276" s="2" t="e">
        <f>COS(I8:K8)</f>
        <v>#VALUE!</v>
      </c>
      <c r="O276" s="2" t="e">
        <f>COS(K8:K10)</f>
        <v>#VALUE!</v>
      </c>
    </row>
    <row r="277" spans="2:15" x14ac:dyDescent="0.2">
      <c r="C277" s="1" t="s">
        <v>1025</v>
      </c>
      <c r="D277" s="1">
        <v>1</v>
      </c>
      <c r="E277" s="1" t="e">
        <v>#VALUE!</v>
      </c>
      <c r="F277" s="1">
        <v>0.54030230586813977</v>
      </c>
      <c r="G277" s="2">
        <v>0.54030230586813977</v>
      </c>
      <c r="H277" s="2">
        <v>0.54030230586813977</v>
      </c>
      <c r="I277" s="2">
        <v>1</v>
      </c>
      <c r="J277" s="2" t="e">
        <v>#VALUE!</v>
      </c>
      <c r="K277" s="2">
        <v>1</v>
      </c>
      <c r="L277" s="2">
        <v>0.54030230586813977</v>
      </c>
      <c r="M277" s="2">
        <v>1</v>
      </c>
      <c r="N277" s="2" t="e">
        <v>#VALUE!</v>
      </c>
      <c r="O277" s="2" t="e">
        <v>#VALUE!</v>
      </c>
    </row>
    <row r="280" spans="2:15" x14ac:dyDescent="0.2">
      <c r="B280" s="1" t="s">
        <v>1026</v>
      </c>
      <c r="C280" s="1" t="s">
        <v>1027</v>
      </c>
      <c r="D280" s="1">
        <f>COSH(B7)</f>
        <v>1</v>
      </c>
      <c r="E280" s="1">
        <f>COSH(C8)</f>
        <v>1.00000000005</v>
      </c>
      <c r="F280" s="1">
        <f>COSH(B13)</f>
        <v>4.0947118061319582E+231</v>
      </c>
      <c r="G280" s="2">
        <f>COSH(B16)</f>
        <v>1.5430806348152437</v>
      </c>
      <c r="H280" s="2" t="e">
        <f>COSH(B18)</f>
        <v>#VALUE!</v>
      </c>
      <c r="I280" s="2">
        <f>COSH(D8)</f>
        <v>1</v>
      </c>
      <c r="J280" s="2" t="e">
        <f>COSH(E7)</f>
        <v>#VALUE!</v>
      </c>
      <c r="K280" s="2">
        <f>COSH(E15)</f>
        <v>1.5430806348152437</v>
      </c>
      <c r="L280" s="2">
        <f>COSH(I10:L10)</f>
        <v>45.014120148530026</v>
      </c>
      <c r="M280" s="2">
        <f>COSH(K279:K281)</f>
        <v>2.4463520074491623</v>
      </c>
      <c r="N280" s="2" t="e">
        <f>COSH(M8:N9)</f>
        <v>#VALUE!</v>
      </c>
    </row>
    <row r="281" spans="2:15" x14ac:dyDescent="0.2">
      <c r="C281" s="1" t="s">
        <v>1028</v>
      </c>
      <c r="D281" s="1">
        <v>1</v>
      </c>
      <c r="E281" s="1">
        <v>1.00000000005</v>
      </c>
      <c r="F281" s="1">
        <v>4.0947118061319582E+231</v>
      </c>
      <c r="G281" s="2">
        <v>1.5430806348152437</v>
      </c>
      <c r="H281" s="2" t="e">
        <v>#VALUE!</v>
      </c>
      <c r="I281" s="2">
        <v>1</v>
      </c>
      <c r="J281" s="2" t="e">
        <v>#VALUE!</v>
      </c>
      <c r="K281" s="2">
        <v>1.5430806348152437</v>
      </c>
      <c r="L281" s="2">
        <v>45.014120148530026</v>
      </c>
      <c r="M281" s="2">
        <v>2.4463520074491623</v>
      </c>
      <c r="N281" s="2" t="e">
        <v>#VALUE!</v>
      </c>
    </row>
    <row r="284" spans="2:15" x14ac:dyDescent="0.2">
      <c r="B284" s="1" t="s">
        <v>1029</v>
      </c>
      <c r="C284" s="1" t="s">
        <v>1030</v>
      </c>
      <c r="D284" s="1">
        <f>COUNT(B8:E9)</f>
        <v>4</v>
      </c>
      <c r="E284" s="1">
        <f>COUNT(E10:F13)</f>
        <v>2</v>
      </c>
      <c r="F284" s="1">
        <f>COUNT(2, "A",  "",#REF!, #DIV/0!)</f>
        <v>1</v>
      </c>
    </row>
    <row r="285" spans="2:15" x14ac:dyDescent="0.2">
      <c r="C285" s="1" t="s">
        <v>1031</v>
      </c>
      <c r="D285" s="1">
        <v>4</v>
      </c>
      <c r="E285" s="1">
        <v>2</v>
      </c>
      <c r="F285" s="1">
        <v>1</v>
      </c>
    </row>
    <row r="288" spans="2:15" x14ac:dyDescent="0.2">
      <c r="B288" s="1" t="s">
        <v>1032</v>
      </c>
      <c r="C288" s="1" t="s">
        <v>1033</v>
      </c>
      <c r="D288" s="1">
        <f>COUNTA(C9:D11)</f>
        <v>3</v>
      </c>
      <c r="E288" s="1">
        <f>COUNTA(E10:F13)</f>
        <v>8</v>
      </c>
      <c r="F288" s="1">
        <f>COUNTA(2, "A",  "",#REF!, #DIV/0!)</f>
        <v>5</v>
      </c>
    </row>
    <row r="289" spans="2:6" x14ac:dyDescent="0.2">
      <c r="C289" s="1" t="s">
        <v>1034</v>
      </c>
      <c r="D289" s="1">
        <v>3</v>
      </c>
      <c r="E289" s="1">
        <v>8</v>
      </c>
      <c r="F289" s="1">
        <v>5</v>
      </c>
    </row>
    <row r="292" spans="2:6" x14ac:dyDescent="0.2">
      <c r="B292" s="1" t="s">
        <v>1035</v>
      </c>
      <c r="C292" s="1" t="s">
        <v>1036</v>
      </c>
      <c r="D292" s="1">
        <f>COUNTBLANK(B8:E9)</f>
        <v>2</v>
      </c>
      <c r="E292" s="1">
        <f>COUNTBLANK(G10:G18)</f>
        <v>6</v>
      </c>
    </row>
    <row r="293" spans="2:6" x14ac:dyDescent="0.2">
      <c r="C293" s="1" t="s">
        <v>1037</v>
      </c>
      <c r="D293" s="1">
        <v>2</v>
      </c>
      <c r="E293" s="1">
        <v>6</v>
      </c>
    </row>
    <row r="296" spans="2:6" x14ac:dyDescent="0.2">
      <c r="B296" s="1" t="s">
        <v>1038</v>
      </c>
      <c r="C296" s="1" t="s">
        <v>1039</v>
      </c>
      <c r="D296" s="1">
        <f>COUNTIF(J7:K10, 4)</f>
        <v>2</v>
      </c>
      <c r="E296" s="1">
        <f>COUNTIF(AA7:AA13, 1/0)</f>
        <v>1</v>
      </c>
      <c r="F296" s="1">
        <f>COUNTIF(G7:K7,E8:G8)</f>
        <v>2</v>
      </c>
    </row>
    <row r="297" spans="2:6" x14ac:dyDescent="0.2">
      <c r="C297" s="1" t="s">
        <v>1040</v>
      </c>
      <c r="D297" s="1">
        <v>2</v>
      </c>
      <c r="E297" s="1">
        <v>1</v>
      </c>
      <c r="F297" s="1">
        <v>2</v>
      </c>
    </row>
    <row r="300" spans="2:6" x14ac:dyDescent="0.2">
      <c r="B300" s="1" t="s">
        <v>1041</v>
      </c>
      <c r="C300" s="1" t="s">
        <v>1042</v>
      </c>
    </row>
    <row r="301" spans="2:6" x14ac:dyDescent="0.2">
      <c r="C301" s="1" t="s">
        <v>1043</v>
      </c>
    </row>
    <row r="304" spans="2:6" x14ac:dyDescent="0.2">
      <c r="B304" s="1" t="s">
        <v>1044</v>
      </c>
      <c r="C304" s="1" t="s">
        <v>1045</v>
      </c>
      <c r="D304" s="1" t="s">
        <v>247</v>
      </c>
    </row>
    <row r="305" spans="2:13" x14ac:dyDescent="0.2">
      <c r="C305" s="1" t="s">
        <v>1046</v>
      </c>
      <c r="D305" s="1" t="s">
        <v>247</v>
      </c>
    </row>
    <row r="308" spans="2:13" x14ac:dyDescent="0.2">
      <c r="B308" s="1" t="s">
        <v>1047</v>
      </c>
      <c r="C308" s="1" t="s">
        <v>1048</v>
      </c>
    </row>
    <row r="309" spans="2:13" x14ac:dyDescent="0.2">
      <c r="C309" s="1" t="s">
        <v>1049</v>
      </c>
    </row>
    <row r="312" spans="2:13" x14ac:dyDescent="0.2">
      <c r="B312" s="1" t="s">
        <v>766</v>
      </c>
      <c r="C312" s="1" t="s">
        <v>767</v>
      </c>
    </row>
    <row r="313" spans="2:13" x14ac:dyDescent="0.2">
      <c r="C313" s="1" t="s">
        <v>768</v>
      </c>
    </row>
    <row r="316" spans="2:13" x14ac:dyDescent="0.2">
      <c r="B316" s="1" t="s">
        <v>769</v>
      </c>
      <c r="C316" s="1" t="s">
        <v>770</v>
      </c>
      <c r="D316" s="1" t="s">
        <v>247</v>
      </c>
    </row>
    <row r="317" spans="2:13" x14ac:dyDescent="0.2">
      <c r="C317" s="1" t="s">
        <v>771</v>
      </c>
      <c r="D317" s="1" t="s">
        <v>247</v>
      </c>
    </row>
    <row r="320" spans="2:13" x14ac:dyDescent="0.2">
      <c r="B320" s="1" t="s">
        <v>772</v>
      </c>
      <c r="C320" s="1" t="s">
        <v>773</v>
      </c>
      <c r="D320" s="39">
        <f>DATE(1900, 1, 1)</f>
        <v>1</v>
      </c>
      <c r="E320" s="39">
        <f>DATE(1900, 1, 32)</f>
        <v>32</v>
      </c>
      <c r="F320" s="39">
        <f>DATE(1900, 222, 1)</f>
        <v>6727</v>
      </c>
      <c r="G320" s="45">
        <f>DATE(2007, 1, 1)</f>
        <v>39083</v>
      </c>
      <c r="H320" s="45">
        <f>DATE(1900, 2, 29)</f>
        <v>60</v>
      </c>
      <c r="I320" s="45">
        <f>DATE(1900, 1, 22222)</f>
        <v>22222</v>
      </c>
      <c r="J320" s="45">
        <f>DATE(B8,B9,C10)</f>
        <v>398</v>
      </c>
      <c r="K320" s="45">
        <f>DATE(C8,C9,C10)</f>
        <v>1</v>
      </c>
      <c r="L320" s="45" t="e">
        <f>DATE(E8,E9,E10)</f>
        <v>#VALUE!</v>
      </c>
      <c r="M320" s="45"/>
    </row>
    <row r="321" spans="2:13" x14ac:dyDescent="0.2">
      <c r="C321" s="1" t="s">
        <v>774</v>
      </c>
      <c r="D321" s="39">
        <v>1</v>
      </c>
      <c r="E321" s="39">
        <v>32</v>
      </c>
      <c r="F321" s="39">
        <v>6727</v>
      </c>
      <c r="G321" s="45">
        <v>39083</v>
      </c>
      <c r="H321" s="45">
        <v>60</v>
      </c>
      <c r="I321" s="45">
        <v>22222</v>
      </c>
      <c r="J321" s="45">
        <v>398</v>
      </c>
      <c r="K321" s="45">
        <v>1</v>
      </c>
      <c r="L321" s="45" t="e">
        <v>#VALUE!</v>
      </c>
      <c r="M321" s="45"/>
    </row>
    <row r="324" spans="2:13" x14ac:dyDescent="0.2">
      <c r="B324" s="1" t="s">
        <v>775</v>
      </c>
      <c r="C324" s="1" t="s">
        <v>776</v>
      </c>
    </row>
    <row r="325" spans="2:13" x14ac:dyDescent="0.2">
      <c r="C325" s="1" t="s">
        <v>777</v>
      </c>
    </row>
    <row r="328" spans="2:13" x14ac:dyDescent="0.2">
      <c r="B328" s="1" t="s">
        <v>778</v>
      </c>
      <c r="C328" s="1" t="s">
        <v>779</v>
      </c>
    </row>
    <row r="329" spans="2:13" x14ac:dyDescent="0.2">
      <c r="C329" s="1" t="s">
        <v>780</v>
      </c>
    </row>
    <row r="332" spans="2:13" x14ac:dyDescent="0.2">
      <c r="B332" s="1" t="s">
        <v>781</v>
      </c>
      <c r="C332" s="1" t="s">
        <v>782</v>
      </c>
    </row>
    <row r="333" spans="2:13" x14ac:dyDescent="0.2">
      <c r="C333" s="1" t="s">
        <v>783</v>
      </c>
    </row>
    <row r="336" spans="2:13" x14ac:dyDescent="0.2">
      <c r="B336" s="1" t="s">
        <v>784</v>
      </c>
      <c r="C336" s="1" t="s">
        <v>785</v>
      </c>
    </row>
    <row r="337" spans="2:8" x14ac:dyDescent="0.2">
      <c r="C337" s="1" t="s">
        <v>786</v>
      </c>
    </row>
    <row r="340" spans="2:8" x14ac:dyDescent="0.2">
      <c r="B340" s="1" t="s">
        <v>787</v>
      </c>
      <c r="C340" s="1" t="s">
        <v>788</v>
      </c>
      <c r="D340" s="1">
        <f>DAY(C20)</f>
        <v>25</v>
      </c>
      <c r="E340" s="1">
        <f>DAY(1)</f>
        <v>1</v>
      </c>
      <c r="F340" s="39">
        <f>DAY(0)</f>
        <v>0</v>
      </c>
      <c r="G340" s="1" t="e">
        <f>DAY(C16)</f>
        <v>#NUM!</v>
      </c>
      <c r="H340" s="2" t="e">
        <f>DAY(#DIV/0!)</f>
        <v>#DIV/0!</v>
      </c>
    </row>
    <row r="341" spans="2:8" x14ac:dyDescent="0.2">
      <c r="C341" s="1" t="s">
        <v>789</v>
      </c>
      <c r="D341" s="1">
        <v>25</v>
      </c>
      <c r="E341" s="1">
        <v>1</v>
      </c>
      <c r="F341" s="1">
        <v>0</v>
      </c>
      <c r="G341" s="1" t="e">
        <v>#NUM!</v>
      </c>
      <c r="H341" s="2" t="e">
        <v>#DIV/0!</v>
      </c>
    </row>
    <row r="344" spans="2:8" x14ac:dyDescent="0.2">
      <c r="B344" s="1" t="s">
        <v>790</v>
      </c>
      <c r="C344" s="1" t="s">
        <v>791</v>
      </c>
      <c r="D344" s="1">
        <f>DAYS360(B10,C10)</f>
        <v>-526</v>
      </c>
      <c r="E344" s="1">
        <f>DAYS360(DATE(1972,2,16), DATE(2012,2,16))</f>
        <v>14400</v>
      </c>
      <c r="F344" s="1">
        <f>DAYS360(DATE(2008,1,16), DATE(2008,5,16))</f>
        <v>120</v>
      </c>
      <c r="G344" s="1"/>
    </row>
    <row r="345" spans="2:8" x14ac:dyDescent="0.2">
      <c r="C345" s="1" t="s">
        <v>1078</v>
      </c>
      <c r="D345" s="1">
        <v>-526</v>
      </c>
      <c r="E345" s="1">
        <v>14400</v>
      </c>
      <c r="F345" s="1">
        <v>120</v>
      </c>
    </row>
    <row r="348" spans="2:8" x14ac:dyDescent="0.2">
      <c r="B348" s="1" t="s">
        <v>1079</v>
      </c>
      <c r="C348" s="1" t="s">
        <v>1080</v>
      </c>
      <c r="D348" s="1" t="s">
        <v>247</v>
      </c>
    </row>
    <row r="349" spans="2:8" x14ac:dyDescent="0.2">
      <c r="C349" s="1" t="s">
        <v>1081</v>
      </c>
      <c r="D349" s="1" t="s">
        <v>247</v>
      </c>
    </row>
    <row r="352" spans="2:8" x14ac:dyDescent="0.2">
      <c r="B352" s="1" t="s">
        <v>1082</v>
      </c>
      <c r="C352" s="1" t="s">
        <v>1083</v>
      </c>
      <c r="D352" s="1" t="s">
        <v>247</v>
      </c>
    </row>
    <row r="353" spans="2:15" x14ac:dyDescent="0.2">
      <c r="C353" s="1" t="s">
        <v>1084</v>
      </c>
      <c r="D353" s="1" t="s">
        <v>247</v>
      </c>
    </row>
    <row r="356" spans="2:15" x14ac:dyDescent="0.2">
      <c r="B356" s="1" t="s">
        <v>1085</v>
      </c>
      <c r="C356" s="1" t="s">
        <v>1086</v>
      </c>
    </row>
    <row r="357" spans="2:15" x14ac:dyDescent="0.2">
      <c r="C357" s="1" t="s">
        <v>1087</v>
      </c>
    </row>
    <row r="360" spans="2:15" x14ac:dyDescent="0.2">
      <c r="B360" s="1" t="s">
        <v>1088</v>
      </c>
      <c r="C360" s="1" t="s">
        <v>1089</v>
      </c>
    </row>
    <row r="361" spans="2:15" x14ac:dyDescent="0.2">
      <c r="C361" s="1" t="s">
        <v>1090</v>
      </c>
    </row>
    <row r="364" spans="2:15" x14ac:dyDescent="0.2">
      <c r="B364" s="1" t="s">
        <v>1091</v>
      </c>
      <c r="C364" s="1" t="s">
        <v>1092</v>
      </c>
    </row>
    <row r="365" spans="2:15" x14ac:dyDescent="0.2">
      <c r="C365" s="1" t="s">
        <v>1093</v>
      </c>
    </row>
    <row r="368" spans="2:15" x14ac:dyDescent="0.2">
      <c r="B368" s="1" t="s">
        <v>1094</v>
      </c>
      <c r="C368" s="1" t="s">
        <v>1095</v>
      </c>
      <c r="D368" s="1">
        <f>DEGREES(B7)</f>
        <v>0</v>
      </c>
      <c r="E368" s="1">
        <f>DEGREES(B8)</f>
        <v>57.295779513082323</v>
      </c>
      <c r="F368" s="1">
        <f>DEGREES(B13)</f>
        <v>-30595.946259985962</v>
      </c>
      <c r="G368" s="2">
        <f>DEGREES(B16)</f>
        <v>57.295779513082323</v>
      </c>
      <c r="H368" s="2">
        <f>DEGREES(D7)</f>
        <v>0</v>
      </c>
      <c r="I368" s="2" t="e">
        <f>DEGREES(E7)</f>
        <v>#VALUE!</v>
      </c>
      <c r="J368" s="2">
        <f>DEGREES("1")</f>
        <v>57.295779513082323</v>
      </c>
      <c r="K368" s="2">
        <f>DEGREES(E15)</f>
        <v>57.295779513082323</v>
      </c>
      <c r="L368" s="2">
        <f>DEGREES(F11)</f>
        <v>0</v>
      </c>
      <c r="M368" s="2">
        <f>DEGREES(K8:N8)</f>
        <v>171.88733853924697</v>
      </c>
      <c r="N368" s="2">
        <f>DEGREES(L366:L369)</f>
        <v>0</v>
      </c>
      <c r="O368" s="2" t="e">
        <f>DEGREES(N8:O9)</f>
        <v>#VALUE!</v>
      </c>
    </row>
    <row r="369" spans="2:15" x14ac:dyDescent="0.2">
      <c r="C369" s="1" t="s">
        <v>1096</v>
      </c>
      <c r="D369" s="1">
        <v>0</v>
      </c>
      <c r="E369" s="1">
        <v>57.295779513082323</v>
      </c>
      <c r="F369" s="1">
        <v>-30595.946259985962</v>
      </c>
      <c r="G369" s="2">
        <v>57.295779513082323</v>
      </c>
      <c r="H369" s="2">
        <v>0</v>
      </c>
      <c r="I369" s="2" t="e">
        <v>#VALUE!</v>
      </c>
      <c r="J369" s="2">
        <v>57.295779513082323</v>
      </c>
      <c r="K369" s="2">
        <v>57.295779513082323</v>
      </c>
      <c r="L369" s="2">
        <v>0</v>
      </c>
      <c r="M369" s="2">
        <v>171.88733853924697</v>
      </c>
      <c r="N369" s="2">
        <v>0</v>
      </c>
      <c r="O369" s="2" t="e">
        <v>#VALUE!</v>
      </c>
    </row>
    <row r="372" spans="2:15" x14ac:dyDescent="0.2">
      <c r="B372" s="1" t="s">
        <v>1097</v>
      </c>
      <c r="C372" s="1" t="s">
        <v>1098</v>
      </c>
      <c r="D372" s="1" t="s">
        <v>247</v>
      </c>
    </row>
    <row r="373" spans="2:15" x14ac:dyDescent="0.2">
      <c r="C373" s="1" t="s">
        <v>1099</v>
      </c>
      <c r="D373" s="1" t="s">
        <v>247</v>
      </c>
    </row>
    <row r="376" spans="2:15" x14ac:dyDescent="0.2">
      <c r="B376" s="1" t="s">
        <v>1100</v>
      </c>
      <c r="C376" s="1" t="s">
        <v>1101</v>
      </c>
      <c r="D376" s="1" t="s">
        <v>247</v>
      </c>
    </row>
    <row r="377" spans="2:15" x14ac:dyDescent="0.2">
      <c r="C377" s="1" t="s">
        <v>1102</v>
      </c>
      <c r="D377" s="1" t="s">
        <v>247</v>
      </c>
    </row>
    <row r="380" spans="2:15" x14ac:dyDescent="0.2">
      <c r="B380" s="1" t="s">
        <v>1103</v>
      </c>
      <c r="C380" s="1" t="s">
        <v>1104</v>
      </c>
      <c r="D380" s="1" t="s">
        <v>247</v>
      </c>
    </row>
    <row r="381" spans="2:15" x14ac:dyDescent="0.2">
      <c r="C381" s="1" t="s">
        <v>819</v>
      </c>
      <c r="D381" s="1" t="s">
        <v>247</v>
      </c>
    </row>
    <row r="384" spans="2:15" x14ac:dyDescent="0.2">
      <c r="B384" s="1" t="s">
        <v>820</v>
      </c>
      <c r="C384" s="1" t="s">
        <v>821</v>
      </c>
      <c r="D384" s="1" t="s">
        <v>247</v>
      </c>
    </row>
    <row r="385" spans="2:10" x14ac:dyDescent="0.2">
      <c r="C385" s="1" t="s">
        <v>822</v>
      </c>
      <c r="D385" s="1" t="s">
        <v>247</v>
      </c>
    </row>
    <row r="388" spans="2:10" x14ac:dyDescent="0.2">
      <c r="B388" s="1" t="s">
        <v>823</v>
      </c>
      <c r="C388" s="1" t="s">
        <v>824</v>
      </c>
    </row>
    <row r="389" spans="2:10" x14ac:dyDescent="0.2">
      <c r="C389" s="1" t="s">
        <v>825</v>
      </c>
    </row>
    <row r="392" spans="2:10" x14ac:dyDescent="0.2">
      <c r="B392" s="1" t="s">
        <v>826</v>
      </c>
      <c r="C392" s="1" t="s">
        <v>827</v>
      </c>
      <c r="D392" s="1">
        <f>DEVSQ(B7:B9)</f>
        <v>2</v>
      </c>
      <c r="E392" s="1">
        <f>DEVSQ(B7:B9,C7:C9,B15:B17)</f>
        <v>5.8371340000857153</v>
      </c>
      <c r="F392" s="1">
        <f>DEVSQ(B13:D14)</f>
        <v>749730712528.75537</v>
      </c>
      <c r="G392" s="2">
        <f>DEVSQ(D7:D9,C9)</f>
        <v>0</v>
      </c>
      <c r="H392" s="2" t="e">
        <f>DEVSQ(E15:E17)</f>
        <v>#NUM!</v>
      </c>
      <c r="I392" s="2">
        <f>DEVSQ("1","2",2)</f>
        <v>0.66666666666666663</v>
      </c>
      <c r="J392" s="2">
        <f>DEVSQ(F10,I7)</f>
        <v>4.4999700000499994</v>
      </c>
    </row>
    <row r="393" spans="2:10" x14ac:dyDescent="0.2">
      <c r="C393" s="1" t="s">
        <v>828</v>
      </c>
      <c r="D393" s="1">
        <v>2</v>
      </c>
      <c r="E393" s="1">
        <v>5.8371340000857153</v>
      </c>
      <c r="F393" s="1">
        <v>749730712528.75537</v>
      </c>
      <c r="G393" s="2">
        <v>0</v>
      </c>
      <c r="H393" s="2" t="e">
        <v>#NUM!</v>
      </c>
      <c r="I393" s="2">
        <v>0.66666666666666663</v>
      </c>
      <c r="J393" s="2">
        <v>4.4999700000499994</v>
      </c>
    </row>
    <row r="396" spans="2:10" x14ac:dyDescent="0.2">
      <c r="B396" s="1" t="s">
        <v>829</v>
      </c>
      <c r="C396" s="1" t="s">
        <v>830</v>
      </c>
      <c r="D396" s="1" t="s">
        <v>247</v>
      </c>
    </row>
    <row r="397" spans="2:10" x14ac:dyDescent="0.2">
      <c r="C397" s="1" t="s">
        <v>831</v>
      </c>
      <c r="D397" s="1" t="s">
        <v>247</v>
      </c>
    </row>
    <row r="400" spans="2:10" x14ac:dyDescent="0.2">
      <c r="B400" s="1" t="s">
        <v>832</v>
      </c>
      <c r="C400" s="1" t="s">
        <v>833</v>
      </c>
      <c r="D400" s="1" t="s">
        <v>247</v>
      </c>
    </row>
    <row r="401" spans="2:4" x14ac:dyDescent="0.2">
      <c r="C401" s="1" t="s">
        <v>834</v>
      </c>
      <c r="D401" s="1" t="s">
        <v>247</v>
      </c>
    </row>
    <row r="404" spans="2:4" x14ac:dyDescent="0.2">
      <c r="B404" s="1" t="s">
        <v>835</v>
      </c>
      <c r="C404" s="1" t="s">
        <v>836</v>
      </c>
    </row>
    <row r="405" spans="2:4" x14ac:dyDescent="0.2">
      <c r="C405" s="1" t="s">
        <v>837</v>
      </c>
    </row>
    <row r="408" spans="2:4" x14ac:dyDescent="0.2">
      <c r="B408" s="1" t="s">
        <v>838</v>
      </c>
      <c r="C408" s="1" t="s">
        <v>839</v>
      </c>
    </row>
    <row r="409" spans="2:4" x14ac:dyDescent="0.2">
      <c r="C409" s="1" t="s">
        <v>840</v>
      </c>
    </row>
    <row r="412" spans="2:4" x14ac:dyDescent="0.2">
      <c r="B412" s="1" t="s">
        <v>841</v>
      </c>
      <c r="C412" s="1" t="s">
        <v>842</v>
      </c>
    </row>
    <row r="413" spans="2:4" x14ac:dyDescent="0.2">
      <c r="C413" s="1" t="s">
        <v>843</v>
      </c>
    </row>
    <row r="416" spans="2:4" x14ac:dyDescent="0.2">
      <c r="B416" s="1" t="s">
        <v>844</v>
      </c>
      <c r="C416" s="1" t="s">
        <v>845</v>
      </c>
      <c r="D416" s="1" t="s">
        <v>247</v>
      </c>
    </row>
    <row r="417" spans="2:14" x14ac:dyDescent="0.2">
      <c r="C417" s="1" t="s">
        <v>846</v>
      </c>
      <c r="D417" s="1" t="s">
        <v>247</v>
      </c>
    </row>
    <row r="420" spans="2:14" x14ac:dyDescent="0.2">
      <c r="B420" s="1" t="s">
        <v>847</v>
      </c>
      <c r="C420" s="1" t="s">
        <v>848</v>
      </c>
      <c r="D420" s="1" t="str">
        <f>DOLLAR(B7)</f>
        <v>$0.00</v>
      </c>
      <c r="E420" s="1" t="str">
        <f>DOLLAR(B8)</f>
        <v>$1.00</v>
      </c>
      <c r="F420" s="1" t="str">
        <f>DOLLAR(B16)</f>
        <v>$1.00</v>
      </c>
      <c r="G420" s="2" t="str">
        <f>DOLLAR(D7)</f>
        <v>$0.00</v>
      </c>
      <c r="H420" s="2" t="str">
        <f>DOLLAR(C15)</f>
        <v>($1.00)</v>
      </c>
      <c r="I420" s="2" t="e">
        <f>DOLLAR(E7)</f>
        <v>#VALUE!</v>
      </c>
      <c r="J420" s="2" t="str">
        <f>DOLLAR(E15)</f>
        <v>$1.00</v>
      </c>
      <c r="K420" s="2" t="str">
        <f>DOLLAR(I9:L9)</f>
        <v>$3.00</v>
      </c>
      <c r="L420" s="2" t="str">
        <f>DOLLAR(J418:J421)</f>
        <v>$1.00</v>
      </c>
      <c r="M420" s="2" t="e">
        <f>DOLLAR(K9:L10)</f>
        <v>#VALUE!</v>
      </c>
      <c r="N420" s="2" t="e">
        <f>DOLLAR(G10)</f>
        <v>#VALUE!</v>
      </c>
    </row>
    <row r="421" spans="2:14" x14ac:dyDescent="0.2">
      <c r="C421" s="1" t="s">
        <v>849</v>
      </c>
      <c r="D421" s="1">
        <v>0</v>
      </c>
      <c r="E421" s="1">
        <v>1</v>
      </c>
      <c r="F421" s="1">
        <v>1</v>
      </c>
      <c r="G421" s="2">
        <v>0</v>
      </c>
      <c r="H421" s="2">
        <v>-1.0000100000000001</v>
      </c>
      <c r="I421" s="2" t="e">
        <v>#VALUE!</v>
      </c>
      <c r="J421" s="2">
        <v>1</v>
      </c>
      <c r="K421" s="2">
        <v>3</v>
      </c>
      <c r="L421" s="2">
        <v>1</v>
      </c>
      <c r="M421" s="2" t="e">
        <v>#VALUE!</v>
      </c>
      <c r="N421" s="2" t="e">
        <v>#VALUE!</v>
      </c>
    </row>
    <row r="424" spans="2:14" x14ac:dyDescent="0.2">
      <c r="B424" s="1" t="s">
        <v>850</v>
      </c>
      <c r="C424" s="1" t="s">
        <v>851</v>
      </c>
    </row>
    <row r="425" spans="2:14" x14ac:dyDescent="0.2">
      <c r="C425" s="1" t="s">
        <v>852</v>
      </c>
    </row>
    <row r="428" spans="2:14" x14ac:dyDescent="0.2">
      <c r="B428" s="1" t="s">
        <v>853</v>
      </c>
      <c r="C428" s="1" t="s">
        <v>854</v>
      </c>
    </row>
    <row r="429" spans="2:14" x14ac:dyDescent="0.2">
      <c r="C429" s="1" t="s">
        <v>855</v>
      </c>
    </row>
    <row r="432" spans="2:14" x14ac:dyDescent="0.2">
      <c r="B432" s="1" t="s">
        <v>856</v>
      </c>
      <c r="C432" s="1" t="s">
        <v>857</v>
      </c>
    </row>
    <row r="433" spans="2:3" x14ac:dyDescent="0.2">
      <c r="C433" s="1" t="s">
        <v>858</v>
      </c>
    </row>
    <row r="436" spans="2:3" x14ac:dyDescent="0.2">
      <c r="B436" s="1" t="s">
        <v>859</v>
      </c>
      <c r="C436" s="1" t="s">
        <v>860</v>
      </c>
    </row>
    <row r="437" spans="2:3" x14ac:dyDescent="0.2">
      <c r="C437" s="1" t="s">
        <v>861</v>
      </c>
    </row>
    <row r="440" spans="2:3" x14ac:dyDescent="0.2">
      <c r="B440" s="1" t="s">
        <v>862</v>
      </c>
      <c r="C440" s="1" t="s">
        <v>863</v>
      </c>
    </row>
    <row r="441" spans="2:3" x14ac:dyDescent="0.2">
      <c r="C441" s="1" t="s">
        <v>864</v>
      </c>
    </row>
    <row r="444" spans="2:3" x14ac:dyDescent="0.2">
      <c r="B444" s="1" t="s">
        <v>865</v>
      </c>
      <c r="C444" s="1" t="s">
        <v>866</v>
      </c>
    </row>
    <row r="445" spans="2:3" x14ac:dyDescent="0.2">
      <c r="C445" s="1" t="s">
        <v>867</v>
      </c>
    </row>
    <row r="448" spans="2:3" x14ac:dyDescent="0.2">
      <c r="B448" s="1" t="s">
        <v>868</v>
      </c>
      <c r="C448" s="1" t="s">
        <v>869</v>
      </c>
    </row>
    <row r="449" spans="2:11" x14ac:dyDescent="0.2">
      <c r="C449" s="1" t="s">
        <v>870</v>
      </c>
    </row>
    <row r="452" spans="2:11" x14ac:dyDescent="0.2">
      <c r="B452" s="1" t="s">
        <v>871</v>
      </c>
      <c r="C452" s="1" t="s">
        <v>872</v>
      </c>
      <c r="D452" s="1" t="s">
        <v>247</v>
      </c>
    </row>
    <row r="453" spans="2:11" x14ac:dyDescent="0.2">
      <c r="C453" s="1" t="s">
        <v>873</v>
      </c>
      <c r="D453" s="1" t="s">
        <v>247</v>
      </c>
    </row>
    <row r="456" spans="2:11" x14ac:dyDescent="0.2">
      <c r="B456" s="1" t="s">
        <v>874</v>
      </c>
      <c r="C456" s="1" t="s">
        <v>875</v>
      </c>
      <c r="D456" s="1" t="s">
        <v>247</v>
      </c>
    </row>
    <row r="457" spans="2:11" x14ac:dyDescent="0.2">
      <c r="C457" s="1" t="s">
        <v>876</v>
      </c>
      <c r="D457" s="1" t="s">
        <v>247</v>
      </c>
    </row>
    <row r="460" spans="2:11" x14ac:dyDescent="0.2">
      <c r="B460" s="1" t="s">
        <v>1199</v>
      </c>
      <c r="C460" s="1" t="s">
        <v>877</v>
      </c>
      <c r="D460" s="1">
        <f>ERROR.TYPE(AA7)</f>
        <v>1</v>
      </c>
      <c r="E460" s="1">
        <f>ERROR.TYPE(AA8)</f>
        <v>2</v>
      </c>
      <c r="F460" s="1">
        <f>ERROR.TYPE(AA9)</f>
        <v>3</v>
      </c>
      <c r="G460" s="2">
        <f>ERROR.TYPE(AA10)</f>
        <v>4</v>
      </c>
      <c r="H460" s="2">
        <f>ERROR.TYPE(AA11)</f>
        <v>5</v>
      </c>
      <c r="I460" s="2">
        <f>ERROR.TYPE(AA12)</f>
        <v>6</v>
      </c>
      <c r="J460" s="2">
        <f>ERROR.TYPE(AA13)</f>
        <v>7</v>
      </c>
      <c r="K460" s="2" t="e">
        <f>ERROR.TYPE(A14)</f>
        <v>#N/A</v>
      </c>
    </row>
    <row r="461" spans="2:11" x14ac:dyDescent="0.2">
      <c r="C461" s="1" t="s">
        <v>878</v>
      </c>
      <c r="D461" s="1">
        <v>1</v>
      </c>
      <c r="E461" s="1">
        <v>2</v>
      </c>
      <c r="F461" s="1">
        <v>3</v>
      </c>
      <c r="G461" s="2">
        <v>4</v>
      </c>
      <c r="H461" s="2">
        <v>5</v>
      </c>
      <c r="I461" s="2">
        <v>6</v>
      </c>
      <c r="J461" s="2">
        <v>7</v>
      </c>
      <c r="K461" s="2" t="e">
        <v>#N/A</v>
      </c>
    </row>
    <row r="464" spans="2:11" x14ac:dyDescent="0.2">
      <c r="B464" s="1" t="s">
        <v>879</v>
      </c>
      <c r="C464" s="1" t="s">
        <v>880</v>
      </c>
    </row>
    <row r="465" spans="2:14" x14ac:dyDescent="0.2">
      <c r="C465" s="1" t="s">
        <v>881</v>
      </c>
    </row>
    <row r="468" spans="2:14" x14ac:dyDescent="0.2">
      <c r="B468" s="1" t="s">
        <v>882</v>
      </c>
      <c r="C468" s="1" t="s">
        <v>883</v>
      </c>
    </row>
    <row r="469" spans="2:14" x14ac:dyDescent="0.2">
      <c r="C469" s="1" t="s">
        <v>884</v>
      </c>
    </row>
    <row r="472" spans="2:14" x14ac:dyDescent="0.2">
      <c r="B472" s="1" t="s">
        <v>885</v>
      </c>
      <c r="C472" s="1" t="s">
        <v>886</v>
      </c>
      <c r="D472" s="1">
        <f>EVEN(B7)</f>
        <v>0</v>
      </c>
      <c r="E472" s="1">
        <f>EVEN(C7)</f>
        <v>0</v>
      </c>
      <c r="F472" s="1">
        <f>EVEN(C9)</f>
        <v>2</v>
      </c>
      <c r="G472" s="2">
        <f>EVEN(C15)</f>
        <v>-2</v>
      </c>
      <c r="H472" s="2">
        <f>EVEN(C17)</f>
        <v>-2</v>
      </c>
      <c r="I472" s="2">
        <f>EVEN(D7)</f>
        <v>0</v>
      </c>
      <c r="J472" s="2" t="e">
        <f>EVEN(E7)</f>
        <v>#VALUE!</v>
      </c>
      <c r="K472" s="2">
        <f>EVEN(E16)</f>
        <v>2</v>
      </c>
      <c r="L472" s="2">
        <f>EVEN(F10)</f>
        <v>2</v>
      </c>
      <c r="M472" s="2">
        <f>EVEN(J11:M11)</f>
        <v>0</v>
      </c>
      <c r="N472" s="2">
        <f>EVEN(L470:L473)</f>
        <v>2</v>
      </c>
    </row>
    <row r="473" spans="2:14" x14ac:dyDescent="0.2">
      <c r="C473" s="1" t="s">
        <v>887</v>
      </c>
      <c r="D473" s="1">
        <v>0</v>
      </c>
      <c r="E473" s="1">
        <v>0</v>
      </c>
      <c r="F473" s="1">
        <v>2</v>
      </c>
      <c r="G473" s="2">
        <v>-2</v>
      </c>
      <c r="H473" s="2">
        <v>-2</v>
      </c>
      <c r="I473" s="2">
        <v>0</v>
      </c>
      <c r="J473" s="2" t="e">
        <v>#VALUE!</v>
      </c>
      <c r="K473" s="2">
        <v>2</v>
      </c>
      <c r="L473" s="2">
        <v>2</v>
      </c>
      <c r="M473" s="2">
        <v>0</v>
      </c>
      <c r="N473" s="2">
        <v>2</v>
      </c>
    </row>
    <row r="476" spans="2:14" x14ac:dyDescent="0.2">
      <c r="B476" s="1" t="s">
        <v>888</v>
      </c>
      <c r="C476" s="1" t="s">
        <v>889</v>
      </c>
      <c r="D476" s="1" t="b">
        <f>EXACT(123,"123")</f>
        <v>1</v>
      </c>
      <c r="E476" s="1" t="b">
        <f>EXACT(TRUE,B18)</f>
        <v>1</v>
      </c>
      <c r="F476" s="1" t="b">
        <f>EXACT(C9,C16)</f>
        <v>0</v>
      </c>
      <c r="G476" s="2" t="b">
        <f>EXACT(E13,E14)</f>
        <v>0</v>
      </c>
      <c r="H476" s="2" t="b">
        <f>EXACT(D8,D9)</f>
        <v>1</v>
      </c>
      <c r="I476" s="2" t="b">
        <f>EXACT(E9,F12)</f>
        <v>1</v>
      </c>
      <c r="J476" s="2" t="e">
        <f>EXACT(F12:G12,F12:G12)</f>
        <v>#VALUE!</v>
      </c>
      <c r="K476" s="2" t="b">
        <f>EXACT(J9:L9,K9)</f>
        <v>1</v>
      </c>
      <c r="L476" s="2" t="b">
        <f>EXACT(H475:H477,B18)</f>
        <v>1</v>
      </c>
    </row>
    <row r="477" spans="2:14" x14ac:dyDescent="0.2">
      <c r="C477" s="1" t="s">
        <v>890</v>
      </c>
      <c r="D477" s="1" t="b">
        <v>1</v>
      </c>
      <c r="E477" s="1" t="b">
        <v>1</v>
      </c>
      <c r="F477" s="1" t="b">
        <v>0</v>
      </c>
      <c r="G477" s="2" t="b">
        <v>0</v>
      </c>
      <c r="H477" s="2" t="b">
        <v>1</v>
      </c>
      <c r="I477" s="2" t="b">
        <v>1</v>
      </c>
      <c r="J477" s="2" t="e">
        <v>#VALUE!</v>
      </c>
      <c r="K477" s="2" t="b">
        <v>1</v>
      </c>
      <c r="L477" s="2" t="b">
        <v>1</v>
      </c>
    </row>
    <row r="480" spans="2:14" x14ac:dyDescent="0.2">
      <c r="B480" s="1" t="s">
        <v>891</v>
      </c>
      <c r="C480" s="1" t="s">
        <v>892</v>
      </c>
      <c r="D480" s="1" t="s">
        <v>247</v>
      </c>
    </row>
    <row r="481" spans="2:12" x14ac:dyDescent="0.2">
      <c r="C481" s="1" t="s">
        <v>893</v>
      </c>
      <c r="D481" s="1" t="s">
        <v>247</v>
      </c>
    </row>
    <row r="484" spans="2:12" x14ac:dyDescent="0.2">
      <c r="B484" s="1" t="s">
        <v>894</v>
      </c>
      <c r="C484" s="1" t="s">
        <v>895</v>
      </c>
      <c r="D484" s="1" t="s">
        <v>247</v>
      </c>
    </row>
    <row r="485" spans="2:12" x14ac:dyDescent="0.2">
      <c r="C485" s="1" t="s">
        <v>896</v>
      </c>
      <c r="D485" s="1" t="s">
        <v>247</v>
      </c>
    </row>
    <row r="488" spans="2:12" x14ac:dyDescent="0.2">
      <c r="B488" s="1" t="s">
        <v>897</v>
      </c>
      <c r="C488" s="1" t="s">
        <v>898</v>
      </c>
      <c r="D488" s="1">
        <f>EXP(B8)</f>
        <v>2.7182818284590451</v>
      </c>
      <c r="E488" s="1">
        <f>EXP(B7)</f>
        <v>1</v>
      </c>
      <c r="F488" s="1">
        <f>EXP(B17)</f>
        <v>1</v>
      </c>
      <c r="G488" s="2">
        <f>EXP(B15)</f>
        <v>0.36787944117144233</v>
      </c>
      <c r="H488" s="2">
        <f>EXP(B16)</f>
        <v>2.7182818284590451</v>
      </c>
      <c r="I488" s="2">
        <f>EXP(E15)</f>
        <v>2.7182818284590451</v>
      </c>
      <c r="J488" s="2" t="e">
        <f>EXP(E10)</f>
        <v>#VALUE!</v>
      </c>
      <c r="K488" s="2">
        <f>EXP(H12:L12)</f>
        <v>1</v>
      </c>
      <c r="L488" s="2">
        <f>EXP(K486:K489)</f>
        <v>2.7182818284590451</v>
      </c>
    </row>
    <row r="489" spans="2:12" x14ac:dyDescent="0.2">
      <c r="C489" s="1" t="s">
        <v>899</v>
      </c>
      <c r="D489" s="1">
        <v>2.7182818284590451</v>
      </c>
      <c r="E489" s="1">
        <v>1</v>
      </c>
      <c r="F489" s="1">
        <v>1</v>
      </c>
      <c r="G489" s="2">
        <v>0.36787944117144233</v>
      </c>
      <c r="H489" s="2">
        <v>2.7182818284590451</v>
      </c>
      <c r="I489" s="2">
        <v>2.7182818284590451</v>
      </c>
      <c r="J489" s="2" t="e">
        <v>#VALUE!</v>
      </c>
      <c r="K489" s="2">
        <v>1</v>
      </c>
      <c r="L489" s="2">
        <v>2.7182818284590451</v>
      </c>
    </row>
    <row r="492" spans="2:12" x14ac:dyDescent="0.2">
      <c r="B492" s="1" t="s">
        <v>900</v>
      </c>
      <c r="C492" s="1" t="s">
        <v>901</v>
      </c>
    </row>
    <row r="493" spans="2:12" x14ac:dyDescent="0.2">
      <c r="C493" s="1" t="s">
        <v>902</v>
      </c>
    </row>
    <row r="496" spans="2:12" x14ac:dyDescent="0.2">
      <c r="B496" s="1" t="s">
        <v>903</v>
      </c>
      <c r="C496" s="1" t="s">
        <v>904</v>
      </c>
      <c r="D496" s="1" t="s">
        <v>64</v>
      </c>
    </row>
    <row r="497" spans="2:20" x14ac:dyDescent="0.2">
      <c r="C497" s="1" t="s">
        <v>905</v>
      </c>
      <c r="D497" s="1" t="s">
        <v>64</v>
      </c>
    </row>
    <row r="500" spans="2:20" x14ac:dyDescent="0.2">
      <c r="B500" s="1" t="s">
        <v>906</v>
      </c>
      <c r="C500" s="1" t="s">
        <v>907</v>
      </c>
      <c r="D500" s="1">
        <f>FACT(1)</f>
        <v>1</v>
      </c>
      <c r="E500" s="1">
        <f>FACT(0)</f>
        <v>1</v>
      </c>
      <c r="F500" s="1">
        <f>FACT(B9)</f>
        <v>2</v>
      </c>
      <c r="G500" s="2">
        <f>FACT(C11)</f>
        <v>2</v>
      </c>
      <c r="H500" s="2">
        <f>FACT(15)</f>
        <v>1307674368000</v>
      </c>
      <c r="I500" s="2">
        <f>FACT(B16)</f>
        <v>1</v>
      </c>
      <c r="J500" s="2" t="e">
        <f>FACT(B18)</f>
        <v>#VALUE!</v>
      </c>
      <c r="K500" s="2">
        <f>FACT(D9)</f>
        <v>1</v>
      </c>
      <c r="L500" s="2" t="e">
        <f>FACT(C15)</f>
        <v>#NUM!</v>
      </c>
      <c r="M500" s="2" t="e">
        <f>FACT(B14)</f>
        <v>#NUM!</v>
      </c>
      <c r="N500" s="2">
        <f>FACT(E17)</f>
        <v>2</v>
      </c>
      <c r="P500" s="2" t="e">
        <f>FACT(G12)</f>
        <v>#VALUE!</v>
      </c>
      <c r="Q500" s="2">
        <f>FACT(F8)</f>
        <v>1</v>
      </c>
      <c r="R500" s="2">
        <f>FACT(G8)</f>
        <v>1</v>
      </c>
      <c r="S500" s="2">
        <f>FACT(G498:G501)</f>
        <v>2</v>
      </c>
      <c r="T500" s="2" t="e">
        <f>FACT(I11:J11)</f>
        <v>#VALUE!</v>
      </c>
    </row>
    <row r="501" spans="2:20" x14ac:dyDescent="0.2">
      <c r="C501" s="1" t="s">
        <v>626</v>
      </c>
      <c r="D501" s="1">
        <v>1</v>
      </c>
      <c r="E501" s="1">
        <v>1</v>
      </c>
      <c r="F501" s="1">
        <v>2</v>
      </c>
      <c r="G501" s="2">
        <v>2</v>
      </c>
      <c r="H501" s="2">
        <v>1307674368000</v>
      </c>
      <c r="I501" s="2">
        <v>1</v>
      </c>
      <c r="J501" s="2" t="e">
        <v>#VALUE!</v>
      </c>
      <c r="K501" s="2">
        <v>1</v>
      </c>
      <c r="L501" s="2" t="e">
        <v>#NUM!</v>
      </c>
      <c r="M501" s="2" t="e">
        <v>#NUM!</v>
      </c>
      <c r="N501" s="2">
        <v>2</v>
      </c>
      <c r="P501" s="2" t="e">
        <v>#VALUE!</v>
      </c>
      <c r="Q501" s="2">
        <v>1</v>
      </c>
      <c r="R501" s="2">
        <v>1</v>
      </c>
      <c r="S501" s="2">
        <v>2</v>
      </c>
      <c r="T501" s="2" t="e">
        <v>#VALUE!</v>
      </c>
    </row>
    <row r="504" spans="2:20" x14ac:dyDescent="0.2">
      <c r="B504" s="26" t="s">
        <v>1192</v>
      </c>
      <c r="C504" s="1" t="s">
        <v>627</v>
      </c>
      <c r="D504" s="1" t="b">
        <f>FALSE()</f>
        <v>0</v>
      </c>
    </row>
    <row r="505" spans="2:20" x14ac:dyDescent="0.2">
      <c r="C505" s="1" t="s">
        <v>628</v>
      </c>
      <c r="D505" s="1" t="b">
        <v>0</v>
      </c>
    </row>
    <row r="508" spans="2:20" x14ac:dyDescent="0.2">
      <c r="B508" s="1" t="s">
        <v>629</v>
      </c>
      <c r="C508" s="1" t="s">
        <v>630</v>
      </c>
      <c r="D508" s="1" t="s">
        <v>247</v>
      </c>
    </row>
    <row r="509" spans="2:20" x14ac:dyDescent="0.2">
      <c r="C509" s="1" t="s">
        <v>631</v>
      </c>
      <c r="D509" s="1" t="s">
        <v>247</v>
      </c>
    </row>
    <row r="512" spans="2:20" x14ac:dyDescent="0.2">
      <c r="B512" s="1" t="s">
        <v>632</v>
      </c>
      <c r="C512" s="1" t="s">
        <v>633</v>
      </c>
    </row>
    <row r="513" spans="2:8" x14ac:dyDescent="0.2">
      <c r="C513" s="1" t="s">
        <v>634</v>
      </c>
    </row>
    <row r="516" spans="2:8" x14ac:dyDescent="0.2">
      <c r="B516" s="1" t="s">
        <v>635</v>
      </c>
      <c r="C516" s="1" t="s">
        <v>636</v>
      </c>
      <c r="D516" s="1" t="s">
        <v>247</v>
      </c>
    </row>
    <row r="517" spans="2:8" x14ac:dyDescent="0.2">
      <c r="C517" s="1" t="s">
        <v>637</v>
      </c>
      <c r="D517" s="1" t="s">
        <v>247</v>
      </c>
    </row>
    <row r="520" spans="2:8" x14ac:dyDescent="0.2">
      <c r="B520" s="1" t="s">
        <v>638</v>
      </c>
      <c r="C520" s="1" t="s">
        <v>639</v>
      </c>
      <c r="D520" s="1">
        <f>FIND("o",E8)</f>
        <v>2</v>
      </c>
      <c r="E520" s="1" t="e">
        <f>FIND("O",E8)</f>
        <v>#VALUE!</v>
      </c>
      <c r="F520" s="1">
        <f>FIND("Space",E10)</f>
        <v>9</v>
      </c>
      <c r="G520" s="1">
        <f>FIND("s",E9)</f>
        <v>1</v>
      </c>
      <c r="H520" s="1">
        <f>FIND("s",E9,3)</f>
        <v>8</v>
      </c>
    </row>
    <row r="521" spans="2:8" x14ac:dyDescent="0.2">
      <c r="C521" s="1" t="s">
        <v>640</v>
      </c>
      <c r="D521" s="1">
        <v>2</v>
      </c>
      <c r="E521" s="1" t="e">
        <v>#VALUE!</v>
      </c>
      <c r="F521" s="1">
        <v>9</v>
      </c>
      <c r="G521" s="2">
        <v>1</v>
      </c>
      <c r="H521" s="2">
        <v>8</v>
      </c>
    </row>
    <row r="524" spans="2:8" x14ac:dyDescent="0.2">
      <c r="B524" s="1" t="s">
        <v>641</v>
      </c>
      <c r="C524" s="1" t="s">
        <v>642</v>
      </c>
    </row>
    <row r="525" spans="2:8" x14ac:dyDescent="0.2">
      <c r="C525" s="1" t="s">
        <v>643</v>
      </c>
    </row>
    <row r="528" spans="2:8" x14ac:dyDescent="0.2">
      <c r="B528" s="1" t="s">
        <v>644</v>
      </c>
      <c r="C528" s="1" t="s">
        <v>645</v>
      </c>
    </row>
    <row r="529" spans="2:13" x14ac:dyDescent="0.2">
      <c r="C529" s="1" t="s">
        <v>646</v>
      </c>
    </row>
    <row r="532" spans="2:13" x14ac:dyDescent="0.2">
      <c r="B532" s="1" t="s">
        <v>647</v>
      </c>
      <c r="C532" s="1" t="s">
        <v>648</v>
      </c>
    </row>
    <row r="533" spans="2:13" x14ac:dyDescent="0.2">
      <c r="C533" s="1" t="s">
        <v>649</v>
      </c>
    </row>
    <row r="536" spans="2:13" x14ac:dyDescent="0.2">
      <c r="B536" s="1" t="s">
        <v>650</v>
      </c>
      <c r="C536" s="1" t="s">
        <v>651</v>
      </c>
    </row>
    <row r="537" spans="2:13" x14ac:dyDescent="0.2">
      <c r="C537" s="1" t="s">
        <v>935</v>
      </c>
    </row>
    <row r="540" spans="2:13" x14ac:dyDescent="0.2">
      <c r="B540" s="1" t="s">
        <v>936</v>
      </c>
      <c r="C540" s="1" t="s">
        <v>937</v>
      </c>
    </row>
    <row r="541" spans="2:13" x14ac:dyDescent="0.2">
      <c r="C541" s="1" t="s">
        <v>938</v>
      </c>
    </row>
    <row r="544" spans="2:13" x14ac:dyDescent="0.2">
      <c r="B544" s="1" t="s">
        <v>939</v>
      </c>
      <c r="C544" s="1" t="s">
        <v>940</v>
      </c>
      <c r="D544" s="1">
        <f>FLOOR(1.002,2)</f>
        <v>0</v>
      </c>
      <c r="E544" s="1">
        <f>FLOOR(B10,B9)</f>
        <v>534</v>
      </c>
      <c r="F544" s="1">
        <f>FLOOR(C14,C16)</f>
        <v>-2.2000000000000002</v>
      </c>
      <c r="G544" s="2">
        <f>FLOOR(C16,C15)</f>
        <v>-1.0000100000000001</v>
      </c>
      <c r="H544" s="2">
        <f>FLOOR(C17,C16)</f>
        <v>0</v>
      </c>
      <c r="I544" s="2">
        <f>FLOOR(0,0)</f>
        <v>0</v>
      </c>
      <c r="J544" s="2" t="e">
        <f>FLOOR(1,0)</f>
        <v>#DIV/0!</v>
      </c>
      <c r="K544" s="2">
        <f>FLOOR(K9:L9,K7)</f>
        <v>3</v>
      </c>
      <c r="L544" s="2">
        <f>FLOOR(F542:F545,G544)</f>
        <v>-2.0000200000000001</v>
      </c>
      <c r="M544" s="2" t="e">
        <f>FLOOR(G7:H8,H10)</f>
        <v>#VALUE!</v>
      </c>
    </row>
    <row r="545" spans="2:13" x14ac:dyDescent="0.2">
      <c r="C545" s="1" t="s">
        <v>941</v>
      </c>
      <c r="D545" s="1">
        <v>0</v>
      </c>
      <c r="E545" s="1">
        <v>534</v>
      </c>
      <c r="F545" s="1">
        <v>-2.2000000000000002</v>
      </c>
      <c r="G545" s="2">
        <v>-1.0000100000000001</v>
      </c>
      <c r="H545" s="2">
        <v>0</v>
      </c>
      <c r="I545" s="2">
        <v>0</v>
      </c>
      <c r="J545" s="2" t="e">
        <v>#DIV/0!</v>
      </c>
      <c r="K545" s="2">
        <v>3</v>
      </c>
      <c r="L545" s="2">
        <v>-2.0000200000000001</v>
      </c>
      <c r="M545" s="2" t="e">
        <v>#VALUE!</v>
      </c>
    </row>
    <row r="548" spans="2:13" x14ac:dyDescent="0.2">
      <c r="B548" s="1" t="s">
        <v>942</v>
      </c>
      <c r="C548" s="1" t="s">
        <v>943</v>
      </c>
      <c r="D548" s="1" t="s">
        <v>247</v>
      </c>
    </row>
    <row r="549" spans="2:13" x14ac:dyDescent="0.2">
      <c r="C549" s="1" t="s">
        <v>944</v>
      </c>
      <c r="D549" s="1" t="s">
        <v>247</v>
      </c>
    </row>
    <row r="552" spans="2:13" x14ac:dyDescent="0.2">
      <c r="B552" s="1" t="s">
        <v>945</v>
      </c>
      <c r="C552" s="1" t="s">
        <v>946</v>
      </c>
    </row>
    <row r="553" spans="2:13" x14ac:dyDescent="0.2">
      <c r="C553" s="1" t="s">
        <v>947</v>
      </c>
    </row>
    <row r="556" spans="2:13" x14ac:dyDescent="0.2">
      <c r="B556" s="1" t="s">
        <v>948</v>
      </c>
      <c r="C556" s="1" t="s">
        <v>949</v>
      </c>
    </row>
    <row r="557" spans="2:13" x14ac:dyDescent="0.2">
      <c r="C557" s="1" t="s">
        <v>950</v>
      </c>
    </row>
    <row r="560" spans="2:13" x14ac:dyDescent="0.2">
      <c r="B560" s="1" t="s">
        <v>951</v>
      </c>
      <c r="C560" s="1" t="s">
        <v>952</v>
      </c>
    </row>
    <row r="561" spans="2:4" x14ac:dyDescent="0.2">
      <c r="C561" s="1" t="s">
        <v>953</v>
      </c>
    </row>
    <row r="564" spans="2:4" x14ac:dyDescent="0.2">
      <c r="B564" s="1" t="s">
        <v>954</v>
      </c>
      <c r="C564" s="1" t="s">
        <v>955</v>
      </c>
      <c r="D564" s="1" t="s">
        <v>247</v>
      </c>
    </row>
    <row r="565" spans="2:4" x14ac:dyDescent="0.2">
      <c r="C565" s="1" t="s">
        <v>956</v>
      </c>
      <c r="D565" s="1" t="s">
        <v>247</v>
      </c>
    </row>
    <row r="568" spans="2:4" x14ac:dyDescent="0.2">
      <c r="B568" s="1" t="s">
        <v>957</v>
      </c>
      <c r="C568" s="1" t="s">
        <v>958</v>
      </c>
      <c r="D568" s="1" t="s">
        <v>247</v>
      </c>
    </row>
    <row r="569" spans="2:4" x14ac:dyDescent="0.2">
      <c r="C569" s="1" t="s">
        <v>959</v>
      </c>
      <c r="D569" s="1" t="s">
        <v>247</v>
      </c>
    </row>
    <row r="572" spans="2:4" x14ac:dyDescent="0.2">
      <c r="B572" s="1" t="s">
        <v>960</v>
      </c>
      <c r="C572" s="1" t="s">
        <v>961</v>
      </c>
    </row>
    <row r="573" spans="2:4" x14ac:dyDescent="0.2">
      <c r="C573" s="1" t="s">
        <v>679</v>
      </c>
    </row>
    <row r="576" spans="2:4" x14ac:dyDescent="0.2">
      <c r="B576" s="1" t="s">
        <v>680</v>
      </c>
      <c r="C576" s="1" t="s">
        <v>681</v>
      </c>
      <c r="D576" s="1" t="s">
        <v>247</v>
      </c>
    </row>
    <row r="577" spans="2:6" x14ac:dyDescent="0.2">
      <c r="C577" s="1" t="s">
        <v>682</v>
      </c>
      <c r="D577" s="1" t="s">
        <v>247</v>
      </c>
    </row>
    <row r="580" spans="2:6" x14ac:dyDescent="0.2">
      <c r="B580" s="1" t="s">
        <v>683</v>
      </c>
      <c r="C580" s="1" t="s">
        <v>684</v>
      </c>
    </row>
    <row r="581" spans="2:6" x14ac:dyDescent="0.2">
      <c r="C581" s="1" t="s">
        <v>685</v>
      </c>
    </row>
    <row r="584" spans="2:6" x14ac:dyDescent="0.2">
      <c r="B584" s="1" t="s">
        <v>686</v>
      </c>
      <c r="C584" s="1" t="s">
        <v>687</v>
      </c>
      <c r="D584" s="41">
        <f>FV(0,0,0)</f>
        <v>0</v>
      </c>
      <c r="E584" s="41">
        <f>FV(0.01,10,100)</f>
        <v>-1046.2212541120473</v>
      </c>
      <c r="F584" s="41">
        <f>FV(0.01,10,B16)</f>
        <v>-10.462212541120474</v>
      </c>
    </row>
    <row r="585" spans="2:6" x14ac:dyDescent="0.2">
      <c r="C585" s="1" t="s">
        <v>688</v>
      </c>
      <c r="D585" s="1">
        <v>0</v>
      </c>
      <c r="E585" s="1">
        <v>-1046.2212541120473</v>
      </c>
      <c r="F585" s="1">
        <v>-10.462212541120474</v>
      </c>
    </row>
    <row r="588" spans="2:6" x14ac:dyDescent="0.2">
      <c r="B588" s="1" t="s">
        <v>689</v>
      </c>
      <c r="C588" s="1" t="s">
        <v>690</v>
      </c>
    </row>
    <row r="589" spans="2:6" x14ac:dyDescent="0.2">
      <c r="C589" s="1" t="s">
        <v>691</v>
      </c>
    </row>
    <row r="592" spans="2:6" x14ac:dyDescent="0.2">
      <c r="B592" s="1" t="s">
        <v>692</v>
      </c>
      <c r="C592" s="1" t="s">
        <v>693</v>
      </c>
    </row>
    <row r="593" spans="2:3" x14ac:dyDescent="0.2">
      <c r="C593" s="1" t="s">
        <v>694</v>
      </c>
    </row>
    <row r="596" spans="2:3" x14ac:dyDescent="0.2">
      <c r="B596" s="1" t="s">
        <v>695</v>
      </c>
      <c r="C596" s="1" t="s">
        <v>696</v>
      </c>
    </row>
    <row r="597" spans="2:3" x14ac:dyDescent="0.2">
      <c r="C597" s="1" t="s">
        <v>697</v>
      </c>
    </row>
    <row r="600" spans="2:3" x14ac:dyDescent="0.2">
      <c r="B600" s="1" t="s">
        <v>698</v>
      </c>
      <c r="C600" s="1" t="s">
        <v>699</v>
      </c>
    </row>
    <row r="601" spans="2:3" x14ac:dyDescent="0.2">
      <c r="C601" s="1" t="s">
        <v>700</v>
      </c>
    </row>
    <row r="604" spans="2:3" x14ac:dyDescent="0.2">
      <c r="B604" s="1" t="s">
        <v>701</v>
      </c>
      <c r="C604" s="1" t="s">
        <v>702</v>
      </c>
    </row>
    <row r="605" spans="2:3" x14ac:dyDescent="0.2">
      <c r="C605" s="1" t="s">
        <v>703</v>
      </c>
    </row>
    <row r="608" spans="2:3" x14ac:dyDescent="0.2">
      <c r="B608" s="1" t="s">
        <v>704</v>
      </c>
      <c r="C608" s="1" t="s">
        <v>705</v>
      </c>
    </row>
    <row r="609" spans="2:4" x14ac:dyDescent="0.2">
      <c r="C609" s="1" t="s">
        <v>706</v>
      </c>
    </row>
    <row r="612" spans="2:4" x14ac:dyDescent="0.2">
      <c r="B612" s="1" t="s">
        <v>707</v>
      </c>
      <c r="C612" s="1" t="s">
        <v>708</v>
      </c>
      <c r="D612" s="1" t="s">
        <v>247</v>
      </c>
    </row>
    <row r="613" spans="2:4" x14ac:dyDescent="0.2">
      <c r="C613" s="1" t="s">
        <v>709</v>
      </c>
      <c r="D613" s="1" t="s">
        <v>247</v>
      </c>
    </row>
    <row r="616" spans="2:4" x14ac:dyDescent="0.2">
      <c r="B616" s="1" t="s">
        <v>710</v>
      </c>
      <c r="C616" s="1" t="s">
        <v>711</v>
      </c>
      <c r="D616" s="1" t="s">
        <v>247</v>
      </c>
    </row>
    <row r="617" spans="2:4" x14ac:dyDescent="0.2">
      <c r="C617" s="1" t="s">
        <v>712</v>
      </c>
      <c r="D617" s="1" t="s">
        <v>247</v>
      </c>
    </row>
    <row r="620" spans="2:4" x14ac:dyDescent="0.2">
      <c r="B620" s="1" t="s">
        <v>713</v>
      </c>
      <c r="C620" s="1" t="s">
        <v>714</v>
      </c>
      <c r="D620" s="1" t="s">
        <v>247</v>
      </c>
    </row>
    <row r="621" spans="2:4" x14ac:dyDescent="0.2">
      <c r="C621" s="1" t="s">
        <v>715</v>
      </c>
      <c r="D621" s="1" t="s">
        <v>247</v>
      </c>
    </row>
    <row r="624" spans="2:4" x14ac:dyDescent="0.2">
      <c r="B624" s="1" t="s">
        <v>716</v>
      </c>
      <c r="C624" s="1" t="s">
        <v>717</v>
      </c>
      <c r="D624" s="1" t="s">
        <v>247</v>
      </c>
    </row>
    <row r="625" spans="2:4" x14ac:dyDescent="0.2">
      <c r="C625" s="1" t="s">
        <v>718</v>
      </c>
      <c r="D625" s="1" t="s">
        <v>247</v>
      </c>
    </row>
    <row r="628" spans="2:4" x14ac:dyDescent="0.2">
      <c r="B628" s="1" t="s">
        <v>719</v>
      </c>
      <c r="C628" s="1" t="s">
        <v>720</v>
      </c>
      <c r="D628" s="1" t="s">
        <v>247</v>
      </c>
    </row>
    <row r="629" spans="2:4" x14ac:dyDescent="0.2">
      <c r="C629" s="1" t="s">
        <v>721</v>
      </c>
      <c r="D629" s="1" t="s">
        <v>247</v>
      </c>
    </row>
    <row r="632" spans="2:4" x14ac:dyDescent="0.2">
      <c r="B632" s="1" t="s">
        <v>722</v>
      </c>
      <c r="C632" s="1" t="s">
        <v>723</v>
      </c>
      <c r="D632" s="1" t="s">
        <v>247</v>
      </c>
    </row>
    <row r="633" spans="2:4" x14ac:dyDescent="0.2">
      <c r="C633" s="1" t="s">
        <v>724</v>
      </c>
      <c r="D633" s="1" t="s">
        <v>247</v>
      </c>
    </row>
    <row r="636" spans="2:4" x14ac:dyDescent="0.2">
      <c r="B636" s="1" t="s">
        <v>725</v>
      </c>
      <c r="C636" s="1" t="s">
        <v>726</v>
      </c>
      <c r="D636" s="1" t="s">
        <v>247</v>
      </c>
    </row>
    <row r="637" spans="2:4" x14ac:dyDescent="0.2">
      <c r="C637" s="1" t="s">
        <v>727</v>
      </c>
      <c r="D637" s="1" t="s">
        <v>247</v>
      </c>
    </row>
    <row r="640" spans="2:4" x14ac:dyDescent="0.2">
      <c r="B640" s="1" t="s">
        <v>728</v>
      </c>
      <c r="C640" s="1" t="s">
        <v>729</v>
      </c>
      <c r="D640" s="1" t="s">
        <v>247</v>
      </c>
    </row>
    <row r="641" spans="2:4" x14ac:dyDescent="0.2">
      <c r="C641" s="1" t="s">
        <v>730</v>
      </c>
      <c r="D641" s="1" t="s">
        <v>247</v>
      </c>
    </row>
    <row r="644" spans="2:4" x14ac:dyDescent="0.2">
      <c r="B644" s="1" t="s">
        <v>731</v>
      </c>
      <c r="C644" s="1" t="s">
        <v>732</v>
      </c>
      <c r="D644" s="1" t="s">
        <v>247</v>
      </c>
    </row>
    <row r="645" spans="2:4" x14ac:dyDescent="0.2">
      <c r="C645" s="1" t="s">
        <v>733</v>
      </c>
      <c r="D645" s="1" t="s">
        <v>247</v>
      </c>
    </row>
    <row r="648" spans="2:4" x14ac:dyDescent="0.2">
      <c r="B648" s="1" t="s">
        <v>734</v>
      </c>
      <c r="C648" s="1" t="s">
        <v>735</v>
      </c>
      <c r="D648" s="1" t="s">
        <v>247</v>
      </c>
    </row>
    <row r="649" spans="2:4" x14ac:dyDescent="0.2">
      <c r="C649" s="1" t="s">
        <v>736</v>
      </c>
      <c r="D649" s="1" t="s">
        <v>247</v>
      </c>
    </row>
    <row r="652" spans="2:4" x14ac:dyDescent="0.2">
      <c r="B652" s="1" t="s">
        <v>737</v>
      </c>
      <c r="C652" s="1" t="s">
        <v>738</v>
      </c>
      <c r="D652" s="1" t="s">
        <v>247</v>
      </c>
    </row>
    <row r="653" spans="2:4" x14ac:dyDescent="0.2">
      <c r="C653" s="1" t="s">
        <v>739</v>
      </c>
      <c r="D653" s="1" t="s">
        <v>247</v>
      </c>
    </row>
    <row r="656" spans="2:4" x14ac:dyDescent="0.2">
      <c r="B656" s="1" t="s">
        <v>740</v>
      </c>
      <c r="C656" s="1" t="s">
        <v>741</v>
      </c>
    </row>
    <row r="657" spans="2:4" x14ac:dyDescent="0.2">
      <c r="C657" s="1" t="s">
        <v>742</v>
      </c>
    </row>
    <row r="660" spans="2:4" x14ac:dyDescent="0.2">
      <c r="B660" s="1" t="s">
        <v>743</v>
      </c>
      <c r="C660" s="1" t="s">
        <v>744</v>
      </c>
    </row>
    <row r="661" spans="2:4" x14ac:dyDescent="0.2">
      <c r="C661" s="1" t="s">
        <v>745</v>
      </c>
    </row>
    <row r="664" spans="2:4" x14ac:dyDescent="0.2">
      <c r="B664" s="1" t="s">
        <v>746</v>
      </c>
      <c r="C664" s="1" t="s">
        <v>747</v>
      </c>
    </row>
    <row r="665" spans="2:4" x14ac:dyDescent="0.2">
      <c r="C665" s="1" t="s">
        <v>748</v>
      </c>
    </row>
    <row r="668" spans="2:4" x14ac:dyDescent="0.2">
      <c r="B668" s="1" t="s">
        <v>749</v>
      </c>
      <c r="C668" s="1" t="s">
        <v>750</v>
      </c>
    </row>
    <row r="669" spans="2:4" x14ac:dyDescent="0.2">
      <c r="C669" s="1" t="s">
        <v>751</v>
      </c>
    </row>
    <row r="672" spans="2:4" x14ac:dyDescent="0.2">
      <c r="B672" s="1" t="s">
        <v>752</v>
      </c>
      <c r="C672" s="1" t="s">
        <v>753</v>
      </c>
      <c r="D672" s="1" t="s">
        <v>247</v>
      </c>
    </row>
    <row r="673" spans="2:4" x14ac:dyDescent="0.2">
      <c r="C673" s="1" t="s">
        <v>754</v>
      </c>
      <c r="D673" s="1" t="s">
        <v>247</v>
      </c>
    </row>
    <row r="676" spans="2:4" x14ac:dyDescent="0.2">
      <c r="B676" s="1" t="s">
        <v>755</v>
      </c>
      <c r="C676" s="1" t="s">
        <v>756</v>
      </c>
      <c r="D676" s="1" t="s">
        <v>247</v>
      </c>
    </row>
    <row r="677" spans="2:4" x14ac:dyDescent="0.2">
      <c r="C677" s="1" t="s">
        <v>757</v>
      </c>
      <c r="D677" s="1" t="s">
        <v>247</v>
      </c>
    </row>
    <row r="680" spans="2:4" x14ac:dyDescent="0.2">
      <c r="B680" s="1" t="s">
        <v>758</v>
      </c>
      <c r="C680" s="1" t="s">
        <v>759</v>
      </c>
      <c r="D680" s="1" t="s">
        <v>247</v>
      </c>
    </row>
    <row r="681" spans="2:4" x14ac:dyDescent="0.2">
      <c r="C681" s="1" t="s">
        <v>760</v>
      </c>
      <c r="D681" s="1" t="s">
        <v>247</v>
      </c>
    </row>
    <row r="684" spans="2:4" x14ac:dyDescent="0.2">
      <c r="B684" s="1" t="s">
        <v>761</v>
      </c>
      <c r="C684" s="1" t="s">
        <v>762</v>
      </c>
      <c r="D684" s="1" t="s">
        <v>247</v>
      </c>
    </row>
    <row r="685" spans="2:4" x14ac:dyDescent="0.2">
      <c r="C685" s="1" t="s">
        <v>763</v>
      </c>
      <c r="D685" s="1" t="s">
        <v>247</v>
      </c>
    </row>
    <row r="688" spans="2:4" x14ac:dyDescent="0.2">
      <c r="B688" s="1" t="s">
        <v>764</v>
      </c>
      <c r="C688" s="1" t="s">
        <v>765</v>
      </c>
      <c r="D688" s="1" t="s">
        <v>247</v>
      </c>
    </row>
    <row r="689" spans="2:4" x14ac:dyDescent="0.2">
      <c r="C689" s="1" t="s">
        <v>481</v>
      </c>
      <c r="D689" s="1" t="s">
        <v>247</v>
      </c>
    </row>
    <row r="692" spans="2:4" x14ac:dyDescent="0.2">
      <c r="B692" s="1" t="s">
        <v>482</v>
      </c>
      <c r="C692" s="1" t="s">
        <v>483</v>
      </c>
    </row>
    <row r="693" spans="2:4" x14ac:dyDescent="0.2">
      <c r="C693" s="1" t="s">
        <v>484</v>
      </c>
    </row>
    <row r="696" spans="2:4" x14ac:dyDescent="0.2">
      <c r="B696" s="1" t="s">
        <v>485</v>
      </c>
      <c r="C696" s="1" t="s">
        <v>486</v>
      </c>
    </row>
    <row r="697" spans="2:4" x14ac:dyDescent="0.2">
      <c r="C697" s="1" t="s">
        <v>487</v>
      </c>
    </row>
    <row r="700" spans="2:4" x14ac:dyDescent="0.2">
      <c r="B700" s="1" t="s">
        <v>488</v>
      </c>
      <c r="C700" s="1" t="s">
        <v>489</v>
      </c>
    </row>
    <row r="701" spans="2:4" x14ac:dyDescent="0.2">
      <c r="C701" s="1" t="s">
        <v>490</v>
      </c>
    </row>
    <row r="704" spans="2:4" x14ac:dyDescent="0.2">
      <c r="B704" s="1" t="s">
        <v>491</v>
      </c>
      <c r="C704" s="1" t="s">
        <v>492</v>
      </c>
    </row>
    <row r="705" spans="2:8" x14ac:dyDescent="0.2">
      <c r="C705" s="1" t="s">
        <v>493</v>
      </c>
    </row>
    <row r="708" spans="2:8" x14ac:dyDescent="0.2">
      <c r="B708" s="1" t="s">
        <v>494</v>
      </c>
      <c r="C708" s="1" t="s">
        <v>495</v>
      </c>
    </row>
    <row r="709" spans="2:8" x14ac:dyDescent="0.2">
      <c r="C709" s="1" t="s">
        <v>496</v>
      </c>
    </row>
    <row r="712" spans="2:8" x14ac:dyDescent="0.2">
      <c r="B712" s="1" t="s">
        <v>497</v>
      </c>
      <c r="C712" s="1" t="s">
        <v>498</v>
      </c>
    </row>
    <row r="713" spans="2:8" x14ac:dyDescent="0.2">
      <c r="C713" s="1" t="s">
        <v>499</v>
      </c>
    </row>
    <row r="716" spans="2:8" x14ac:dyDescent="0.2">
      <c r="B716" s="1" t="s">
        <v>500</v>
      </c>
      <c r="C716" s="1" t="s">
        <v>501</v>
      </c>
      <c r="D716" s="1">
        <f>HLOOKUP("DOUBLE",$B$6:$H$12,3, FALSE)</f>
        <v>1.0000000000000001E-5</v>
      </c>
      <c r="E716" s="1">
        <f>HLOOKUP("DOUBLE",$B$6:$H$12,3, FALSE)</f>
        <v>1.0000000000000001E-5</v>
      </c>
      <c r="F716" s="1" t="str">
        <f>HLOOKUP("STRing",$B$6:$H$12,3, FALSE)</f>
        <v>nospaces</v>
      </c>
      <c r="G716" s="1" t="str">
        <f>HLOOKUP("STRING",$B$6:$H$12,6, TRUE)</f>
        <v xml:space="preserve"> beginsWithSpace</v>
      </c>
    </row>
    <row r="717" spans="2:8" x14ac:dyDescent="0.2">
      <c r="C717" s="1" t="s">
        <v>502</v>
      </c>
      <c r="D717" s="1">
        <v>1.0000000000000001E-5</v>
      </c>
      <c r="E717" s="1">
        <v>1.0000000000000001E-5</v>
      </c>
      <c r="F717" s="1" t="s">
        <v>1117</v>
      </c>
      <c r="G717" s="2" t="s">
        <v>1125</v>
      </c>
    </row>
    <row r="720" spans="2:8" x14ac:dyDescent="0.2">
      <c r="B720" s="1" t="s">
        <v>503</v>
      </c>
      <c r="C720" s="1" t="s">
        <v>504</v>
      </c>
      <c r="D720" s="1">
        <f>HOUR(1)</f>
        <v>0</v>
      </c>
      <c r="E720" s="1">
        <f>HOUR(0.75)</f>
        <v>18</v>
      </c>
      <c r="F720" s="1">
        <f>HOUR(0.33)</f>
        <v>7</v>
      </c>
      <c r="G720" s="2">
        <f>HOUR(D7)</f>
        <v>0</v>
      </c>
      <c r="H720" s="2" t="e">
        <f>HOUR(E8)</f>
        <v>#VALUE!</v>
      </c>
    </row>
    <row r="721" spans="2:13" x14ac:dyDescent="0.2">
      <c r="C721" s="1" t="s">
        <v>505</v>
      </c>
      <c r="D721" s="1">
        <v>0</v>
      </c>
      <c r="E721" s="1">
        <v>18</v>
      </c>
      <c r="F721" s="1">
        <v>7</v>
      </c>
      <c r="G721" s="2">
        <v>0</v>
      </c>
      <c r="H721" s="2" t="e">
        <v>#VALUE!</v>
      </c>
    </row>
    <row r="724" spans="2:13" x14ac:dyDescent="0.2">
      <c r="B724" s="1" t="s">
        <v>506</v>
      </c>
      <c r="C724" s="1" t="s">
        <v>792</v>
      </c>
      <c r="D724" s="12" t="str">
        <f>HYPERLINK("http://poi.apache.org")</f>
        <v>http://poi.apache.org</v>
      </c>
    </row>
    <row r="725" spans="2:13" x14ac:dyDescent="0.2">
      <c r="C725" s="1" t="s">
        <v>793</v>
      </c>
      <c r="D725" s="12" t="s">
        <v>1216</v>
      </c>
    </row>
    <row r="728" spans="2:13" x14ac:dyDescent="0.2">
      <c r="B728" s="1" t="s">
        <v>794</v>
      </c>
      <c r="C728" s="1" t="s">
        <v>795</v>
      </c>
    </row>
    <row r="729" spans="2:13" x14ac:dyDescent="0.2">
      <c r="C729" s="1" t="s">
        <v>796</v>
      </c>
    </row>
    <row r="732" spans="2:13" x14ac:dyDescent="0.2">
      <c r="B732" s="1" t="s">
        <v>88</v>
      </c>
      <c r="C732" s="1" t="s">
        <v>1129</v>
      </c>
      <c r="D732" s="1" t="b">
        <f>IF(1&gt;2,3)</f>
        <v>0</v>
      </c>
      <c r="E732" s="1">
        <f>IF(1&gt;2,3,4)</f>
        <v>4</v>
      </c>
      <c r="F732" s="1">
        <f>IF(B10,3)</f>
        <v>3</v>
      </c>
      <c r="G732" s="2">
        <f>IF(D7,#VALUE!, 3)</f>
        <v>3</v>
      </c>
      <c r="H732" s="2" t="str">
        <f>IF(ISERROR(B8/B7),"error detected")</f>
        <v>error detected</v>
      </c>
      <c r="I732" s="2">
        <f>IF(ISERROR(B8/B8),1,IF(3&gt;4,2,IF(B8&gt;B7,3,-1)))</f>
        <v>3</v>
      </c>
      <c r="J732" s="2" t="str">
        <f>IF(ISERROR((B9+B8)/(B7*C8)),"error detected")</f>
        <v>error detected</v>
      </c>
      <c r="K732" s="2" t="b">
        <f>IF(B7*B8/C8*C11&gt;0,B16,B17)</f>
        <v>0</v>
      </c>
      <c r="L732" s="2" t="e">
        <f>IF(AA11,1)</f>
        <v>#NAME?</v>
      </c>
      <c r="M732" s="2" t="str">
        <f>IF("tRue", "A", "B")</f>
        <v>A</v>
      </c>
    </row>
    <row r="733" spans="2:13" x14ac:dyDescent="0.2">
      <c r="C733" s="1" t="s">
        <v>1130</v>
      </c>
      <c r="D733" s="1" t="b">
        <v>0</v>
      </c>
      <c r="E733" s="1">
        <v>4</v>
      </c>
      <c r="F733" s="1">
        <v>3</v>
      </c>
      <c r="G733" s="2">
        <v>3</v>
      </c>
      <c r="H733" s="2" t="s">
        <v>89</v>
      </c>
      <c r="I733" s="2">
        <v>3</v>
      </c>
      <c r="J733" s="2" t="s">
        <v>89</v>
      </c>
      <c r="K733" s="2" t="b">
        <v>0</v>
      </c>
      <c r="L733" s="2" t="e">
        <v>#NAME?</v>
      </c>
      <c r="M733" s="2" t="s">
        <v>1200</v>
      </c>
    </row>
    <row r="736" spans="2:13" x14ac:dyDescent="0.2">
      <c r="B736" s="1" t="s">
        <v>797</v>
      </c>
      <c r="C736" s="1" t="s">
        <v>798</v>
      </c>
      <c r="D736" s="1">
        <f>INDEX(B14:C15,2,2)</f>
        <v>-1.0000100000000001</v>
      </c>
      <c r="E736" s="1" t="e">
        <f>INDEX(B14:C15,D7,2)</f>
        <v>#VALUE!</v>
      </c>
    </row>
    <row r="737" spans="2:6" x14ac:dyDescent="0.2">
      <c r="C737" s="1" t="s">
        <v>799</v>
      </c>
      <c r="D737" s="1">
        <v>-1.0000100000000001</v>
      </c>
      <c r="E737" s="1" t="e">
        <v>#VALUE!</v>
      </c>
    </row>
    <row r="740" spans="2:6" x14ac:dyDescent="0.2">
      <c r="B740" s="1" t="s">
        <v>800</v>
      </c>
      <c r="C740" s="1" t="s">
        <v>801</v>
      </c>
      <c r="D740" s="1">
        <f ca="1">INDIRECT("B9")</f>
        <v>2</v>
      </c>
      <c r="E740" s="1">
        <f ca="1">INDIRECT("$B$9")</f>
        <v>2</v>
      </c>
      <c r="F740" s="1" t="e">
        <f ca="1">INDIRECT(D10)</f>
        <v>#REF!</v>
      </c>
    </row>
    <row r="741" spans="2:6" x14ac:dyDescent="0.2">
      <c r="C741" s="1" t="s">
        <v>802</v>
      </c>
      <c r="D741" s="1">
        <v>2</v>
      </c>
      <c r="E741" s="1">
        <v>2</v>
      </c>
      <c r="F741" s="1" t="e">
        <v>#REF!</v>
      </c>
    </row>
    <row r="744" spans="2:6" x14ac:dyDescent="0.2">
      <c r="B744" s="1" t="s">
        <v>803</v>
      </c>
      <c r="C744" s="1" t="s">
        <v>804</v>
      </c>
    </row>
    <row r="745" spans="2:6" x14ac:dyDescent="0.2">
      <c r="C745" s="1" t="s">
        <v>805</v>
      </c>
    </row>
    <row r="748" spans="2:6" x14ac:dyDescent="0.2">
      <c r="B748" s="1" t="s">
        <v>806</v>
      </c>
      <c r="C748" s="1" t="s">
        <v>807</v>
      </c>
    </row>
    <row r="749" spans="2:6" x14ac:dyDescent="0.2">
      <c r="C749" s="1" t="s">
        <v>808</v>
      </c>
    </row>
    <row r="752" spans="2:6" x14ac:dyDescent="0.2">
      <c r="B752" s="1" t="s">
        <v>809</v>
      </c>
      <c r="C752" s="1" t="s">
        <v>810</v>
      </c>
    </row>
    <row r="753" spans="2:15" x14ac:dyDescent="0.2">
      <c r="C753" s="1" t="s">
        <v>811</v>
      </c>
    </row>
    <row r="756" spans="2:15" x14ac:dyDescent="0.2">
      <c r="B756" s="1" t="s">
        <v>812</v>
      </c>
      <c r="C756" s="1" t="s">
        <v>813</v>
      </c>
      <c r="D756" s="1">
        <f>INT(B7)</f>
        <v>0</v>
      </c>
      <c r="E756" s="1">
        <f>INT(B14)</f>
        <v>-2</v>
      </c>
      <c r="F756" s="1">
        <f>INT(B16)</f>
        <v>1</v>
      </c>
      <c r="G756" s="2" t="e">
        <f>INT(B18)</f>
        <v>#VALUE!</v>
      </c>
      <c r="H756" s="2">
        <f>INT(C9)</f>
        <v>1</v>
      </c>
      <c r="I756" s="2">
        <f>INT(C17)</f>
        <v>-1</v>
      </c>
      <c r="J756" s="2">
        <f>INT(E14)</f>
        <v>0</v>
      </c>
      <c r="K756" s="2" t="e">
        <f>INT(E7)</f>
        <v>#VALUE!</v>
      </c>
      <c r="L756" s="2">
        <f>INT(F10)</f>
        <v>0</v>
      </c>
      <c r="M756" s="2">
        <f>INT(J8:M8)</f>
        <v>3</v>
      </c>
      <c r="N756" s="2">
        <f>INT(M754:M757)</f>
        <v>3</v>
      </c>
      <c r="O756" s="2" t="e">
        <f>INT(N8:O9)</f>
        <v>#VALUE!</v>
      </c>
    </row>
    <row r="757" spans="2:15" x14ac:dyDescent="0.2">
      <c r="C757" s="1" t="s">
        <v>814</v>
      </c>
      <c r="D757" s="1">
        <v>0</v>
      </c>
      <c r="E757" s="1">
        <v>-2</v>
      </c>
      <c r="F757" s="1">
        <v>1</v>
      </c>
      <c r="G757" s="2" t="e">
        <v>#VALUE!</v>
      </c>
      <c r="H757" s="2">
        <v>1</v>
      </c>
      <c r="I757" s="2">
        <v>-1</v>
      </c>
      <c r="J757" s="2">
        <v>0</v>
      </c>
      <c r="K757" s="2" t="e">
        <v>#VALUE!</v>
      </c>
      <c r="L757" s="2">
        <v>0</v>
      </c>
      <c r="M757" s="2">
        <v>3</v>
      </c>
      <c r="N757" s="2">
        <v>3</v>
      </c>
      <c r="O757" s="2" t="e">
        <v>#VALUE!</v>
      </c>
    </row>
    <row r="760" spans="2:15" x14ac:dyDescent="0.2">
      <c r="B760" s="1" t="s">
        <v>815</v>
      </c>
      <c r="C760" s="1" t="s">
        <v>816</v>
      </c>
    </row>
    <row r="761" spans="2:15" x14ac:dyDescent="0.2">
      <c r="C761" s="1" t="s">
        <v>817</v>
      </c>
    </row>
    <row r="764" spans="2:15" x14ac:dyDescent="0.2">
      <c r="B764" s="1" t="s">
        <v>818</v>
      </c>
      <c r="C764" s="1" t="s">
        <v>533</v>
      </c>
    </row>
    <row r="765" spans="2:15" x14ac:dyDescent="0.2">
      <c r="C765" s="1" t="s">
        <v>534</v>
      </c>
    </row>
    <row r="768" spans="2:15" x14ac:dyDescent="0.2">
      <c r="B768" s="1" t="s">
        <v>535</v>
      </c>
      <c r="C768" s="1" t="s">
        <v>536</v>
      </c>
      <c r="D768" s="53">
        <f>TRUNC(IRR(AL7:AL11),4)</f>
        <v>-7.6799999999999993E-2</v>
      </c>
      <c r="E768" s="53">
        <f>TRUNC(IRR(AL7:AL12),4)</f>
        <v>5.3800000000000001E-2</v>
      </c>
      <c r="F768" s="53">
        <f>TRUNC(IRR(AL7:AL9, -10%),4)</f>
        <v>-0.44350000000000001</v>
      </c>
    </row>
    <row r="769" spans="2:12" x14ac:dyDescent="0.2">
      <c r="C769" s="1" t="s">
        <v>537</v>
      </c>
      <c r="D769" s="53">
        <v>-7.6799999999999993E-2</v>
      </c>
      <c r="E769" s="53">
        <v>5.3800000000000001E-2</v>
      </c>
      <c r="F769" s="53">
        <v>-0.44350000000000001</v>
      </c>
    </row>
    <row r="772" spans="2:12" x14ac:dyDescent="0.2">
      <c r="B772" s="1" t="s">
        <v>538</v>
      </c>
      <c r="C772" s="1" t="s">
        <v>539</v>
      </c>
      <c r="D772" s="1" t="b">
        <f>ISBLANK(B7)</f>
        <v>0</v>
      </c>
      <c r="E772" s="1" t="b">
        <f>ISBLANK(B11)</f>
        <v>0</v>
      </c>
      <c r="F772" s="1" t="b">
        <f>ISBLANK(B17)</f>
        <v>0</v>
      </c>
      <c r="G772" s="2" t="b">
        <f>ISBLANK(D8)</f>
        <v>1</v>
      </c>
      <c r="H772" s="2" t="b">
        <f>ISBLANK(E7)</f>
        <v>0</v>
      </c>
      <c r="I772" s="2" t="b">
        <f>ISBLANK(F15)</f>
        <v>1</v>
      </c>
      <c r="J772" s="2" t="b">
        <f>ISBLANK(J14:K14)</f>
        <v>1</v>
      </c>
      <c r="K772" s="2" t="b">
        <f>ISBLANK(K13:L14)</f>
        <v>0</v>
      </c>
      <c r="L772" s="2" t="b">
        <f>ISBLANK(D7:D7)</f>
        <v>1</v>
      </c>
    </row>
    <row r="773" spans="2:12" x14ac:dyDescent="0.2">
      <c r="C773" s="1" t="s">
        <v>540</v>
      </c>
      <c r="D773" s="1" t="b">
        <v>0</v>
      </c>
      <c r="E773" s="1" t="b">
        <v>0</v>
      </c>
      <c r="F773" s="1" t="b">
        <v>0</v>
      </c>
      <c r="G773" s="2" t="b">
        <v>1</v>
      </c>
      <c r="H773" s="2" t="b">
        <v>0</v>
      </c>
      <c r="I773" s="2" t="b">
        <v>1</v>
      </c>
      <c r="J773" s="2" t="b">
        <v>1</v>
      </c>
      <c r="K773" s="2" t="b">
        <v>0</v>
      </c>
      <c r="L773" s="2" t="b">
        <v>1</v>
      </c>
    </row>
    <row r="776" spans="2:12" x14ac:dyDescent="0.2">
      <c r="B776" s="1" t="s">
        <v>541</v>
      </c>
      <c r="C776" s="1" t="s">
        <v>542</v>
      </c>
    </row>
    <row r="777" spans="2:12" x14ac:dyDescent="0.2">
      <c r="C777" s="1" t="s">
        <v>543</v>
      </c>
    </row>
    <row r="780" spans="2:12" x14ac:dyDescent="0.2">
      <c r="B780" s="1" t="s">
        <v>544</v>
      </c>
      <c r="C780" s="1" t="s">
        <v>545</v>
      </c>
      <c r="D780" s="1" t="b">
        <f>ISERROR(B7)</f>
        <v>0</v>
      </c>
      <c r="E780" s="1" t="b">
        <f>ISERROR(B17)</f>
        <v>0</v>
      </c>
      <c r="F780" s="1" t="b">
        <f>ISERROR(B8/C7)</f>
        <v>1</v>
      </c>
      <c r="G780" s="2" t="b">
        <f>ISERROR(C10:C13)</f>
        <v>1</v>
      </c>
      <c r="H780" s="2" t="b">
        <f>ISERROR(C16:E16)</f>
        <v>1</v>
      </c>
      <c r="I780" s="2" t="b">
        <f>ISERROR(F14)</f>
        <v>0</v>
      </c>
      <c r="J780" s="2" t="b">
        <f>ISERROR(I11:K11)</f>
        <v>0</v>
      </c>
      <c r="K780" s="2" t="b">
        <f>ISERROR(I778:I781)</f>
        <v>0</v>
      </c>
      <c r="L780" s="2" t="b">
        <f>ISERROR(H780)</f>
        <v>0</v>
      </c>
    </row>
    <row r="781" spans="2:12" x14ac:dyDescent="0.2">
      <c r="C781" s="1" t="s">
        <v>546</v>
      </c>
      <c r="D781" s="1" t="b">
        <v>0</v>
      </c>
      <c r="E781" s="1" t="b">
        <v>0</v>
      </c>
      <c r="F781" s="1" t="b">
        <v>1</v>
      </c>
      <c r="G781" s="2" t="b">
        <v>1</v>
      </c>
      <c r="H781" s="2" t="b">
        <v>1</v>
      </c>
      <c r="I781" s="2" t="b">
        <v>0</v>
      </c>
      <c r="J781" s="2" t="b">
        <v>0</v>
      </c>
      <c r="K781" s="2" t="b">
        <v>0</v>
      </c>
      <c r="L781" s="2" t="b">
        <v>0</v>
      </c>
    </row>
    <row r="784" spans="2:12" x14ac:dyDescent="0.2">
      <c r="B784" s="1" t="s">
        <v>547</v>
      </c>
      <c r="C784" s="1" t="s">
        <v>548</v>
      </c>
      <c r="D784" s="1" t="b">
        <f>ISLOGICAL(B7)</f>
        <v>0</v>
      </c>
      <c r="E784" s="1" t="b">
        <f>ISLOGICAL(B16)</f>
        <v>1</v>
      </c>
      <c r="F784" s="1" t="b">
        <f>ISLOGICAL(B17)</f>
        <v>1</v>
      </c>
      <c r="G784" s="2" t="b">
        <f>ISLOGICAL(B18)</f>
        <v>0</v>
      </c>
      <c r="H784" s="2" t="b">
        <f>ISLOGICAL(B19)</f>
        <v>0</v>
      </c>
      <c r="I784" s="2" t="b">
        <f>ISLOGICAL(C18)</f>
        <v>0</v>
      </c>
      <c r="J784" s="2" t="b">
        <f>ISLOGICAL(TRUE())</f>
        <v>1</v>
      </c>
      <c r="K784" s="2" t="b">
        <f>ISLOGICAL(TRUE)</f>
        <v>1</v>
      </c>
      <c r="L784" s="2" t="b">
        <f>ISLOGICAL(B16:B17)</f>
        <v>0</v>
      </c>
    </row>
    <row r="785" spans="2:17" x14ac:dyDescent="0.2">
      <c r="C785" s="1" t="s">
        <v>549</v>
      </c>
      <c r="D785" s="1" t="b">
        <v>0</v>
      </c>
      <c r="E785" s="1" t="b">
        <v>1</v>
      </c>
      <c r="F785" s="1" t="b">
        <v>1</v>
      </c>
      <c r="G785" s="1" t="b">
        <v>0</v>
      </c>
      <c r="H785" s="1" t="b">
        <v>0</v>
      </c>
      <c r="I785" s="1" t="b">
        <v>0</v>
      </c>
      <c r="J785" s="1" t="b">
        <v>1</v>
      </c>
      <c r="K785" s="1" t="b">
        <v>1</v>
      </c>
      <c r="L785" s="1" t="b">
        <v>0</v>
      </c>
    </row>
    <row r="788" spans="2:17" x14ac:dyDescent="0.2">
      <c r="B788" s="1" t="s">
        <v>550</v>
      </c>
      <c r="C788" s="1" t="s">
        <v>551</v>
      </c>
      <c r="D788" s="1" t="b">
        <f>ISNA(#N/A)</f>
        <v>1</v>
      </c>
      <c r="E788" s="1" t="b">
        <f>ISNA(42)</f>
        <v>0</v>
      </c>
      <c r="F788" s="1" t="b">
        <f>ISNA(AA13)</f>
        <v>1</v>
      </c>
      <c r="G788" s="2" t="b">
        <f>ISNA(AA8)</f>
        <v>0</v>
      </c>
      <c r="H788" s="2" t="b">
        <f>ISNA(AA14)</f>
        <v>0</v>
      </c>
      <c r="I788" s="2" t="b">
        <f>ISNA(B16)</f>
        <v>0</v>
      </c>
    </row>
    <row r="789" spans="2:17" x14ac:dyDescent="0.2">
      <c r="C789" s="1" t="s">
        <v>552</v>
      </c>
      <c r="D789" s="1" t="b">
        <v>1</v>
      </c>
      <c r="E789" s="1" t="b">
        <v>0</v>
      </c>
      <c r="F789" s="1" t="b">
        <v>1</v>
      </c>
      <c r="G789" s="2" t="b">
        <v>0</v>
      </c>
      <c r="H789" s="2" t="b">
        <v>0</v>
      </c>
      <c r="I789" s="2" t="b">
        <v>0</v>
      </c>
    </row>
    <row r="792" spans="2:17" x14ac:dyDescent="0.2">
      <c r="B792" s="1" t="s">
        <v>553</v>
      </c>
      <c r="C792" s="1" t="s">
        <v>554</v>
      </c>
      <c r="D792" s="1" t="b">
        <f>ISNONTEXT(1)</f>
        <v>1</v>
      </c>
      <c r="E792" s="1" t="b">
        <f>ISNONTEXT(TRUE)</f>
        <v>1</v>
      </c>
      <c r="F792" s="2" t="b">
        <f>ISNONTEXT("1")</f>
        <v>0</v>
      </c>
      <c r="G792" s="1" t="b">
        <f>ISNONTEXT("true")</f>
        <v>0</v>
      </c>
      <c r="H792" s="2" t="b">
        <f>ISNONTEXT(B7)</f>
        <v>1</v>
      </c>
      <c r="I792" s="2" t="b">
        <f>ISNONTEXT(B18)</f>
        <v>0</v>
      </c>
      <c r="J792" s="2" t="b">
        <f>ISNONTEXT(F12)</f>
        <v>0</v>
      </c>
      <c r="K792" s="2" t="b">
        <f>ISNONTEXT(B18:B19)</f>
        <v>1</v>
      </c>
      <c r="L792" s="2" t="b">
        <f>ISNONTEXT(D7)</f>
        <v>1</v>
      </c>
    </row>
    <row r="793" spans="2:17" x14ac:dyDescent="0.2">
      <c r="C793" s="1" t="s">
        <v>555</v>
      </c>
      <c r="D793" s="1" t="b">
        <v>1</v>
      </c>
      <c r="E793" s="1" t="b">
        <v>1</v>
      </c>
      <c r="F793" s="1" t="b">
        <v>0</v>
      </c>
      <c r="G793" s="1" t="b">
        <v>0</v>
      </c>
      <c r="H793" s="1" t="b">
        <v>1</v>
      </c>
      <c r="I793" s="1" t="b">
        <v>0</v>
      </c>
      <c r="J793" s="1" t="b">
        <v>0</v>
      </c>
      <c r="K793" s="1" t="b">
        <v>1</v>
      </c>
      <c r="L793" s="2" t="b">
        <v>1</v>
      </c>
    </row>
    <row r="796" spans="2:17" x14ac:dyDescent="0.2">
      <c r="B796" s="1" t="s">
        <v>556</v>
      </c>
      <c r="C796" s="1" t="s">
        <v>557</v>
      </c>
      <c r="D796" s="1" t="b">
        <f>ISNUMBER(0)</f>
        <v>1</v>
      </c>
      <c r="E796" s="1" t="b">
        <f>ISNUMBER("a")</f>
        <v>0</v>
      </c>
      <c r="F796" s="1" t="b">
        <f>ISNUMBER(TRUE)</f>
        <v>0</v>
      </c>
      <c r="G796" s="2" t="b">
        <f>ISNUMBER(B7)</f>
        <v>1</v>
      </c>
      <c r="H796" s="2" t="b">
        <f>ISNUMBER(B18)</f>
        <v>0</v>
      </c>
      <c r="I796" s="2" t="b">
        <f>ISNUMBER(B16)</f>
        <v>0</v>
      </c>
      <c r="J796" s="2" t="b">
        <f>ISNUMBER(C10)</f>
        <v>1</v>
      </c>
      <c r="K796" s="2" t="b">
        <f>ISNUMBER(D7)</f>
        <v>0</v>
      </c>
      <c r="L796" s="2" t="b">
        <f>ISNUMBER(E7)</f>
        <v>0</v>
      </c>
      <c r="M796" s="2" t="b">
        <f>ISNUMBER(E15)</f>
        <v>0</v>
      </c>
      <c r="N796" s="2" t="b">
        <f>ISNUMBER(F7)</f>
        <v>1</v>
      </c>
      <c r="O796" s="2" t="b">
        <f>ISNUMBER(F13)</f>
        <v>0</v>
      </c>
      <c r="P796" s="2" t="b">
        <f>ISNUMBER(G7:J7)</f>
        <v>0</v>
      </c>
      <c r="Q796" s="2" t="b">
        <f>ISNUMBER(K7:K9)</f>
        <v>0</v>
      </c>
    </row>
    <row r="797" spans="2:17" x14ac:dyDescent="0.2">
      <c r="C797" s="1" t="s">
        <v>558</v>
      </c>
      <c r="D797" s="1" t="b">
        <v>1</v>
      </c>
      <c r="E797" s="2" t="b">
        <v>0</v>
      </c>
      <c r="F797" s="2" t="b">
        <v>0</v>
      </c>
      <c r="G797" s="1" t="b">
        <v>1</v>
      </c>
      <c r="H797" s="2" t="b">
        <v>0</v>
      </c>
      <c r="I797" s="2" t="b">
        <v>0</v>
      </c>
      <c r="J797" s="1" t="b">
        <v>1</v>
      </c>
      <c r="K797" s="2" t="b">
        <v>0</v>
      </c>
      <c r="L797" s="2" t="b">
        <v>0</v>
      </c>
      <c r="M797" s="2" t="b">
        <v>0</v>
      </c>
      <c r="N797" s="1" t="b">
        <v>1</v>
      </c>
      <c r="O797" s="2" t="b">
        <v>0</v>
      </c>
      <c r="P797" s="2" t="b">
        <v>0</v>
      </c>
      <c r="Q797" s="2" t="b">
        <v>0</v>
      </c>
    </row>
    <row r="800" spans="2:17" x14ac:dyDescent="0.2">
      <c r="B800" s="1" t="s">
        <v>559</v>
      </c>
      <c r="C800" s="1" t="s">
        <v>560</v>
      </c>
    </row>
    <row r="801" spans="2:13" x14ac:dyDescent="0.2">
      <c r="C801" s="1" t="s">
        <v>561</v>
      </c>
    </row>
    <row r="804" spans="2:13" x14ac:dyDescent="0.2">
      <c r="B804" s="1" t="s">
        <v>562</v>
      </c>
      <c r="C804" s="1" t="s">
        <v>563</v>
      </c>
      <c r="D804" s="1" t="b">
        <f>ISREF(0)</f>
        <v>0</v>
      </c>
      <c r="E804" s="1" t="b">
        <f>ISREF("a17")</f>
        <v>0</v>
      </c>
      <c r="F804" s="2" t="b">
        <f>ISREF(TRUE)</f>
        <v>0</v>
      </c>
      <c r="G804" s="2" t="b">
        <f>ISREF(B7)</f>
        <v>1</v>
      </c>
      <c r="H804" s="2" t="b">
        <f>ISREF(G7:G9)</f>
        <v>1</v>
      </c>
      <c r="I804" s="2" t="b">
        <f>ISREF(G7:I9)</f>
        <v>1</v>
      </c>
      <c r="J804" s="2" t="b">
        <f>ISREF(D7)</f>
        <v>1</v>
      </c>
      <c r="K804" s="2" t="b">
        <f>ISREF("")</f>
        <v>0</v>
      </c>
    </row>
    <row r="805" spans="2:13" x14ac:dyDescent="0.2">
      <c r="C805" s="1" t="s">
        <v>564</v>
      </c>
      <c r="D805" s="1" t="b">
        <v>0</v>
      </c>
      <c r="E805" s="1" t="b">
        <v>0</v>
      </c>
      <c r="F805" s="1" t="b">
        <v>0</v>
      </c>
      <c r="G805" s="2" t="b">
        <v>1</v>
      </c>
      <c r="H805" s="2" t="b">
        <v>1</v>
      </c>
      <c r="I805" s="2" t="b">
        <v>1</v>
      </c>
      <c r="J805" s="2" t="b">
        <v>1</v>
      </c>
      <c r="K805" s="1" t="b">
        <v>0</v>
      </c>
    </row>
    <row r="808" spans="2:13" x14ac:dyDescent="0.2">
      <c r="B808" s="1" t="s">
        <v>565</v>
      </c>
      <c r="C808" s="1" t="s">
        <v>566</v>
      </c>
      <c r="D808" s="1" t="b">
        <f>ISTEXT(1)</f>
        <v>0</v>
      </c>
      <c r="E808" s="1" t="b">
        <f>ISTEXT(TRUE)</f>
        <v>0</v>
      </c>
      <c r="F808" s="2" t="b">
        <f>ISTEXT("1")</f>
        <v>1</v>
      </c>
      <c r="G808" s="1" t="b">
        <f>ISTEXT("true")</f>
        <v>1</v>
      </c>
      <c r="H808" s="2" t="b">
        <f>ISTEXT(B23)</f>
        <v>1</v>
      </c>
      <c r="I808" s="2" t="b">
        <f>ISTEXT(B34)</f>
        <v>0</v>
      </c>
      <c r="J808" s="2" t="b">
        <f>ISTEXT(F28)</f>
        <v>1</v>
      </c>
      <c r="K808" s="2" t="b">
        <f>ISTEXT(B34:B35)</f>
        <v>0</v>
      </c>
      <c r="L808" s="2" t="b">
        <f>ISTEXT(D23)</f>
        <v>0</v>
      </c>
    </row>
    <row r="809" spans="2:13" x14ac:dyDescent="0.2">
      <c r="C809" s="1" t="s">
        <v>567</v>
      </c>
      <c r="D809" s="1" t="b">
        <v>0</v>
      </c>
      <c r="E809" s="1" t="b">
        <v>0</v>
      </c>
      <c r="F809" s="1" t="b">
        <v>1</v>
      </c>
      <c r="G809" s="1" t="b">
        <v>1</v>
      </c>
      <c r="H809" s="1" t="b">
        <v>1</v>
      </c>
      <c r="I809" s="1" t="b">
        <v>0</v>
      </c>
      <c r="J809" s="1" t="b">
        <v>1</v>
      </c>
      <c r="K809" s="1" t="b">
        <v>0</v>
      </c>
      <c r="L809" s="1" t="b">
        <v>0</v>
      </c>
    </row>
    <row r="812" spans="2:13" x14ac:dyDescent="0.2">
      <c r="B812" s="1" t="s">
        <v>568</v>
      </c>
      <c r="C812" s="1" t="s">
        <v>569</v>
      </c>
    </row>
    <row r="813" spans="2:13" x14ac:dyDescent="0.2">
      <c r="C813" s="1" t="s">
        <v>570</v>
      </c>
    </row>
    <row r="816" spans="2:13" x14ac:dyDescent="0.2">
      <c r="B816" s="1" t="s">
        <v>571</v>
      </c>
      <c r="C816" s="1" t="s">
        <v>572</v>
      </c>
      <c r="D816" s="1">
        <f>LARGE(B7:C14,1)</f>
        <v>9999999999</v>
      </c>
      <c r="E816" s="1">
        <f>LARGE(B8:B10,3)</f>
        <v>1</v>
      </c>
      <c r="F816" s="1">
        <f>LARGE(B9:B16,4)</f>
        <v>-1</v>
      </c>
      <c r="G816" s="2">
        <f>LARGE(TRUE,1)</f>
        <v>1</v>
      </c>
      <c r="H816" s="2">
        <f>LARGE("2.3",1)</f>
        <v>2.2999999999999998</v>
      </c>
      <c r="I816" s="2" t="e">
        <f>LARGE(E8:E12,3)</f>
        <v>#NUM!</v>
      </c>
      <c r="J816" s="2" t="e">
        <f>LARGE(D7:D8,1)</f>
        <v>#NUM!</v>
      </c>
      <c r="K816" s="2">
        <f>LARGE(C7:E9,3)</f>
        <v>0</v>
      </c>
      <c r="L816" s="2">
        <f>LARGE(E8:F10,2)</f>
        <v>1</v>
      </c>
      <c r="M816" s="2">
        <f>LARGE(F10:I13,3)</f>
        <v>345</v>
      </c>
    </row>
    <row r="817" spans="2:13" x14ac:dyDescent="0.2">
      <c r="C817" s="1" t="s">
        <v>573</v>
      </c>
      <c r="D817" s="1">
        <v>9999999999</v>
      </c>
      <c r="E817" s="1">
        <v>1</v>
      </c>
      <c r="F817" s="1">
        <v>-1</v>
      </c>
      <c r="G817" s="2">
        <v>1</v>
      </c>
      <c r="H817" s="2">
        <v>2.2999999999999998</v>
      </c>
      <c r="I817" s="2" t="e">
        <v>#NUM!</v>
      </c>
      <c r="J817" s="2" t="e">
        <v>#NUM!</v>
      </c>
      <c r="K817" s="2">
        <v>0</v>
      </c>
      <c r="L817" s="2">
        <v>1</v>
      </c>
      <c r="M817" s="2">
        <v>345</v>
      </c>
    </row>
    <row r="820" spans="2:13" x14ac:dyDescent="0.2">
      <c r="B820" s="1" t="s">
        <v>574</v>
      </c>
      <c r="C820" s="1" t="s">
        <v>575</v>
      </c>
    </row>
    <row r="821" spans="2:13" x14ac:dyDescent="0.2">
      <c r="C821" s="1" t="s">
        <v>576</v>
      </c>
    </row>
    <row r="824" spans="2:13" x14ac:dyDescent="0.2">
      <c r="B824" s="1" t="s">
        <v>577</v>
      </c>
      <c r="C824" s="1" t="s">
        <v>578</v>
      </c>
      <c r="D824" s="1" t="str">
        <f>LEFT("a string",0)</f>
        <v/>
      </c>
      <c r="E824" s="1" t="str">
        <f>LEFT("a string","6")</f>
        <v>a stri</v>
      </c>
      <c r="F824" s="1" t="str">
        <f>LEFT("a string",10)</f>
        <v>a string</v>
      </c>
      <c r="G824" s="1" t="str">
        <f>LEFT("a string",B9)</f>
        <v xml:space="preserve">a </v>
      </c>
      <c r="H824" s="2" t="str">
        <f>LEFT(E12, E17)</f>
        <v>no</v>
      </c>
      <c r="I824" s="2" t="str">
        <f>LEFT(TRUE,2)</f>
        <v>TR</v>
      </c>
      <c r="J824" s="2" t="e">
        <f>LEFT(G7:H9,H10)</f>
        <v>#VALUE!</v>
      </c>
      <c r="K824" s="2" t="str">
        <f>LEFT("a string", TRUE)</f>
        <v>a</v>
      </c>
    </row>
    <row r="825" spans="2:13" x14ac:dyDescent="0.2">
      <c r="C825" s="1" t="s">
        <v>579</v>
      </c>
      <c r="D825" s="1" t="s">
        <v>229</v>
      </c>
      <c r="E825" s="1" t="s">
        <v>92</v>
      </c>
      <c r="F825" s="1" t="s">
        <v>91</v>
      </c>
      <c r="G825" s="2" t="s">
        <v>90</v>
      </c>
      <c r="H825" s="2" t="s">
        <v>93</v>
      </c>
      <c r="I825" s="2" t="s">
        <v>95</v>
      </c>
      <c r="J825" s="2" t="e">
        <v>#VALUE!</v>
      </c>
      <c r="K825" s="2" t="s">
        <v>94</v>
      </c>
    </row>
    <row r="828" spans="2:13" x14ac:dyDescent="0.2">
      <c r="B828" s="1" t="s">
        <v>580</v>
      </c>
      <c r="C828" s="1" t="s">
        <v>581</v>
      </c>
    </row>
    <row r="829" spans="2:13" x14ac:dyDescent="0.2">
      <c r="C829" s="1" t="s">
        <v>582</v>
      </c>
    </row>
    <row r="832" spans="2:13" x14ac:dyDescent="0.2">
      <c r="B832" s="1" t="s">
        <v>583</v>
      </c>
      <c r="C832" s="1" t="s">
        <v>584</v>
      </c>
      <c r="D832" s="1">
        <f>LEN(B10)</f>
        <v>3</v>
      </c>
      <c r="E832" s="1">
        <f>LEN(F20)</f>
        <v>1</v>
      </c>
      <c r="F832" s="1">
        <f>LEN(D7)</f>
        <v>0</v>
      </c>
      <c r="G832" s="2">
        <f>LEN(E14)</f>
        <v>8</v>
      </c>
      <c r="H832" s="2">
        <f>LEN(G11)</f>
        <v>10</v>
      </c>
      <c r="I832" s="2">
        <f>LEN(H11:J11)</f>
        <v>3</v>
      </c>
      <c r="J832" s="2">
        <f>LEN(G831:G833)</f>
        <v>1</v>
      </c>
      <c r="K832" s="2" t="e">
        <f>LEN(K8:L10)</f>
        <v>#VALUE!</v>
      </c>
      <c r="L832" s="2" t="e">
        <f>LEN(AA12)</f>
        <v>#NUM!</v>
      </c>
    </row>
    <row r="833" spans="2:16" x14ac:dyDescent="0.2">
      <c r="C833" s="1" t="s">
        <v>585</v>
      </c>
      <c r="D833" s="1">
        <v>3</v>
      </c>
      <c r="E833" s="1">
        <v>1</v>
      </c>
      <c r="F833" s="1">
        <v>0</v>
      </c>
      <c r="G833" s="2">
        <v>8</v>
      </c>
      <c r="H833" s="2">
        <v>10</v>
      </c>
      <c r="I833" s="2">
        <v>3</v>
      </c>
      <c r="J833" s="2">
        <v>1</v>
      </c>
      <c r="K833" s="2" t="e">
        <v>#VALUE!</v>
      </c>
      <c r="L833" s="2" t="e">
        <v>#NUM!</v>
      </c>
    </row>
    <row r="836" spans="2:16" x14ac:dyDescent="0.2">
      <c r="B836" s="1" t="s">
        <v>586</v>
      </c>
      <c r="C836" s="1" t="s">
        <v>587</v>
      </c>
    </row>
    <row r="837" spans="2:16" x14ac:dyDescent="0.2">
      <c r="C837" s="1" t="s">
        <v>588</v>
      </c>
    </row>
    <row r="840" spans="2:16" x14ac:dyDescent="0.2">
      <c r="B840" s="1" t="s">
        <v>589</v>
      </c>
      <c r="C840" s="1" t="s">
        <v>590</v>
      </c>
    </row>
    <row r="841" spans="2:16" x14ac:dyDescent="0.2">
      <c r="C841" s="1" t="s">
        <v>591</v>
      </c>
    </row>
    <row r="844" spans="2:16" x14ac:dyDescent="0.2">
      <c r="B844" s="1" t="s">
        <v>592</v>
      </c>
      <c r="C844" s="1" t="s">
        <v>593</v>
      </c>
    </row>
    <row r="845" spans="2:16" x14ac:dyDescent="0.2">
      <c r="C845" s="1" t="s">
        <v>594</v>
      </c>
    </row>
    <row r="848" spans="2:16" x14ac:dyDescent="0.2">
      <c r="B848" s="1" t="s">
        <v>595</v>
      </c>
      <c r="C848" s="1" t="s">
        <v>596</v>
      </c>
      <c r="D848" s="1" t="e">
        <f>LN(B7)</f>
        <v>#NUM!</v>
      </c>
      <c r="E848" s="1">
        <f>LN(B8)</f>
        <v>0</v>
      </c>
      <c r="F848" s="1" t="e">
        <f>LN(B13)</f>
        <v>#NUM!</v>
      </c>
      <c r="G848" s="2">
        <f>LN(B16)</f>
        <v>0</v>
      </c>
      <c r="H848" s="2" t="e">
        <f>LN(B15)</f>
        <v>#NUM!</v>
      </c>
      <c r="I848" s="2" t="e">
        <f>LN(B18)</f>
        <v>#VALUE!</v>
      </c>
      <c r="J848" s="2">
        <f>LN(C9)</f>
        <v>9.5310179804324935E-2</v>
      </c>
      <c r="K848" s="2" t="e">
        <f>LN(E7)</f>
        <v>#VALUE!</v>
      </c>
      <c r="L848" s="2">
        <f>LN(E16)</f>
        <v>9.5310179804324935E-2</v>
      </c>
      <c r="M848" s="2" t="e">
        <f>LN(G13)</f>
        <v>#NUM!</v>
      </c>
      <c r="N848" s="2" t="e">
        <f>LN(K8:N8)</f>
        <v>#NUM!</v>
      </c>
      <c r="O848" s="2">
        <f>LN(M9:O9)</f>
        <v>6.1180971980413483</v>
      </c>
      <c r="P848" s="2">
        <f>LN(O846:O849)</f>
        <v>1.8112511328273146</v>
      </c>
    </row>
    <row r="849" spans="2:16" x14ac:dyDescent="0.2">
      <c r="C849" s="1" t="s">
        <v>597</v>
      </c>
      <c r="D849" s="1" t="e">
        <v>#NUM!</v>
      </c>
      <c r="E849" s="1">
        <v>0</v>
      </c>
      <c r="F849" s="1" t="e">
        <v>#NUM!</v>
      </c>
      <c r="G849" s="2">
        <v>0</v>
      </c>
      <c r="H849" s="2" t="e">
        <v>#NUM!</v>
      </c>
      <c r="I849" s="2" t="e">
        <v>#VALUE!</v>
      </c>
      <c r="J849" s="2">
        <v>9.5310179804324935E-2</v>
      </c>
      <c r="K849" s="2" t="e">
        <v>#VALUE!</v>
      </c>
      <c r="L849" s="2">
        <v>9.5310179804324935E-2</v>
      </c>
      <c r="M849" s="2" t="e">
        <v>#NUM!</v>
      </c>
      <c r="N849" s="2" t="e">
        <v>#NUM!</v>
      </c>
      <c r="O849" s="2">
        <v>6.1180971980413483</v>
      </c>
      <c r="P849" s="2">
        <v>1.8112511328273146</v>
      </c>
    </row>
    <row r="852" spans="2:16" x14ac:dyDescent="0.2">
      <c r="B852" s="1" t="s">
        <v>598</v>
      </c>
      <c r="C852" s="1" t="s">
        <v>599</v>
      </c>
      <c r="D852" s="1" t="e">
        <f>LOG(B7)</f>
        <v>#NUM!</v>
      </c>
      <c r="E852" s="1" t="e">
        <f>LOG(B7,2)</f>
        <v>#NUM!</v>
      </c>
      <c r="F852" s="1">
        <f>LOG(B8,2)</f>
        <v>0</v>
      </c>
      <c r="G852" s="2">
        <f>LOG(B10,534)</f>
        <v>1</v>
      </c>
      <c r="H852" s="2" t="e">
        <f>LOG(B12,20)</f>
        <v>#NUM!</v>
      </c>
      <c r="I852" s="2">
        <f>LOG(B11,12)</f>
        <v>9.2662840802510242</v>
      </c>
      <c r="J852" s="2">
        <f>LOG(C9,C10)</f>
        <v>9531.0656353805316</v>
      </c>
      <c r="K852" s="2" t="e">
        <f>LOG(F17,E15)</f>
        <v>#NUM!</v>
      </c>
      <c r="L852" s="2" t="e">
        <f>LOG(F15,F16)</f>
        <v>#NUM!</v>
      </c>
      <c r="M852" s="2">
        <f>LOG(B10,B9)</f>
        <v>9.0606959316875546</v>
      </c>
    </row>
    <row r="853" spans="2:16" x14ac:dyDescent="0.2">
      <c r="C853" s="1" t="s">
        <v>600</v>
      </c>
      <c r="D853" s="1" t="e">
        <v>#NUM!</v>
      </c>
      <c r="E853" s="1" t="e">
        <v>#NUM!</v>
      </c>
      <c r="F853" s="1">
        <v>0</v>
      </c>
      <c r="G853" s="2">
        <v>1</v>
      </c>
      <c r="H853" s="2" t="e">
        <v>#NUM!</v>
      </c>
      <c r="I853" s="2">
        <v>9.2662840802510242</v>
      </c>
      <c r="J853" s="2">
        <v>9531.0656353805316</v>
      </c>
      <c r="K853" s="2" t="e">
        <v>#NUM!</v>
      </c>
      <c r="L853" s="2" t="e">
        <v>#NUM!</v>
      </c>
      <c r="M853" s="2">
        <v>9.0606959316875546</v>
      </c>
    </row>
    <row r="856" spans="2:16" x14ac:dyDescent="0.2">
      <c r="B856" s="1" t="s">
        <v>601</v>
      </c>
      <c r="C856" s="1" t="s">
        <v>602</v>
      </c>
      <c r="D856" s="1" t="e">
        <f>LOG10(B7)</f>
        <v>#NUM!</v>
      </c>
      <c r="E856" s="1">
        <f>LOG10(B8)</f>
        <v>0</v>
      </c>
      <c r="F856" s="1">
        <f>LOG10(B10)</f>
        <v>2.7275412570285562</v>
      </c>
      <c r="G856" s="2" t="e">
        <f>LOG10(B13)</f>
        <v>#NUM!</v>
      </c>
      <c r="H856" s="2">
        <f>LOG10(B16)</f>
        <v>0</v>
      </c>
      <c r="I856" s="2" t="e">
        <f>LOG10(B17)</f>
        <v>#NUM!</v>
      </c>
      <c r="J856" s="2" t="e">
        <f>LOG10(B18)</f>
        <v>#VALUE!</v>
      </c>
      <c r="K856" s="2" t="e">
        <f>LOG10(E7)</f>
        <v>#VALUE!</v>
      </c>
      <c r="L856" s="2">
        <f>LOG10(E15)</f>
        <v>0</v>
      </c>
      <c r="M856" s="2">
        <f>LOG10(F13)</f>
        <v>0.47711980706897666</v>
      </c>
      <c r="N856" s="2">
        <f>LOG10(L9:N9)</f>
        <v>2.537819095073274</v>
      </c>
      <c r="O856" s="2">
        <f>LOG10(N855:N857)</f>
        <v>0.40446066078012233</v>
      </c>
    </row>
    <row r="857" spans="2:16" x14ac:dyDescent="0.2">
      <c r="C857" s="1" t="s">
        <v>603</v>
      </c>
      <c r="D857" s="1" t="e">
        <v>#NUM!</v>
      </c>
      <c r="E857" s="1">
        <v>0</v>
      </c>
      <c r="F857" s="1">
        <v>2.7275412570285562</v>
      </c>
      <c r="G857" s="2" t="e">
        <v>#NUM!</v>
      </c>
      <c r="H857" s="2">
        <v>0</v>
      </c>
      <c r="I857" s="2" t="e">
        <v>#NUM!</v>
      </c>
      <c r="J857" s="2" t="e">
        <v>#VALUE!</v>
      </c>
      <c r="K857" s="2" t="e">
        <v>#VALUE!</v>
      </c>
      <c r="L857" s="2">
        <v>0</v>
      </c>
      <c r="M857" s="2">
        <v>0.47711980706897666</v>
      </c>
      <c r="N857" s="2">
        <v>2.537819095073274</v>
      </c>
      <c r="O857" s="2">
        <v>0.40446066078012233</v>
      </c>
    </row>
    <row r="860" spans="2:16" x14ac:dyDescent="0.2">
      <c r="B860" s="1" t="s">
        <v>604</v>
      </c>
      <c r="C860" s="1" t="s">
        <v>605</v>
      </c>
    </row>
    <row r="861" spans="2:16" x14ac:dyDescent="0.2">
      <c r="C861" s="1" t="s">
        <v>606</v>
      </c>
    </row>
    <row r="864" spans="2:16" x14ac:dyDescent="0.2">
      <c r="B864" s="1" t="s">
        <v>607</v>
      </c>
      <c r="C864" s="1" t="s">
        <v>608</v>
      </c>
    </row>
    <row r="865" spans="2:16" x14ac:dyDescent="0.2">
      <c r="C865" s="1" t="s">
        <v>609</v>
      </c>
    </row>
    <row r="868" spans="2:16" x14ac:dyDescent="0.2">
      <c r="B868" s="1" t="s">
        <v>610</v>
      </c>
      <c r="C868" s="1" t="s">
        <v>611</v>
      </c>
    </row>
    <row r="869" spans="2:16" x14ac:dyDescent="0.2">
      <c r="C869" s="1" t="s">
        <v>612</v>
      </c>
    </row>
    <row r="872" spans="2:16" x14ac:dyDescent="0.2">
      <c r="B872" s="1" t="s">
        <v>613</v>
      </c>
      <c r="C872" s="1" t="s">
        <v>614</v>
      </c>
      <c r="D872" s="1" t="str">
        <f>LOOKUP(534,B6:B15,E6:E15)</f>
        <v xml:space="preserve">endsWithSpace </v>
      </c>
      <c r="E872" s="1">
        <f>LOOKUP("DOUBLE",C6:G6,C9:G9)</f>
        <v>1.1000000000000001</v>
      </c>
    </row>
    <row r="873" spans="2:16" x14ac:dyDescent="0.2">
      <c r="C873" s="1" t="s">
        <v>615</v>
      </c>
      <c r="D873" s="1" t="s">
        <v>1121</v>
      </c>
      <c r="E873" s="1">
        <v>1.1000000000000001</v>
      </c>
    </row>
    <row r="876" spans="2:16" x14ac:dyDescent="0.2">
      <c r="B876" s="1" t="s">
        <v>616</v>
      </c>
      <c r="C876" s="1" t="s">
        <v>617</v>
      </c>
      <c r="D876" s="1" t="str">
        <f>LOWER("ALL UPPER")</f>
        <v>all upper</v>
      </c>
      <c r="E876" s="1" t="str">
        <f>LOWER("MixedCase")</f>
        <v>mixedcase</v>
      </c>
      <c r="F876" s="1" t="str">
        <f>LOWER(B10)</f>
        <v>534</v>
      </c>
      <c r="G876" s="2" t="str">
        <f>LOWER(B16)</f>
        <v>true</v>
      </c>
      <c r="H876" s="2" t="str">
        <f>LOWER(B18)</f>
        <v>true</v>
      </c>
      <c r="I876" s="2" t="str">
        <f>LOWER(E11)</f>
        <v xml:space="preserve"> beginswithspace</v>
      </c>
      <c r="J876" s="2" t="str">
        <f>LOWER(E19)</f>
        <v>alph4num3ric</v>
      </c>
      <c r="K876" s="2" t="e">
        <f>LOWER(E11:G11)</f>
        <v>#VALUE!</v>
      </c>
      <c r="L876" s="2" t="e">
        <f>LOWER(F11:F14)</f>
        <v>#VALUE!</v>
      </c>
      <c r="M876" s="2" t="str">
        <f>LOWER(K7:M7)</f>
        <v>alphanum</v>
      </c>
      <c r="N876" s="2" t="str">
        <f>LOWER(M875:M877)</f>
        <v>alphanum</v>
      </c>
      <c r="O876" s="2" t="e">
        <f>LOWER(N8:O10)</f>
        <v>#VALUE!</v>
      </c>
      <c r="P876" s="2" t="e">
        <f>LOWER(AA8)</f>
        <v>#DIV/0!</v>
      </c>
    </row>
    <row r="877" spans="2:16" x14ac:dyDescent="0.2">
      <c r="C877" s="1" t="s">
        <v>618</v>
      </c>
      <c r="D877" s="1" t="s">
        <v>65</v>
      </c>
      <c r="E877" s="1" t="s">
        <v>66</v>
      </c>
      <c r="F877" s="1" t="s">
        <v>234</v>
      </c>
      <c r="G877" s="2" t="s">
        <v>67</v>
      </c>
      <c r="H877" s="2" t="s">
        <v>67</v>
      </c>
      <c r="I877" s="2" t="s">
        <v>68</v>
      </c>
      <c r="J877" s="2" t="s">
        <v>69</v>
      </c>
      <c r="K877" s="2" t="e">
        <v>#VALUE!</v>
      </c>
      <c r="L877" s="2" t="e">
        <v>#VALUE!</v>
      </c>
      <c r="M877" s="2" t="s">
        <v>1114</v>
      </c>
      <c r="N877" s="2" t="s">
        <v>1114</v>
      </c>
      <c r="O877" s="2" t="e">
        <v>#VALUE!</v>
      </c>
      <c r="P877" s="2" t="e">
        <v>#DIV/0!</v>
      </c>
    </row>
    <row r="880" spans="2:16" x14ac:dyDescent="0.2">
      <c r="B880" s="1" t="s">
        <v>619</v>
      </c>
      <c r="C880" s="1" t="s">
        <v>620</v>
      </c>
      <c r="D880" s="1">
        <f>MATCH(5,B7:B10)</f>
        <v>3</v>
      </c>
      <c r="E880" s="1">
        <f>MATCH(600, B7:B10)</f>
        <v>4</v>
      </c>
      <c r="F880" s="1" t="e">
        <f>MATCH(-5, B7:B10)</f>
        <v>#N/A</v>
      </c>
    </row>
    <row r="881" spans="2:12" x14ac:dyDescent="0.2">
      <c r="C881" s="1" t="s">
        <v>621</v>
      </c>
      <c r="D881" s="1">
        <v>3</v>
      </c>
      <c r="E881" s="1">
        <v>4</v>
      </c>
      <c r="F881" s="1" t="e">
        <v>#N/A</v>
      </c>
    </row>
    <row r="884" spans="2:12" x14ac:dyDescent="0.2">
      <c r="B884" s="1" t="s">
        <v>622</v>
      </c>
      <c r="C884" s="1" t="s">
        <v>623</v>
      </c>
      <c r="D884" s="1">
        <f>MAX(B7:B19)</f>
        <v>9999999999</v>
      </c>
      <c r="E884" s="1">
        <f>MAX(C7:E19)</f>
        <v>999999.99999000004</v>
      </c>
      <c r="F884" s="1">
        <f>MAX(C13:C15,E19,E17)</f>
        <v>-1.0000100000000001</v>
      </c>
      <c r="G884" s="2">
        <f>MAX(B16:B19)</f>
        <v>0</v>
      </c>
      <c r="H884" s="2">
        <f>MAX(B14:B16)</f>
        <v>-1</v>
      </c>
      <c r="I884" s="2">
        <f>MAX(D9:I12)</f>
        <v>9999999999</v>
      </c>
      <c r="J884" s="2">
        <f>MAX(G8:I9)</f>
        <v>5.6788999999999996</v>
      </c>
      <c r="K884" s="2">
        <f>MAX(F11,E11,E13:E15,H9:I11,L8)</f>
        <v>345</v>
      </c>
    </row>
    <row r="885" spans="2:12" x14ac:dyDescent="0.2">
      <c r="C885" s="1" t="s">
        <v>624</v>
      </c>
      <c r="D885" s="1">
        <v>9999999999</v>
      </c>
      <c r="E885" s="1">
        <v>999999.99999000004</v>
      </c>
      <c r="F885" s="1">
        <v>-1.0000100000000001</v>
      </c>
      <c r="G885" s="2">
        <v>0</v>
      </c>
      <c r="H885" s="2">
        <v>-1</v>
      </c>
      <c r="I885" s="2">
        <v>9999999999</v>
      </c>
      <c r="J885" s="2">
        <v>5.6788999999999996</v>
      </c>
      <c r="K885" s="2">
        <v>345</v>
      </c>
    </row>
    <row r="888" spans="2:12" x14ac:dyDescent="0.2">
      <c r="B888" s="1" t="s">
        <v>625</v>
      </c>
      <c r="C888" s="1" t="s">
        <v>339</v>
      </c>
      <c r="D888" s="1">
        <f>MAXA(B7:B10)</f>
        <v>534</v>
      </c>
      <c r="E888" s="1">
        <f>MAXA(C14:C17)</f>
        <v>-1.0000000000000001E-5</v>
      </c>
      <c r="F888" s="1">
        <f>MAXA(B14:B17)</f>
        <v>1</v>
      </c>
      <c r="G888" s="2">
        <f>MAXA(B11:B19,C13:C14,C10:D11,E10:E15)</f>
        <v>9999999999</v>
      </c>
      <c r="H888" s="2">
        <f>MAXA(E15:E17,C14,G9)</f>
        <v>2.3456000000000001</v>
      </c>
      <c r="I888" s="2">
        <f>MAXA(I8,G8:G9,F12)</f>
        <v>3.5</v>
      </c>
      <c r="J888" s="2">
        <f>MAXA(F14,E19,F12)</f>
        <v>0</v>
      </c>
    </row>
    <row r="889" spans="2:12" x14ac:dyDescent="0.2">
      <c r="C889" s="1" t="s">
        <v>340</v>
      </c>
      <c r="D889" s="1">
        <v>534</v>
      </c>
      <c r="E889" s="1">
        <v>-1.0000000000000001E-5</v>
      </c>
      <c r="F889" s="1">
        <v>1</v>
      </c>
      <c r="G889" s="2">
        <v>9999999999</v>
      </c>
      <c r="H889" s="2">
        <v>2.3456000000000001</v>
      </c>
      <c r="I889" s="2">
        <v>3.5</v>
      </c>
      <c r="J889" s="2">
        <v>0</v>
      </c>
    </row>
    <row r="892" spans="2:12" x14ac:dyDescent="0.2">
      <c r="B892" s="1" t="s">
        <v>341</v>
      </c>
      <c r="C892" s="1" t="s">
        <v>342</v>
      </c>
    </row>
    <row r="893" spans="2:12" x14ac:dyDescent="0.2">
      <c r="C893" s="1" t="s">
        <v>343</v>
      </c>
    </row>
    <row r="896" spans="2:12" x14ac:dyDescent="0.2">
      <c r="B896" s="1" t="s">
        <v>344</v>
      </c>
      <c r="C896" s="1" t="s">
        <v>345</v>
      </c>
      <c r="D896" s="1">
        <f>MEDIAN(B7:B9,B10:B12,B13:B15,B16:B18)</f>
        <v>0</v>
      </c>
      <c r="E896" s="1">
        <f>MEDIAN(B15:B17)</f>
        <v>-1</v>
      </c>
      <c r="F896" s="1">
        <f>MEDIAN(B16:D16)</f>
        <v>-1.1000000000000001</v>
      </c>
      <c r="G896" s="2">
        <f>MEDIAN(C7:D9)</f>
        <v>1.0000000000000001E-5</v>
      </c>
      <c r="H896" s="2" t="e">
        <f>MEDIAN(E7:E10)</f>
        <v>#NUM!</v>
      </c>
      <c r="I896" s="2" t="e">
        <f>MEDIAN(D9:D16)</f>
        <v>#NUM!</v>
      </c>
      <c r="J896" s="2">
        <f>MEDIAN("2",2)</f>
        <v>2</v>
      </c>
      <c r="K896" s="2">
        <f>MEDIAN(TRUE,2)</f>
        <v>1.5</v>
      </c>
      <c r="L896" s="2">
        <f>MEDIAN(E9:G10)</f>
        <v>2.3456000000000001</v>
      </c>
    </row>
    <row r="897" spans="2:13" x14ac:dyDescent="0.2">
      <c r="C897" s="1" t="s">
        <v>346</v>
      </c>
      <c r="D897" s="1">
        <v>0</v>
      </c>
      <c r="E897" s="1">
        <v>-1</v>
      </c>
      <c r="F897" s="1">
        <v>-1.1000000000000001</v>
      </c>
      <c r="G897" s="2">
        <v>1.0000000000000001E-5</v>
      </c>
      <c r="H897" s="2" t="e">
        <v>#NUM!</v>
      </c>
      <c r="I897" s="2" t="e">
        <v>#NUM!</v>
      </c>
      <c r="J897" s="2">
        <v>2</v>
      </c>
      <c r="K897" s="2">
        <v>1.5</v>
      </c>
      <c r="L897" s="2">
        <v>2.3456000000000001</v>
      </c>
    </row>
    <row r="900" spans="2:13" x14ac:dyDescent="0.2">
      <c r="B900" s="1" t="s">
        <v>347</v>
      </c>
      <c r="C900" s="1" t="s">
        <v>348</v>
      </c>
      <c r="D900" s="1" t="str">
        <f>MID(E8,1,3)</f>
        <v>nos</v>
      </c>
      <c r="E900" s="1" t="str">
        <f>MID(E8,2,4)</f>
        <v>ospa</v>
      </c>
      <c r="F900" s="1" t="str">
        <f>MID(E9,4,1)</f>
        <v>a</v>
      </c>
      <c r="G900" s="2" t="str">
        <f>MID(E20, 1, 2)</f>
        <v/>
      </c>
    </row>
    <row r="901" spans="2:13" x14ac:dyDescent="0.2">
      <c r="C901" s="1" t="s">
        <v>349</v>
      </c>
      <c r="D901" s="1" t="s">
        <v>1196</v>
      </c>
      <c r="E901" s="1" t="s">
        <v>1197</v>
      </c>
      <c r="F901" s="1" t="s">
        <v>94</v>
      </c>
      <c r="G901" s="36" t="s">
        <v>229</v>
      </c>
    </row>
    <row r="904" spans="2:13" x14ac:dyDescent="0.2">
      <c r="B904" s="1" t="s">
        <v>350</v>
      </c>
      <c r="C904" s="1" t="s">
        <v>351</v>
      </c>
    </row>
    <row r="905" spans="2:13" x14ac:dyDescent="0.2">
      <c r="C905" s="1" t="s">
        <v>352</v>
      </c>
    </row>
    <row r="908" spans="2:13" x14ac:dyDescent="0.2">
      <c r="B908" s="1" t="s">
        <v>353</v>
      </c>
      <c r="C908" s="1" t="s">
        <v>354</v>
      </c>
      <c r="D908" s="1">
        <f>MIN(B7:B12)</f>
        <v>-9999999999</v>
      </c>
      <c r="E908" s="1">
        <f>MIN(B15:B19)</f>
        <v>-1</v>
      </c>
      <c r="F908" s="1">
        <f>MIN(B13:C17)</f>
        <v>-999999.99999000004</v>
      </c>
      <c r="G908" s="2">
        <f>MIN(C10:E12)</f>
        <v>1.0000100000000001</v>
      </c>
      <c r="H908" s="2">
        <f>MIN(E7:G8,G9,H8,H10,E15)</f>
        <v>0</v>
      </c>
      <c r="I908" s="2">
        <f>MIN(1,"-2",C14,E19,E16)</f>
        <v>-2.9999899999999999</v>
      </c>
      <c r="J908" s="2">
        <f>MIN("-100",E17)</f>
        <v>-100</v>
      </c>
      <c r="K908" s="2">
        <f>MIN(E16,B9)</f>
        <v>2</v>
      </c>
      <c r="L908" s="2">
        <f>MIN(G9,G8,G7,F10,F12,E16,"-20")</f>
        <v>-20</v>
      </c>
      <c r="M908" s="2">
        <f>MIN(E10:E12)</f>
        <v>0</v>
      </c>
    </row>
    <row r="909" spans="2:13" x14ac:dyDescent="0.2">
      <c r="C909" s="1" t="s">
        <v>355</v>
      </c>
      <c r="D909" s="1">
        <v>-9999999999</v>
      </c>
      <c r="E909" s="1">
        <v>-1</v>
      </c>
      <c r="F909" s="1">
        <v>-999999.99999000004</v>
      </c>
      <c r="G909" s="2">
        <v>1.0000100000000001</v>
      </c>
      <c r="H909" s="2">
        <v>0</v>
      </c>
      <c r="I909" s="2">
        <v>-2.9999899999999999</v>
      </c>
      <c r="J909" s="2">
        <v>-100</v>
      </c>
      <c r="K909" s="2">
        <v>2</v>
      </c>
      <c r="L909" s="2">
        <v>-20</v>
      </c>
      <c r="M909" s="2">
        <v>0</v>
      </c>
    </row>
    <row r="912" spans="2:13" x14ac:dyDescent="0.2">
      <c r="B912" s="1" t="s">
        <v>356</v>
      </c>
      <c r="C912" s="1" t="s">
        <v>357</v>
      </c>
      <c r="D912" s="1">
        <f>MINA(B8:D12)</f>
        <v>-9999999999</v>
      </c>
      <c r="E912" s="1">
        <f>MINA(E15:E17)</f>
        <v>0</v>
      </c>
      <c r="F912" s="1">
        <f>MINA(B16,B10,B9)</f>
        <v>1</v>
      </c>
      <c r="G912" s="2">
        <f>MINA(E9:G13,I11,I9,H8,H14)</f>
        <v>0</v>
      </c>
      <c r="H912" s="2">
        <f>MINA("-23",E13,S7)</f>
        <v>-23</v>
      </c>
      <c r="I912" s="2">
        <f>MINA(E9:E14)</f>
        <v>0</v>
      </c>
      <c r="J912" s="2">
        <f>MINA(F12:F14,F10)</f>
        <v>0</v>
      </c>
    </row>
    <row r="913" spans="2:10" x14ac:dyDescent="0.2">
      <c r="C913" s="1" t="s">
        <v>358</v>
      </c>
      <c r="D913" s="1">
        <v>-9999999999</v>
      </c>
      <c r="E913" s="1">
        <v>0</v>
      </c>
      <c r="F913" s="1">
        <v>1</v>
      </c>
      <c r="G913" s="2">
        <v>0</v>
      </c>
      <c r="H913" s="2">
        <v>-23</v>
      </c>
      <c r="I913" s="2">
        <v>0</v>
      </c>
      <c r="J913" s="2">
        <v>0</v>
      </c>
    </row>
    <row r="916" spans="2:10" x14ac:dyDescent="0.2">
      <c r="B916" s="1" t="s">
        <v>359</v>
      </c>
      <c r="C916" s="1" t="s">
        <v>360</v>
      </c>
      <c r="D916" s="1">
        <f>MINUTE(1)</f>
        <v>0</v>
      </c>
      <c r="E916" s="1">
        <f>MINUTE(TIME(0,15,0))</f>
        <v>15</v>
      </c>
      <c r="F916" s="1" t="e">
        <f>MINUTE(E9)</f>
        <v>#VALUE!</v>
      </c>
    </row>
    <row r="917" spans="2:10" x14ac:dyDescent="0.2">
      <c r="C917" s="1" t="s">
        <v>361</v>
      </c>
      <c r="D917" s="1">
        <v>0</v>
      </c>
      <c r="E917" s="1">
        <v>15</v>
      </c>
      <c r="F917" s="1" t="e">
        <v>#VALUE!</v>
      </c>
    </row>
    <row r="920" spans="2:10" x14ac:dyDescent="0.2">
      <c r="B920" s="1" t="s">
        <v>362</v>
      </c>
      <c r="C920" s="1" t="s">
        <v>363</v>
      </c>
    </row>
    <row r="921" spans="2:10" x14ac:dyDescent="0.2">
      <c r="C921" s="1" t="s">
        <v>364</v>
      </c>
    </row>
    <row r="924" spans="2:10" x14ac:dyDescent="0.2">
      <c r="B924" s="1" t="s">
        <v>365</v>
      </c>
      <c r="C924" s="1" t="s">
        <v>652</v>
      </c>
    </row>
    <row r="925" spans="2:10" x14ac:dyDescent="0.2">
      <c r="C925" s="1" t="s">
        <v>653</v>
      </c>
    </row>
    <row r="928" spans="2:10" x14ac:dyDescent="0.2">
      <c r="B928" s="1" t="s">
        <v>654</v>
      </c>
      <c r="C928" s="1" t="s">
        <v>655</v>
      </c>
    </row>
    <row r="929" spans="2:14" x14ac:dyDescent="0.2">
      <c r="C929" s="1" t="s">
        <v>656</v>
      </c>
    </row>
    <row r="932" spans="2:14" x14ac:dyDescent="0.2">
      <c r="B932" s="1" t="s">
        <v>657</v>
      </c>
      <c r="C932" s="1" t="s">
        <v>658</v>
      </c>
      <c r="D932" s="1">
        <f>MOD(C11,C15)</f>
        <v>-4.0000000000262048E-5</v>
      </c>
      <c r="E932" s="1">
        <f>MOD(B9,B14)</f>
        <v>0</v>
      </c>
      <c r="F932" s="1">
        <f>MOD(B14,B16)</f>
        <v>0</v>
      </c>
      <c r="G932" s="2">
        <f>MOD("23","3")</f>
        <v>2</v>
      </c>
      <c r="H932" s="2">
        <f>MOD(E17,E16)</f>
        <v>0.79998999999999976</v>
      </c>
      <c r="I932" s="2" t="e">
        <f>MOD(D17,D16)</f>
        <v>#DIV/0!</v>
      </c>
      <c r="J932" s="2">
        <f>MOD(D17,E16)</f>
        <v>0</v>
      </c>
      <c r="K932" s="2">
        <f>MOD(I11:L11,J7)</f>
        <v>0</v>
      </c>
      <c r="L932" s="2">
        <f>MOD(G931:G933,3)</f>
        <v>2</v>
      </c>
      <c r="M932" s="2" t="e">
        <f>MOD(I8:J9,2)</f>
        <v>#VALUE!</v>
      </c>
      <c r="N932" s="2">
        <f>MOD(700,M9:O9)</f>
        <v>10</v>
      </c>
    </row>
    <row r="933" spans="2:14" x14ac:dyDescent="0.2">
      <c r="C933" s="1" t="s">
        <v>659</v>
      </c>
      <c r="D933" s="1">
        <v>-4.0000000000262048E-5</v>
      </c>
      <c r="E933" s="1">
        <v>0</v>
      </c>
      <c r="F933" s="1">
        <v>0</v>
      </c>
      <c r="G933" s="2">
        <v>2</v>
      </c>
      <c r="H933" s="2">
        <v>0.79998999999999976</v>
      </c>
      <c r="I933" s="2" t="e">
        <v>#DIV/0!</v>
      </c>
      <c r="J933" s="2">
        <v>0</v>
      </c>
      <c r="K933" s="2">
        <v>0</v>
      </c>
      <c r="L933" s="2">
        <v>2</v>
      </c>
      <c r="M933" s="2" t="e">
        <v>#VALUE!</v>
      </c>
      <c r="N933" s="2">
        <v>10</v>
      </c>
    </row>
    <row r="936" spans="2:14" x14ac:dyDescent="0.2">
      <c r="B936" s="1" t="s">
        <v>660</v>
      </c>
      <c r="C936" s="1" t="s">
        <v>661</v>
      </c>
      <c r="D936" s="1" t="e">
        <f>MODE(B7:B15)</f>
        <v>#N/A</v>
      </c>
      <c r="E936" s="1" t="e">
        <f>MODE(B8:B16)</f>
        <v>#N/A</v>
      </c>
      <c r="F936" s="1">
        <f>MODE(B7:C9)</f>
        <v>0</v>
      </c>
      <c r="G936" s="2" t="e">
        <f>MODE(C9,E16,"1",B8)</f>
        <v>#VALUE!</v>
      </c>
      <c r="H936" s="2" t="e">
        <f>MODE(B8,"1",2,3)</f>
        <v>#VALUE!</v>
      </c>
      <c r="I936" s="2">
        <f>MODE(1,1,2,3)</f>
        <v>1</v>
      </c>
      <c r="J936" s="2">
        <f>MODE(E7:G9)</f>
        <v>1</v>
      </c>
      <c r="K936" s="2" t="e">
        <f>MODE("1",1,#DIV/0!,2,3)</f>
        <v>#VALUE!</v>
      </c>
      <c r="L936" s="2">
        <f>MODE(C16:E16,-1.1)</f>
        <v>-1.1000000000000001</v>
      </c>
      <c r="M936" s="2" t="e">
        <f>MODE(B9,2,D7)</f>
        <v>#VALUE!</v>
      </c>
    </row>
    <row r="937" spans="2:14" x14ac:dyDescent="0.2">
      <c r="C937" s="1" t="s">
        <v>662</v>
      </c>
      <c r="D937" s="1" t="e">
        <v>#N/A</v>
      </c>
      <c r="E937" s="1" t="e">
        <v>#N/A</v>
      </c>
      <c r="F937" s="1">
        <v>0</v>
      </c>
      <c r="G937" s="2" t="e">
        <v>#VALUE!</v>
      </c>
      <c r="H937" s="2" t="e">
        <v>#VALUE!</v>
      </c>
      <c r="I937" s="2">
        <v>1</v>
      </c>
      <c r="J937" s="2">
        <v>1</v>
      </c>
      <c r="K937" s="2" t="e">
        <v>#VALUE!</v>
      </c>
      <c r="L937" s="2">
        <v>-1.1000000000000001</v>
      </c>
      <c r="M937" s="2" t="e">
        <v>#VALUE!</v>
      </c>
    </row>
    <row r="940" spans="2:14" x14ac:dyDescent="0.2">
      <c r="B940" s="1" t="s">
        <v>663</v>
      </c>
      <c r="C940" s="1" t="s">
        <v>664</v>
      </c>
      <c r="D940" s="1">
        <f>MONTH(C20)</f>
        <v>12</v>
      </c>
      <c r="E940" s="1">
        <f>MONTH(1)</f>
        <v>1</v>
      </c>
      <c r="F940" s="1">
        <f>MONTH(0)</f>
        <v>1</v>
      </c>
      <c r="G940" s="1" t="e">
        <f>MONTH(-10)</f>
        <v>#NUM!</v>
      </c>
      <c r="H940" s="2" t="e">
        <f>MONTH(#N/A)</f>
        <v>#N/A</v>
      </c>
      <c r="I940" s="2">
        <f>MONTH(C20+60)</f>
        <v>2</v>
      </c>
    </row>
    <row r="941" spans="2:14" x14ac:dyDescent="0.2">
      <c r="C941" s="1" t="s">
        <v>665</v>
      </c>
      <c r="D941" s="1">
        <v>12</v>
      </c>
      <c r="E941" s="1">
        <v>1</v>
      </c>
      <c r="F941" s="1">
        <v>1</v>
      </c>
      <c r="G941" s="1" t="e">
        <v>#NUM!</v>
      </c>
      <c r="H941" s="2" t="e">
        <v>#N/A</v>
      </c>
      <c r="I941" s="2">
        <v>2</v>
      </c>
    </row>
    <row r="944" spans="2:14" x14ac:dyDescent="0.2">
      <c r="B944" s="1" t="s">
        <v>666</v>
      </c>
      <c r="C944" s="1" t="s">
        <v>667</v>
      </c>
      <c r="D944" s="1" t="s">
        <v>247</v>
      </c>
    </row>
    <row r="945" spans="2:4" x14ac:dyDescent="0.2">
      <c r="C945" s="1" t="s">
        <v>668</v>
      </c>
      <c r="D945" s="1" t="s">
        <v>247</v>
      </c>
    </row>
    <row r="948" spans="2:4" x14ac:dyDescent="0.2">
      <c r="B948" s="1" t="s">
        <v>669</v>
      </c>
      <c r="C948" s="1" t="s">
        <v>670</v>
      </c>
    </row>
    <row r="949" spans="2:4" x14ac:dyDescent="0.2">
      <c r="C949" s="1" t="s">
        <v>671</v>
      </c>
    </row>
    <row r="952" spans="2:4" x14ac:dyDescent="0.2">
      <c r="B952" s="1" t="s">
        <v>672</v>
      </c>
      <c r="C952" s="1" t="s">
        <v>673</v>
      </c>
      <c r="D952" s="1" t="e">
        <f>NA()</f>
        <v>#N/A</v>
      </c>
    </row>
    <row r="953" spans="2:4" x14ac:dyDescent="0.2">
      <c r="C953" s="1" t="s">
        <v>674</v>
      </c>
      <c r="D953" s="1" t="e">
        <v>#N/A</v>
      </c>
    </row>
    <row r="956" spans="2:4" x14ac:dyDescent="0.2">
      <c r="B956" s="1" t="s">
        <v>675</v>
      </c>
      <c r="C956" s="1" t="s">
        <v>676</v>
      </c>
    </row>
    <row r="957" spans="2:4" x14ac:dyDescent="0.2">
      <c r="C957" s="1" t="s">
        <v>677</v>
      </c>
    </row>
    <row r="960" spans="2:4" x14ac:dyDescent="0.2">
      <c r="B960" s="1" t="s">
        <v>678</v>
      </c>
      <c r="C960" s="1" t="s">
        <v>391</v>
      </c>
    </row>
    <row r="961" spans="2:3" x14ac:dyDescent="0.2">
      <c r="C961" s="1" t="s">
        <v>392</v>
      </c>
    </row>
    <row r="964" spans="2:3" x14ac:dyDescent="0.2">
      <c r="B964" s="1" t="s">
        <v>393</v>
      </c>
      <c r="C964" s="1" t="s">
        <v>394</v>
      </c>
    </row>
    <row r="965" spans="2:3" x14ac:dyDescent="0.2">
      <c r="C965" s="1" t="s">
        <v>395</v>
      </c>
    </row>
    <row r="968" spans="2:3" x14ac:dyDescent="0.2">
      <c r="B968" s="1" t="s">
        <v>396</v>
      </c>
      <c r="C968" s="1" t="s">
        <v>397</v>
      </c>
    </row>
    <row r="969" spans="2:3" x14ac:dyDescent="0.2">
      <c r="C969" s="1" t="s">
        <v>398</v>
      </c>
    </row>
    <row r="972" spans="2:3" x14ac:dyDescent="0.2">
      <c r="B972" s="1" t="s">
        <v>399</v>
      </c>
      <c r="C972" s="1" t="s">
        <v>400</v>
      </c>
    </row>
    <row r="973" spans="2:3" x14ac:dyDescent="0.2">
      <c r="C973" s="1" t="s">
        <v>401</v>
      </c>
    </row>
    <row r="976" spans="2:3" x14ac:dyDescent="0.2">
      <c r="B976" s="1" t="s">
        <v>402</v>
      </c>
      <c r="C976" s="1" t="s">
        <v>403</v>
      </c>
    </row>
    <row r="977" spans="2:9" x14ac:dyDescent="0.2">
      <c r="C977" s="1" t="s">
        <v>404</v>
      </c>
    </row>
    <row r="980" spans="2:9" x14ac:dyDescent="0.2">
      <c r="B980" s="1" t="s">
        <v>405</v>
      </c>
      <c r="C980" s="1" t="s">
        <v>406</v>
      </c>
      <c r="D980" s="1" t="b">
        <f>NOT(0)</f>
        <v>1</v>
      </c>
      <c r="E980" s="1" t="b">
        <f>NOT(FALSE)</f>
        <v>1</v>
      </c>
      <c r="F980" s="1" t="b">
        <f>NOT(TRUE)</f>
        <v>0</v>
      </c>
      <c r="G980" s="2" t="b">
        <f>NOT(1+1=2)</f>
        <v>0</v>
      </c>
      <c r="H980" s="2" t="e">
        <f>NOT(E8)</f>
        <v>#VALUE!</v>
      </c>
    </row>
    <row r="981" spans="2:9" x14ac:dyDescent="0.2">
      <c r="C981" s="1" t="s">
        <v>407</v>
      </c>
      <c r="D981" s="1" t="b">
        <v>1</v>
      </c>
      <c r="E981" s="1" t="b">
        <v>1</v>
      </c>
      <c r="F981" s="1" t="b">
        <v>0</v>
      </c>
      <c r="G981" s="2" t="b">
        <v>0</v>
      </c>
      <c r="H981" s="2" t="e">
        <v>#VALUE!</v>
      </c>
    </row>
    <row r="984" spans="2:9" x14ac:dyDescent="0.2">
      <c r="B984" s="1" t="s">
        <v>408</v>
      </c>
      <c r="C984" s="1" t="s">
        <v>409</v>
      </c>
    </row>
    <row r="985" spans="2:9" x14ac:dyDescent="0.2">
      <c r="C985" s="1" t="s">
        <v>410</v>
      </c>
    </row>
    <row r="988" spans="2:9" x14ac:dyDescent="0.2">
      <c r="B988" s="1" t="s">
        <v>411</v>
      </c>
      <c r="C988" s="1" t="s">
        <v>412</v>
      </c>
    </row>
    <row r="989" spans="2:9" x14ac:dyDescent="0.2">
      <c r="C989" s="1" t="s">
        <v>413</v>
      </c>
    </row>
    <row r="992" spans="2:9" x14ac:dyDescent="0.2">
      <c r="B992" s="1" t="s">
        <v>414</v>
      </c>
      <c r="C992" s="1" t="s">
        <v>415</v>
      </c>
      <c r="D992" s="2">
        <f>NPER(0.01,1,10)</f>
        <v>-9.5785940398131615</v>
      </c>
      <c r="E992" s="1">
        <f>NPER("0.01", TRUE, "10", -20)</f>
        <v>8.7445712382444132</v>
      </c>
      <c r="F992" s="1">
        <f>NPER(0.01, "100", "1000", -2000, TRUE)</f>
        <v>8.6690930741204877</v>
      </c>
      <c r="G992" s="2">
        <f>NPER(0.05,10, 100, -200,D7)</f>
        <v>5.8963128603698989</v>
      </c>
      <c r="H992" s="2" t="e">
        <f>NPER(0.01, #N/A, -200, 300)</f>
        <v>#N/A</v>
      </c>
      <c r="I992" s="2" t="e">
        <f>NPER(12,4500,100000,100000)</f>
        <v>#NUM!</v>
      </c>
    </row>
    <row r="993" spans="2:14" x14ac:dyDescent="0.2">
      <c r="C993" s="1" t="s">
        <v>416</v>
      </c>
      <c r="D993" s="2">
        <v>-9.5785940398131615</v>
      </c>
      <c r="E993" s="1">
        <v>8.7445712382444132</v>
      </c>
      <c r="F993" s="1">
        <v>8.6690930741204877</v>
      </c>
      <c r="G993" s="2">
        <v>5.8963128603698989</v>
      </c>
      <c r="H993" s="2" t="e">
        <v>#N/A</v>
      </c>
      <c r="I993" s="2" t="e">
        <v>#NUM!</v>
      </c>
    </row>
    <row r="996" spans="2:14" x14ac:dyDescent="0.2">
      <c r="B996" s="1" t="s">
        <v>417</v>
      </c>
      <c r="C996" s="1" t="s">
        <v>418</v>
      </c>
      <c r="D996" s="41">
        <f>TRUNC(NPV(5%,AL9:AL12),4)</f>
        <v>62368.560400000002</v>
      </c>
      <c r="E996" s="41">
        <f>TRUNC(NPV(10%,-10000,3000,4200,6800),2)</f>
        <v>1188.44</v>
      </c>
    </row>
    <row r="997" spans="2:14" x14ac:dyDescent="0.2">
      <c r="C997" s="1" t="s">
        <v>419</v>
      </c>
      <c r="D997" s="1">
        <v>62368.56</v>
      </c>
      <c r="E997" s="1">
        <v>1188.44</v>
      </c>
    </row>
    <row r="1000" spans="2:14" x14ac:dyDescent="0.2">
      <c r="B1000" s="1" t="s">
        <v>420</v>
      </c>
      <c r="C1000" s="1" t="s">
        <v>421</v>
      </c>
    </row>
    <row r="1001" spans="2:14" x14ac:dyDescent="0.2">
      <c r="C1001" s="1" t="s">
        <v>422</v>
      </c>
    </row>
    <row r="1004" spans="2:14" x14ac:dyDescent="0.2">
      <c r="B1004" s="1" t="s">
        <v>423</v>
      </c>
      <c r="C1004" s="1" t="s">
        <v>424</v>
      </c>
      <c r="D1004" s="1">
        <f>ODD(B7)</f>
        <v>1</v>
      </c>
      <c r="E1004" s="1">
        <f>ODD(C17)</f>
        <v>-1</v>
      </c>
      <c r="F1004" s="1">
        <f>ODD(B13)</f>
        <v>-535</v>
      </c>
      <c r="G1004" s="2">
        <f>ODD(B8)</f>
        <v>1</v>
      </c>
      <c r="H1004" s="2">
        <f>ODD(B17)</f>
        <v>1</v>
      </c>
      <c r="I1004" s="2">
        <f>ODD(B16)</f>
        <v>1</v>
      </c>
      <c r="J1004" s="2">
        <f>ODD(H11:J11)</f>
        <v>1</v>
      </c>
      <c r="K1004" s="2">
        <f>ODD(J1002:J1005)</f>
        <v>1</v>
      </c>
      <c r="L1004" s="2">
        <f>ODD(K10:M10)</f>
        <v>5</v>
      </c>
      <c r="M1004" s="2" t="e">
        <f>ODD(L7:N7)</f>
        <v>#VALUE!</v>
      </c>
      <c r="N1004" s="2" t="e">
        <f>ODD(K8:L9)</f>
        <v>#VALUE!</v>
      </c>
    </row>
    <row r="1005" spans="2:14" x14ac:dyDescent="0.2">
      <c r="C1005" s="1" t="s">
        <v>425</v>
      </c>
      <c r="D1005" s="1">
        <v>1</v>
      </c>
      <c r="E1005" s="1">
        <v>-1</v>
      </c>
      <c r="F1005" s="1">
        <v>-535</v>
      </c>
      <c r="G1005" s="2">
        <v>1</v>
      </c>
      <c r="H1005" s="2">
        <v>1</v>
      </c>
      <c r="I1005" s="2">
        <v>1</v>
      </c>
      <c r="J1005" s="2">
        <v>1</v>
      </c>
      <c r="K1005" s="2">
        <v>1</v>
      </c>
      <c r="L1005" s="2">
        <v>5</v>
      </c>
      <c r="M1005" s="2" t="e">
        <v>#VALUE!</v>
      </c>
      <c r="N1005" s="2" t="e">
        <v>#VALUE!</v>
      </c>
    </row>
    <row r="1008" spans="2:14" x14ac:dyDescent="0.2">
      <c r="B1008" s="1" t="s">
        <v>426</v>
      </c>
      <c r="C1008" s="1" t="s">
        <v>427</v>
      </c>
      <c r="D1008" s="1">
        <f ca="1">OFFSET(G7, 2, 0)</f>
        <v>2.3456000000000001</v>
      </c>
      <c r="E1008" s="1">
        <f ca="1">OFFSET(G7, 0, 3)</f>
        <v>4</v>
      </c>
      <c r="F1008" s="1">
        <f ca="1">OFFSET(G7, "2.1", "1.9")</f>
        <v>3.4567000000000001</v>
      </c>
      <c r="G1008" s="2">
        <f ca="1">OFFSET(F7, E7:I7, E7:I7)</f>
        <v>1.0009999999999999</v>
      </c>
    </row>
    <row r="1009" spans="2:11" x14ac:dyDescent="0.2">
      <c r="C1009" s="1" t="s">
        <v>428</v>
      </c>
      <c r="D1009" s="1">
        <v>2.3456000000000001</v>
      </c>
      <c r="E1009" s="1">
        <v>4</v>
      </c>
      <c r="F1009" s="1">
        <v>3.4567000000000001</v>
      </c>
      <c r="G1009" s="2">
        <v>1.0009999999999999</v>
      </c>
    </row>
    <row r="1012" spans="2:11" x14ac:dyDescent="0.2">
      <c r="B1012" s="1" t="s">
        <v>429</v>
      </c>
      <c r="C1012" s="1" t="s">
        <v>430</v>
      </c>
      <c r="D1012" s="1" t="s">
        <v>247</v>
      </c>
    </row>
    <row r="1013" spans="2:11" x14ac:dyDescent="0.2">
      <c r="C1013" s="1" t="s">
        <v>431</v>
      </c>
      <c r="D1013" s="1" t="s">
        <v>247</v>
      </c>
    </row>
    <row r="1016" spans="2:11" x14ac:dyDescent="0.2">
      <c r="B1016" s="1" t="s">
        <v>432</v>
      </c>
      <c r="C1016" s="1" t="s">
        <v>433</v>
      </c>
      <c r="D1016" s="1" t="s">
        <v>247</v>
      </c>
    </row>
    <row r="1017" spans="2:11" x14ac:dyDescent="0.2">
      <c r="C1017" s="1" t="s">
        <v>434</v>
      </c>
      <c r="D1017" s="1" t="s">
        <v>247</v>
      </c>
    </row>
    <row r="1020" spans="2:11" x14ac:dyDescent="0.2">
      <c r="B1020" s="1" t="s">
        <v>435</v>
      </c>
      <c r="C1020" s="1" t="s">
        <v>436</v>
      </c>
      <c r="D1020" s="1" t="b">
        <f>OR(B7)</f>
        <v>0</v>
      </c>
      <c r="E1020" s="1" t="b">
        <f>OR(B7:B9,C8,D7,B18,B17,E8,E15,F12)</f>
        <v>1</v>
      </c>
      <c r="F1020" s="1" t="e">
        <f>OR(E7:E16,E18,E19,B18)</f>
        <v>#VALUE!</v>
      </c>
      <c r="G1020" s="2" t="e">
        <f>OR(D7,E7,E8,B18)</f>
        <v>#VALUE!</v>
      </c>
      <c r="H1020" s="2" t="b">
        <f>OR(H12)</f>
        <v>1</v>
      </c>
      <c r="I1020" s="2" t="e">
        <f>OR(H13:J13)</f>
        <v>#VALUE!</v>
      </c>
      <c r="J1020" s="2" t="b">
        <f>OR(I12:K12)</f>
        <v>1</v>
      </c>
      <c r="K1020" s="2" t="b">
        <f>OR(J12:L12)</f>
        <v>0</v>
      </c>
    </row>
    <row r="1021" spans="2:11" x14ac:dyDescent="0.2">
      <c r="C1021" s="1" t="s">
        <v>437</v>
      </c>
      <c r="D1021" s="1" t="b">
        <v>0</v>
      </c>
      <c r="E1021" s="1" t="b">
        <v>1</v>
      </c>
      <c r="F1021" s="1" t="e">
        <v>#VALUE!</v>
      </c>
      <c r="G1021" s="2" t="e">
        <v>#VALUE!</v>
      </c>
      <c r="H1021" s="2" t="b">
        <v>1</v>
      </c>
      <c r="I1021" s="2" t="e">
        <v>#VALUE!</v>
      </c>
      <c r="J1021" s="2" t="b">
        <v>1</v>
      </c>
      <c r="K1021" s="2" t="b">
        <v>0</v>
      </c>
    </row>
    <row r="1024" spans="2:11" x14ac:dyDescent="0.2">
      <c r="B1024" s="1" t="s">
        <v>438</v>
      </c>
      <c r="C1024" s="1" t="s">
        <v>439</v>
      </c>
      <c r="D1024" s="1" t="s">
        <v>247</v>
      </c>
    </row>
    <row r="1025" spans="2:4" x14ac:dyDescent="0.2">
      <c r="C1025" s="1" t="s">
        <v>440</v>
      </c>
      <c r="D1025" s="1" t="s">
        <v>247</v>
      </c>
    </row>
    <row r="1028" spans="2:4" x14ac:dyDescent="0.2">
      <c r="B1028" s="1" t="s">
        <v>441</v>
      </c>
      <c r="C1028" s="1" t="s">
        <v>442</v>
      </c>
    </row>
    <row r="1029" spans="2:4" x14ac:dyDescent="0.2">
      <c r="C1029" s="1" t="s">
        <v>443</v>
      </c>
    </row>
    <row r="1032" spans="2:4" x14ac:dyDescent="0.2">
      <c r="B1032" s="1" t="s">
        <v>444</v>
      </c>
      <c r="C1032" s="1" t="s">
        <v>445</v>
      </c>
    </row>
    <row r="1033" spans="2:4" x14ac:dyDescent="0.2">
      <c r="C1033" s="1" t="s">
        <v>446</v>
      </c>
    </row>
    <row r="1036" spans="2:4" x14ac:dyDescent="0.2">
      <c r="B1036" s="1" t="s">
        <v>447</v>
      </c>
      <c r="C1036" s="1" t="s">
        <v>448</v>
      </c>
    </row>
    <row r="1037" spans="2:4" x14ac:dyDescent="0.2">
      <c r="C1037" s="1" t="s">
        <v>449</v>
      </c>
    </row>
    <row r="1040" spans="2:4" x14ac:dyDescent="0.2">
      <c r="B1040" s="1" t="s">
        <v>450</v>
      </c>
      <c r="C1040" s="1" t="s">
        <v>451</v>
      </c>
    </row>
    <row r="1041" spans="2:6" x14ac:dyDescent="0.2">
      <c r="C1041" s="1" t="s">
        <v>452</v>
      </c>
    </row>
    <row r="1044" spans="2:6" x14ac:dyDescent="0.2">
      <c r="B1044" s="1" t="s">
        <v>453</v>
      </c>
      <c r="C1044" s="1" t="s">
        <v>454</v>
      </c>
      <c r="D1044" s="1" t="s">
        <v>247</v>
      </c>
    </row>
    <row r="1045" spans="2:6" x14ac:dyDescent="0.2">
      <c r="C1045" s="1" t="s">
        <v>455</v>
      </c>
      <c r="D1045" s="1" t="s">
        <v>247</v>
      </c>
    </row>
    <row r="1048" spans="2:6" x14ac:dyDescent="0.2">
      <c r="B1048" s="1" t="s">
        <v>456</v>
      </c>
      <c r="C1048" s="1" t="s">
        <v>457</v>
      </c>
      <c r="D1048" s="1">
        <f>PI()</f>
        <v>3.1415926535897931</v>
      </c>
    </row>
    <row r="1049" spans="2:6" x14ac:dyDescent="0.2">
      <c r="C1049" s="1" t="s">
        <v>458</v>
      </c>
      <c r="D1049" s="1">
        <v>3.14159265358979</v>
      </c>
    </row>
    <row r="1052" spans="2:6" x14ac:dyDescent="0.2">
      <c r="B1052" s="1" t="s">
        <v>459</v>
      </c>
      <c r="C1052" s="1" t="s">
        <v>460</v>
      </c>
      <c r="D1052" s="1" t="s">
        <v>247</v>
      </c>
    </row>
    <row r="1053" spans="2:6" x14ac:dyDescent="0.2">
      <c r="C1053" s="1" t="s">
        <v>461</v>
      </c>
      <c r="D1053" s="1" t="s">
        <v>247</v>
      </c>
    </row>
    <row r="1056" spans="2:6" x14ac:dyDescent="0.2">
      <c r="B1056" s="1" t="s">
        <v>462</v>
      </c>
      <c r="C1056" s="1" t="s">
        <v>463</v>
      </c>
      <c r="D1056" s="42">
        <f>PMT(0.01, 10, B16)</f>
        <v>-0.10558207655117136</v>
      </c>
      <c r="E1056" s="41">
        <f>PMT("0.01", "12", "200", "-300", TRUE)</f>
        <v>5.8266127404298702</v>
      </c>
      <c r="F1056" s="41" t="e">
        <f>PMT("0.01", "12", "200", "-300", "TRUE")</f>
        <v>#VALUE!</v>
      </c>
    </row>
    <row r="1057" spans="2:14" x14ac:dyDescent="0.2">
      <c r="C1057" s="1" t="s">
        <v>464</v>
      </c>
      <c r="D1057" s="2">
        <v>-0.10558207655117115</v>
      </c>
      <c r="E1057" s="1">
        <v>5.8266127404298693</v>
      </c>
      <c r="F1057" s="1" t="e">
        <v>#VALUE!</v>
      </c>
    </row>
    <row r="1060" spans="2:14" x14ac:dyDescent="0.2">
      <c r="B1060" s="1" t="s">
        <v>465</v>
      </c>
      <c r="C1060" s="1" t="s">
        <v>466</v>
      </c>
      <c r="D1060" s="1">
        <f>POISSON(2, 5, TRUE)</f>
        <v>0.12465201948308113</v>
      </c>
      <c r="E1060" s="1">
        <f>POISSON(2, 5, FALSE)</f>
        <v>8.4224337488568335E-2</v>
      </c>
    </row>
    <row r="1061" spans="2:14" x14ac:dyDescent="0.2">
      <c r="C1061" s="1" t="s">
        <v>467</v>
      </c>
      <c r="D1061" s="1">
        <v>0.124652019</v>
      </c>
      <c r="E1061" s="1">
        <v>8.4224336999999996E-2</v>
      </c>
    </row>
    <row r="1064" spans="2:14" x14ac:dyDescent="0.2">
      <c r="B1064" s="1" t="s">
        <v>468</v>
      </c>
      <c r="C1064" s="1" t="s">
        <v>469</v>
      </c>
      <c r="D1064" s="1" t="s">
        <v>247</v>
      </c>
    </row>
    <row r="1065" spans="2:14" x14ac:dyDescent="0.2">
      <c r="C1065" s="1" t="s">
        <v>470</v>
      </c>
      <c r="D1065" s="1" t="s">
        <v>247</v>
      </c>
    </row>
    <row r="1068" spans="2:14" x14ac:dyDescent="0.2">
      <c r="B1068" s="1" t="s">
        <v>471</v>
      </c>
      <c r="C1068" s="1" t="s">
        <v>472</v>
      </c>
      <c r="D1068" s="1">
        <f>POWER(B8,B9)</f>
        <v>1</v>
      </c>
      <c r="E1068" s="1">
        <f>POWER(B7,B9)</f>
        <v>0</v>
      </c>
      <c r="F1068" s="1">
        <f>POWER(B13,B15)</f>
        <v>-1.8726591760299626E-3</v>
      </c>
      <c r="G1068" s="2">
        <f>POWER(B16,B14)</f>
        <v>1</v>
      </c>
      <c r="H1068" s="2">
        <f>POWER(B14,B16)</f>
        <v>-2</v>
      </c>
      <c r="I1068" s="2">
        <f>POWER(C9,D7)</f>
        <v>1</v>
      </c>
      <c r="J1068" s="2" t="e">
        <f>POWER(C9,E7)</f>
        <v>#VALUE!</v>
      </c>
      <c r="K1068" s="2" t="e">
        <f>POWER(E7,C9)</f>
        <v>#VALUE!</v>
      </c>
      <c r="L1068" s="2">
        <f>POWER(E15,C16)</f>
        <v>1</v>
      </c>
      <c r="M1068" s="2">
        <f>POWER(J11:M11,L8:M8)</f>
        <v>0</v>
      </c>
      <c r="N1068" s="2">
        <f>POWER(H1066:H1069,L1068)</f>
        <v>-2</v>
      </c>
    </row>
    <row r="1069" spans="2:14" x14ac:dyDescent="0.2">
      <c r="C1069" s="1" t="s">
        <v>473</v>
      </c>
      <c r="D1069" s="1">
        <v>1</v>
      </c>
      <c r="E1069" s="1">
        <v>0</v>
      </c>
      <c r="F1069" s="1">
        <v>-1.8726591760299626E-3</v>
      </c>
      <c r="G1069" s="2">
        <v>1</v>
      </c>
      <c r="H1069" s="2">
        <v>-2</v>
      </c>
      <c r="I1069" s="2">
        <v>1</v>
      </c>
      <c r="J1069" s="2" t="e">
        <v>#VALUE!</v>
      </c>
      <c r="K1069" s="2" t="e">
        <v>#VALUE!</v>
      </c>
      <c r="L1069" s="2">
        <v>1</v>
      </c>
      <c r="M1069" s="2">
        <v>0</v>
      </c>
      <c r="N1069" s="2">
        <v>-2</v>
      </c>
    </row>
    <row r="1072" spans="2:14" x14ac:dyDescent="0.2">
      <c r="B1072" s="1" t="s">
        <v>474</v>
      </c>
      <c r="C1072" s="1" t="s">
        <v>475</v>
      </c>
    </row>
    <row r="1073" spans="2:12" x14ac:dyDescent="0.2">
      <c r="C1073" s="1" t="s">
        <v>476</v>
      </c>
    </row>
    <row r="1076" spans="2:12" x14ac:dyDescent="0.2">
      <c r="B1076" s="1" t="s">
        <v>477</v>
      </c>
      <c r="C1076" s="1" t="s">
        <v>478</v>
      </c>
      <c r="D1076" s="1" t="s">
        <v>247</v>
      </c>
    </row>
    <row r="1077" spans="2:12" x14ac:dyDescent="0.2">
      <c r="C1077" s="1" t="s">
        <v>479</v>
      </c>
      <c r="D1077" s="1" t="s">
        <v>247</v>
      </c>
    </row>
    <row r="1080" spans="2:12" x14ac:dyDescent="0.2">
      <c r="B1080" s="1" t="s">
        <v>480</v>
      </c>
      <c r="C1080" s="1" t="s">
        <v>195</v>
      </c>
    </row>
    <row r="1081" spans="2:12" x14ac:dyDescent="0.2">
      <c r="C1081" s="1" t="s">
        <v>196</v>
      </c>
    </row>
    <row r="1084" spans="2:12" x14ac:dyDescent="0.2">
      <c r="B1084" s="1" t="s">
        <v>197</v>
      </c>
      <c r="C1084" s="1" t="s">
        <v>198</v>
      </c>
      <c r="D1084" s="1">
        <f>PRODUCT("2",B9:B10)</f>
        <v>2136</v>
      </c>
      <c r="E1084" s="1">
        <f>PRODUCT("0",B9:B15)</f>
        <v>0</v>
      </c>
      <c r="F1084" s="1">
        <f>PRODUCT(B7:B17)</f>
        <v>0</v>
      </c>
      <c r="G1084" s="2" t="e">
        <f>PRODUCT(0,2/0,7)</f>
        <v>#DIV/0!</v>
      </c>
      <c r="H1084" s="2">
        <f>PRODUCT(B18,C14)</f>
        <v>-2.9999899999999999</v>
      </c>
      <c r="I1084" s="2">
        <f>PRODUCT(C9:E9)</f>
        <v>1.1000000000000001</v>
      </c>
      <c r="J1084" s="2">
        <f>PRODUCT(F10:G12)</f>
        <v>0</v>
      </c>
      <c r="K1084" s="2">
        <f>PRODUCT(E8:E9)</f>
        <v>0</v>
      </c>
      <c r="L1084" s="2">
        <f>PRODUCT(D7:D10)</f>
        <v>0</v>
      </c>
    </row>
    <row r="1085" spans="2:12" x14ac:dyDescent="0.2">
      <c r="C1085" s="1" t="s">
        <v>199</v>
      </c>
      <c r="D1085" s="1">
        <v>2136</v>
      </c>
      <c r="E1085" s="1">
        <v>0</v>
      </c>
      <c r="F1085" s="1">
        <v>0</v>
      </c>
      <c r="G1085" s="2" t="e">
        <v>#DIV/0!</v>
      </c>
      <c r="H1085" s="2">
        <v>-2.9999899999999999</v>
      </c>
      <c r="I1085" s="2">
        <v>1.1000000000000001</v>
      </c>
      <c r="J1085" s="2">
        <v>0</v>
      </c>
      <c r="K1085" s="2">
        <v>0</v>
      </c>
      <c r="L1085" s="2">
        <v>0</v>
      </c>
    </row>
    <row r="1088" spans="2:12" x14ac:dyDescent="0.2">
      <c r="B1088" s="1" t="s">
        <v>200</v>
      </c>
      <c r="C1088" s="1" t="s">
        <v>201</v>
      </c>
    </row>
    <row r="1089" spans="2:14" x14ac:dyDescent="0.2">
      <c r="C1089" s="1" t="s">
        <v>202</v>
      </c>
    </row>
    <row r="1092" spans="2:14" x14ac:dyDescent="0.2">
      <c r="B1092" s="1" t="s">
        <v>203</v>
      </c>
      <c r="C1092" s="1" t="s">
        <v>204</v>
      </c>
      <c r="D1092" s="42">
        <f>PV(0.1, 10, B16)</f>
        <v>-6.1445671057046853</v>
      </c>
    </row>
    <row r="1093" spans="2:14" x14ac:dyDescent="0.2">
      <c r="C1093" s="1" t="s">
        <v>205</v>
      </c>
      <c r="D1093" s="2">
        <v>-6.1445671057046853</v>
      </c>
    </row>
    <row r="1096" spans="2:14" x14ac:dyDescent="0.2">
      <c r="B1096" s="1" t="s">
        <v>206</v>
      </c>
      <c r="C1096" s="1" t="s">
        <v>207</v>
      </c>
    </row>
    <row r="1097" spans="2:14" x14ac:dyDescent="0.2">
      <c r="C1097" s="1" t="s">
        <v>208</v>
      </c>
    </row>
    <row r="1100" spans="2:14" x14ac:dyDescent="0.2">
      <c r="B1100" s="1" t="s">
        <v>209</v>
      </c>
      <c r="C1100" s="1" t="s">
        <v>210</v>
      </c>
      <c r="D1100" s="1">
        <f>RADIANS(B7)</f>
        <v>0</v>
      </c>
      <c r="E1100" s="1">
        <f>RADIANS(B9)</f>
        <v>3.4906585039886591E-2</v>
      </c>
      <c r="F1100" s="1">
        <f>RADIANS(B14)</f>
        <v>-3.4906585039886591E-2</v>
      </c>
      <c r="G1100" s="2">
        <f>RADIANS(B15)</f>
        <v>-1.7453292519943295E-2</v>
      </c>
      <c r="H1100" s="2">
        <f>RADIANS(B16)</f>
        <v>1.7453292519943295E-2</v>
      </c>
      <c r="I1100" s="2">
        <f>RADIANS(D7)</f>
        <v>0</v>
      </c>
      <c r="J1100" s="2" t="e">
        <f>RADIANS(E7)</f>
        <v>#VALUE!</v>
      </c>
      <c r="K1100" s="2">
        <f>RADIANS(E15)</f>
        <v>1.7453292519943295E-2</v>
      </c>
      <c r="L1100" s="2">
        <f>RADIANS(J10:M10)</f>
        <v>7.8539816339744828E-2</v>
      </c>
      <c r="M1100" s="2">
        <f>RADIANS(I1098:I1101)</f>
        <v>0</v>
      </c>
      <c r="N1100" s="2" t="e">
        <f>RADIANS(K8:L9)</f>
        <v>#VALUE!</v>
      </c>
    </row>
    <row r="1101" spans="2:14" x14ac:dyDescent="0.2">
      <c r="C1101" s="1" t="s">
        <v>211</v>
      </c>
      <c r="D1101" s="1">
        <v>0</v>
      </c>
      <c r="E1101" s="1">
        <v>3.4906585039886591E-2</v>
      </c>
      <c r="F1101" s="1">
        <v>-3.4906585039886591E-2</v>
      </c>
      <c r="G1101" s="2">
        <v>-1.7453292519943295E-2</v>
      </c>
      <c r="H1101" s="2">
        <v>1.7453292519943295E-2</v>
      </c>
      <c r="I1101" s="2">
        <v>0</v>
      </c>
      <c r="J1101" s="2" t="e">
        <v>#VALUE!</v>
      </c>
      <c r="K1101" s="2">
        <v>1.7453292519943295E-2</v>
      </c>
      <c r="L1101" s="2">
        <v>7.8539816339744828E-2</v>
      </c>
      <c r="M1101" s="2">
        <v>0</v>
      </c>
      <c r="N1101" s="2" t="e">
        <v>#VALUE!</v>
      </c>
    </row>
    <row r="1104" spans="2:14" x14ac:dyDescent="0.2">
      <c r="B1104" s="1" t="s">
        <v>212</v>
      </c>
      <c r="C1104" s="1" t="s">
        <v>213</v>
      </c>
      <c r="D1104" s="1" t="s">
        <v>248</v>
      </c>
    </row>
    <row r="1105" spans="2:4" x14ac:dyDescent="0.2">
      <c r="C1105" s="1" t="s">
        <v>214</v>
      </c>
      <c r="D1105" s="1" t="s">
        <v>248</v>
      </c>
    </row>
    <row r="1108" spans="2:4" x14ac:dyDescent="0.2">
      <c r="B1108" s="1" t="s">
        <v>215</v>
      </c>
      <c r="C1108" s="1" t="s">
        <v>216</v>
      </c>
    </row>
    <row r="1109" spans="2:4" x14ac:dyDescent="0.2">
      <c r="C1109" s="1" t="s">
        <v>217</v>
      </c>
    </row>
    <row r="1112" spans="2:4" x14ac:dyDescent="0.2">
      <c r="B1112" s="1" t="s">
        <v>218</v>
      </c>
      <c r="C1112" s="1" t="s">
        <v>219</v>
      </c>
      <c r="D1112" s="49">
        <f>RATE(58,-200,8000)</f>
        <v>1.3541257643259374E-2</v>
      </c>
    </row>
    <row r="1113" spans="2:4" x14ac:dyDescent="0.2">
      <c r="C1113" s="1" t="s">
        <v>220</v>
      </c>
      <c r="D1113" s="1">
        <v>1.35412576432592E-2</v>
      </c>
    </row>
    <row r="1116" spans="2:4" x14ac:dyDescent="0.2">
      <c r="B1116" s="1" t="s">
        <v>221</v>
      </c>
      <c r="C1116" s="1" t="s">
        <v>507</v>
      </c>
      <c r="D1116" s="1" t="s">
        <v>247</v>
      </c>
    </row>
    <row r="1117" spans="2:4" x14ac:dyDescent="0.2">
      <c r="C1117" s="1" t="s">
        <v>508</v>
      </c>
      <c r="D1117" s="1" t="s">
        <v>247</v>
      </c>
    </row>
    <row r="1120" spans="2:4" x14ac:dyDescent="0.2">
      <c r="B1120" s="1" t="s">
        <v>509</v>
      </c>
      <c r="C1120" s="1" t="s">
        <v>510</v>
      </c>
      <c r="D1120" s="1" t="s">
        <v>247</v>
      </c>
    </row>
    <row r="1121" spans="2:9" x14ac:dyDescent="0.2">
      <c r="C1121" s="1" t="s">
        <v>511</v>
      </c>
      <c r="D1121" s="1" t="s">
        <v>247</v>
      </c>
    </row>
    <row r="1124" spans="2:9" x14ac:dyDescent="0.2">
      <c r="B1124" s="1" t="s">
        <v>512</v>
      </c>
      <c r="C1124" s="1" t="s">
        <v>513</v>
      </c>
      <c r="D1124" s="1" t="s">
        <v>247</v>
      </c>
    </row>
    <row r="1125" spans="2:9" x14ac:dyDescent="0.2">
      <c r="C1125" s="1" t="s">
        <v>514</v>
      </c>
      <c r="D1125" s="1" t="s">
        <v>247</v>
      </c>
    </row>
    <row r="1128" spans="2:9" x14ac:dyDescent="0.2">
      <c r="B1128" s="1" t="s">
        <v>515</v>
      </c>
      <c r="C1128" s="1" t="s">
        <v>516</v>
      </c>
      <c r="D1128" s="1" t="s">
        <v>247</v>
      </c>
    </row>
    <row r="1129" spans="2:9" x14ac:dyDescent="0.2">
      <c r="C1129" s="1" t="s">
        <v>517</v>
      </c>
      <c r="D1129" s="1" t="s">
        <v>247</v>
      </c>
    </row>
    <row r="1132" spans="2:9" x14ac:dyDescent="0.2">
      <c r="B1132" s="1" t="s">
        <v>518</v>
      </c>
      <c r="C1132" s="1" t="s">
        <v>519</v>
      </c>
      <c r="D1132" s="1" t="s">
        <v>247</v>
      </c>
    </row>
    <row r="1133" spans="2:9" x14ac:dyDescent="0.2">
      <c r="C1133" s="1" t="s">
        <v>520</v>
      </c>
      <c r="D1133" s="1" t="s">
        <v>247</v>
      </c>
    </row>
    <row r="1136" spans="2:9" x14ac:dyDescent="0.2">
      <c r="B1136" s="1" t="s">
        <v>521</v>
      </c>
      <c r="C1136" s="1" t="s">
        <v>522</v>
      </c>
      <c r="D1136" s="1" t="str">
        <f>REPLACE("ABCDEFG", 2.3, 3.9, "xx")</f>
        <v>AxxEFG</v>
      </c>
      <c r="E1136" s="1" t="str">
        <f>REPLACE("ABCDEF", TRUE, TRUE, "xxx")</f>
        <v>xxxBCDEF</v>
      </c>
      <c r="F1136" s="1" t="str">
        <f>REPLACE("ABCDEF", "3.9", "40", "x")</f>
        <v>ABx</v>
      </c>
      <c r="G1136" s="2" t="str">
        <f>REPLACE(12345, 3, 1, 9009)</f>
        <v>12900945</v>
      </c>
      <c r="H1136" s="2" t="e">
        <f>REPLACE("ABCDEF", -3, 4, "xx")</f>
        <v>#VALUE!</v>
      </c>
      <c r="I1136" s="2" t="e">
        <f>REPLACE("ABCDEF",#NAME?, 2, "xx")</f>
        <v>#NAME?</v>
      </c>
    </row>
    <row r="1137" spans="2:9" x14ac:dyDescent="0.2">
      <c r="C1137" s="1" t="s">
        <v>523</v>
      </c>
      <c r="D1137" s="1" t="s">
        <v>1201</v>
      </c>
      <c r="E1137" s="1" t="s">
        <v>1202</v>
      </c>
      <c r="F1137" s="1" t="s">
        <v>1203</v>
      </c>
      <c r="G1137" s="36" t="s">
        <v>1204</v>
      </c>
      <c r="H1137" s="2" t="e">
        <v>#VALUE!</v>
      </c>
      <c r="I1137" s="2" t="e">
        <v>#NAME?</v>
      </c>
    </row>
    <row r="1140" spans="2:9" x14ac:dyDescent="0.2">
      <c r="B1140" s="1" t="s">
        <v>524</v>
      </c>
      <c r="C1140" s="1" t="s">
        <v>525</v>
      </c>
    </row>
    <row r="1141" spans="2:9" x14ac:dyDescent="0.2">
      <c r="C1141" s="1" t="s">
        <v>526</v>
      </c>
    </row>
    <row r="1144" spans="2:9" x14ac:dyDescent="0.2">
      <c r="B1144" s="1" t="s">
        <v>527</v>
      </c>
      <c r="C1144" s="1" t="s">
        <v>528</v>
      </c>
    </row>
    <row r="1145" spans="2:9" x14ac:dyDescent="0.2">
      <c r="C1145" s="1" t="s">
        <v>529</v>
      </c>
    </row>
    <row r="1148" spans="2:9" x14ac:dyDescent="0.2">
      <c r="B1148" s="1" t="s">
        <v>530</v>
      </c>
      <c r="C1148" s="1" t="s">
        <v>531</v>
      </c>
    </row>
    <row r="1149" spans="2:9" x14ac:dyDescent="0.2">
      <c r="C1149" s="1" t="s">
        <v>532</v>
      </c>
    </row>
    <row r="1152" spans="2:9" x14ac:dyDescent="0.2">
      <c r="B1152" s="1" t="s">
        <v>249</v>
      </c>
      <c r="C1152" s="1" t="s">
        <v>250</v>
      </c>
      <c r="D1152" s="1" t="s">
        <v>247</v>
      </c>
    </row>
    <row r="1153" spans="2:11" x14ac:dyDescent="0.2">
      <c r="C1153" s="1" t="s">
        <v>251</v>
      </c>
      <c r="D1153" s="1" t="s">
        <v>247</v>
      </c>
    </row>
    <row r="1156" spans="2:11" x14ac:dyDescent="0.2">
      <c r="B1156" s="1" t="s">
        <v>252</v>
      </c>
      <c r="C1156" s="1" t="s">
        <v>253</v>
      </c>
      <c r="D1156" s="1" t="s">
        <v>247</v>
      </c>
    </row>
    <row r="1157" spans="2:11" x14ac:dyDescent="0.2">
      <c r="C1157" s="1" t="s">
        <v>254</v>
      </c>
      <c r="D1157" s="1" t="s">
        <v>247</v>
      </c>
    </row>
    <row r="1160" spans="2:11" x14ac:dyDescent="0.2">
      <c r="B1160" s="1" t="s">
        <v>255</v>
      </c>
      <c r="C1160" s="1" t="s">
        <v>256</v>
      </c>
    </row>
    <row r="1161" spans="2:11" x14ac:dyDescent="0.2">
      <c r="C1161" s="1" t="s">
        <v>257</v>
      </c>
    </row>
    <row r="1164" spans="2:11" x14ac:dyDescent="0.2">
      <c r="B1164" s="1" t="s">
        <v>258</v>
      </c>
      <c r="C1164" s="1" t="s">
        <v>259</v>
      </c>
      <c r="D1164" s="1" t="s">
        <v>247</v>
      </c>
    </row>
    <row r="1165" spans="2:11" x14ac:dyDescent="0.2">
      <c r="C1165" s="1" t="s">
        <v>260</v>
      </c>
      <c r="D1165" s="1" t="s">
        <v>247</v>
      </c>
    </row>
    <row r="1168" spans="2:11" x14ac:dyDescent="0.2">
      <c r="B1168" s="1" t="s">
        <v>261</v>
      </c>
      <c r="C1168" s="1" t="s">
        <v>262</v>
      </c>
      <c r="D1168" s="1" t="str">
        <f>RIGHT("a string",0)</f>
        <v/>
      </c>
      <c r="E1168" s="1" t="str">
        <f>RIGHT("a string","6")</f>
        <v>string</v>
      </c>
      <c r="F1168" s="1" t="str">
        <f>RIGHT("a string",10)</f>
        <v>a string</v>
      </c>
      <c r="G1168" s="1" t="str">
        <f>RIGHT("a string",B9)</f>
        <v>ng</v>
      </c>
      <c r="H1168" s="2" t="str">
        <f>RIGHT(E11, E17)</f>
        <v>ce</v>
      </c>
      <c r="I1168" s="2" t="str">
        <f>RIGHT(TRUE,2)</f>
        <v>UE</v>
      </c>
      <c r="J1168" s="2" t="e">
        <f>RIGHT(G367:H369,H370)</f>
        <v>#VALUE!</v>
      </c>
      <c r="K1168" s="2" t="str">
        <f>RIGHT("a string", TRUE)</f>
        <v>g</v>
      </c>
    </row>
    <row r="1169" spans="2:16" x14ac:dyDescent="0.2">
      <c r="C1169" s="1" t="s">
        <v>263</v>
      </c>
      <c r="D1169" s="1" t="s">
        <v>229</v>
      </c>
      <c r="E1169" s="1" t="s">
        <v>86</v>
      </c>
      <c r="F1169" s="1" t="s">
        <v>91</v>
      </c>
      <c r="G1169" s="2" t="s">
        <v>96</v>
      </c>
      <c r="H1169" s="2" t="s">
        <v>97</v>
      </c>
      <c r="I1169" s="2" t="s">
        <v>98</v>
      </c>
      <c r="J1169" s="2" t="e">
        <v>#VALUE!</v>
      </c>
      <c r="K1169" s="2" t="s">
        <v>99</v>
      </c>
    </row>
    <row r="1172" spans="2:16" x14ac:dyDescent="0.2">
      <c r="B1172" s="1" t="s">
        <v>264</v>
      </c>
      <c r="C1172" s="1" t="s">
        <v>265</v>
      </c>
    </row>
    <row r="1173" spans="2:16" x14ac:dyDescent="0.2">
      <c r="C1173" s="1" t="s">
        <v>266</v>
      </c>
    </row>
    <row r="1176" spans="2:16" x14ac:dyDescent="0.2">
      <c r="B1176" s="1" t="s">
        <v>267</v>
      </c>
      <c r="C1176" s="1" t="s">
        <v>268</v>
      </c>
    </row>
    <row r="1177" spans="2:16" x14ac:dyDescent="0.2">
      <c r="C1177" s="1" t="s">
        <v>269</v>
      </c>
    </row>
    <row r="1180" spans="2:16" x14ac:dyDescent="0.2">
      <c r="B1180" s="1" t="s">
        <v>270</v>
      </c>
      <c r="C1180" s="1" t="s">
        <v>271</v>
      </c>
      <c r="D1180" s="1">
        <f>ROUND(B9,B8)</f>
        <v>2</v>
      </c>
      <c r="E1180" s="1">
        <f>ROUND(C10,C9)</f>
        <v>1</v>
      </c>
      <c r="F1180" s="1">
        <f>ROUND(C15,C16)</f>
        <v>0</v>
      </c>
      <c r="G1180" s="2">
        <f>ROUND(C15,C9)</f>
        <v>-1</v>
      </c>
      <c r="H1180" s="2">
        <f>ROUND(C11,C17)</f>
        <v>3</v>
      </c>
      <c r="I1180" s="2">
        <f>ROUND(C7,C7)</f>
        <v>0</v>
      </c>
      <c r="J1180" s="2">
        <f>ROUND(D7,D8)</f>
        <v>0</v>
      </c>
      <c r="K1180" s="2" t="e">
        <f>ROUND(E7,C7)</f>
        <v>#VALUE!</v>
      </c>
      <c r="L1180" s="2" t="e">
        <f>ROUND(C7,E7)</f>
        <v>#VALUE!</v>
      </c>
      <c r="M1180" s="2">
        <f>ROUND(F13,F8)</f>
        <v>3</v>
      </c>
      <c r="N1180" s="2">
        <f>ROUND(M9:O9,K10)</f>
        <v>345</v>
      </c>
      <c r="O1180" s="2">
        <f>ROUND(N10,K10)</f>
        <v>0</v>
      </c>
      <c r="P1180" s="2">
        <f>ROUND(N1178:N1181,O10)</f>
        <v>345</v>
      </c>
    </row>
    <row r="1181" spans="2:16" x14ac:dyDescent="0.2">
      <c r="C1181" s="1" t="s">
        <v>272</v>
      </c>
      <c r="D1181" s="1">
        <v>2</v>
      </c>
      <c r="E1181" s="1">
        <v>1</v>
      </c>
      <c r="F1181" s="1">
        <v>0</v>
      </c>
      <c r="G1181" s="2">
        <v>-1</v>
      </c>
      <c r="H1181" s="2">
        <v>3</v>
      </c>
      <c r="I1181" s="2">
        <v>0</v>
      </c>
      <c r="J1181" s="2">
        <v>0</v>
      </c>
      <c r="K1181" s="2" t="e">
        <v>#VALUE!</v>
      </c>
      <c r="L1181" s="2" t="e">
        <v>#VALUE!</v>
      </c>
      <c r="M1181" s="2">
        <v>3</v>
      </c>
      <c r="N1181" s="2">
        <v>345</v>
      </c>
      <c r="O1181" s="2">
        <v>0</v>
      </c>
      <c r="P1181" s="2">
        <v>345</v>
      </c>
    </row>
    <row r="1184" spans="2:16" x14ac:dyDescent="0.2">
      <c r="B1184" s="1" t="s">
        <v>273</v>
      </c>
      <c r="C1184" s="1" t="s">
        <v>274</v>
      </c>
      <c r="D1184" s="1">
        <f>ROUNDDOWN(1.5,0)</f>
        <v>1</v>
      </c>
      <c r="E1184" s="1">
        <f>ROUNDDOWN(1.567,2)</f>
        <v>1.56</v>
      </c>
      <c r="F1184" s="1">
        <f>ROUNDDOWN(B13,-1)</f>
        <v>-530</v>
      </c>
      <c r="G1184" s="2">
        <f>ROUNDDOWN(C11,1)</f>
        <v>2.9</v>
      </c>
      <c r="H1184" s="2">
        <f>ROUNDDOWN(D7,-1)</f>
        <v>0</v>
      </c>
      <c r="I1184" s="2">
        <f>ROUNDDOWN(E13,0)</f>
        <v>0</v>
      </c>
      <c r="J1184" s="2">
        <f>ROUNDDOWN(E17,2)</f>
        <v>2.99</v>
      </c>
      <c r="K1184" s="2" t="e">
        <f>ROUNDDOWN(E7,1)</f>
        <v>#VALUE!</v>
      </c>
      <c r="L1184" s="2">
        <f>ROUNDDOWN(F13,3)</f>
        <v>2.9990000000000001</v>
      </c>
      <c r="M1184" s="2" t="e">
        <f>ROUNDDOWN(G7:I7,3)</f>
        <v>#VALUE!</v>
      </c>
      <c r="N1184" s="2">
        <f>ROUNDDOWN(L9:O9,-2)</f>
        <v>300</v>
      </c>
      <c r="O1184" s="2">
        <f>ROUNDDOWN(N1184:N1186,-2)</f>
        <v>300</v>
      </c>
      <c r="P1184" s="2" t="e">
        <f>ROUNDDOWN(K8:L9,2)</f>
        <v>#VALUE!</v>
      </c>
    </row>
    <row r="1185" spans="2:16" x14ac:dyDescent="0.2">
      <c r="C1185" s="1" t="s">
        <v>275</v>
      </c>
      <c r="D1185" s="1">
        <v>1</v>
      </c>
      <c r="E1185" s="1">
        <v>1.56</v>
      </c>
      <c r="F1185" s="1">
        <v>-530</v>
      </c>
      <c r="G1185" s="2">
        <v>2.9</v>
      </c>
      <c r="H1185" s="2">
        <v>0</v>
      </c>
      <c r="I1185" s="2">
        <v>0</v>
      </c>
      <c r="J1185" s="2">
        <v>2.99</v>
      </c>
      <c r="K1185" s="2" t="e">
        <v>#VALUE!</v>
      </c>
      <c r="L1185" s="2">
        <v>2.9990000000000001</v>
      </c>
      <c r="M1185" s="2" t="e">
        <v>#VALUE!</v>
      </c>
      <c r="N1185" s="2">
        <v>300</v>
      </c>
      <c r="O1185" s="2">
        <v>300</v>
      </c>
      <c r="P1185" s="2" t="e">
        <v>#VALUE!</v>
      </c>
    </row>
    <row r="1188" spans="2:16" x14ac:dyDescent="0.2">
      <c r="B1188" s="1" t="s">
        <v>276</v>
      </c>
      <c r="C1188" s="1" t="s">
        <v>277</v>
      </c>
      <c r="D1188" s="1">
        <f>ROUNDUP(0,0)</f>
        <v>0</v>
      </c>
      <c r="E1188" s="1">
        <f>ROUNDUP(B10,-2)</f>
        <v>600</v>
      </c>
      <c r="F1188" s="1">
        <f>ROUNDUP(B13,-2)</f>
        <v>-600</v>
      </c>
      <c r="G1188" s="2">
        <f>ROUNDUP(B16,0)</f>
        <v>1</v>
      </c>
      <c r="H1188" s="2">
        <f>ROUNDUP(B17,-1)</f>
        <v>0</v>
      </c>
      <c r="I1188" s="2">
        <f>ROUNDUP(C8,-1)</f>
        <v>10</v>
      </c>
      <c r="J1188" s="2" t="e">
        <f>ROUNDUP(E7,0)</f>
        <v>#VALUE!</v>
      </c>
      <c r="K1188" s="2">
        <f>ROUNDUP(E17,3)</f>
        <v>3</v>
      </c>
      <c r="L1188" s="2" t="e">
        <f>ROUNDUP(G9:I9,2)</f>
        <v>#VALUE!</v>
      </c>
      <c r="M1188" s="2">
        <f>ROUNDUP(K8:N8,2)</f>
        <v>3</v>
      </c>
      <c r="N1188" s="2">
        <f>ROUNDUP(K1187:K1189,1)</f>
        <v>3</v>
      </c>
      <c r="O1188" s="2" t="e">
        <f>ROUNDUP(N8:O10,0)</f>
        <v>#VALUE!</v>
      </c>
    </row>
    <row r="1189" spans="2:16" x14ac:dyDescent="0.2">
      <c r="C1189" s="1" t="s">
        <v>278</v>
      </c>
      <c r="D1189" s="1">
        <v>0</v>
      </c>
      <c r="E1189" s="1">
        <v>600</v>
      </c>
      <c r="F1189" s="1">
        <v>-600</v>
      </c>
      <c r="G1189" s="2">
        <v>1</v>
      </c>
      <c r="H1189" s="2">
        <v>0</v>
      </c>
      <c r="I1189" s="2">
        <v>10</v>
      </c>
      <c r="J1189" s="2" t="e">
        <v>#VALUE!</v>
      </c>
      <c r="K1189" s="2">
        <v>3</v>
      </c>
      <c r="L1189" s="2" t="e">
        <v>#VALUE!</v>
      </c>
      <c r="M1189" s="2">
        <v>3</v>
      </c>
      <c r="N1189" s="2">
        <v>3</v>
      </c>
      <c r="O1189" s="2" t="e">
        <v>#VALUE!</v>
      </c>
    </row>
    <row r="1192" spans="2:16" x14ac:dyDescent="0.2">
      <c r="B1192" s="1" t="s">
        <v>279</v>
      </c>
      <c r="C1192" s="1" t="s">
        <v>280</v>
      </c>
      <c r="D1192" s="1">
        <f>ROW(E17)</f>
        <v>17</v>
      </c>
      <c r="E1192" s="1">
        <f>ROW(C13)</f>
        <v>13</v>
      </c>
      <c r="F1192" s="1">
        <f>ROW(2:3)</f>
        <v>2</v>
      </c>
      <c r="G1192" s="2">
        <f>ROW(C11:C14)</f>
        <v>11</v>
      </c>
      <c r="H1192" s="2">
        <f>ROW(C13:E13)</f>
        <v>13</v>
      </c>
      <c r="I1192" s="2">
        <f>ROW(C14:E17)</f>
        <v>14</v>
      </c>
      <c r="J1192" s="2">
        <f>ROW(J1188)</f>
        <v>1188</v>
      </c>
      <c r="K1192" s="2">
        <f>ROW(D13:E17)</f>
        <v>13</v>
      </c>
    </row>
    <row r="1193" spans="2:16" x14ac:dyDescent="0.2">
      <c r="C1193" s="1" t="s">
        <v>281</v>
      </c>
      <c r="D1193" s="1">
        <v>17</v>
      </c>
      <c r="E1193" s="1">
        <v>13</v>
      </c>
      <c r="F1193" s="1">
        <v>2</v>
      </c>
      <c r="G1193" s="2">
        <v>11</v>
      </c>
      <c r="H1193" s="2">
        <v>13</v>
      </c>
      <c r="I1193" s="2">
        <v>14</v>
      </c>
      <c r="J1193" s="2">
        <v>1188</v>
      </c>
      <c r="K1193" s="2">
        <v>13</v>
      </c>
    </row>
    <row r="1196" spans="2:16" x14ac:dyDescent="0.2">
      <c r="B1196" s="1" t="s">
        <v>282</v>
      </c>
      <c r="C1196" s="1" t="s">
        <v>283</v>
      </c>
      <c r="D1196" s="1">
        <f>ROWS(B6:D10)</f>
        <v>5</v>
      </c>
    </row>
    <row r="1197" spans="2:16" x14ac:dyDescent="0.2">
      <c r="C1197" s="1" t="s">
        <v>284</v>
      </c>
      <c r="D1197" s="1">
        <v>5</v>
      </c>
    </row>
    <row r="1200" spans="2:16" x14ac:dyDescent="0.2">
      <c r="B1200" s="1" t="s">
        <v>285</v>
      </c>
      <c r="C1200" s="1" t="s">
        <v>286</v>
      </c>
    </row>
    <row r="1201" spans="2:8" x14ac:dyDescent="0.2">
      <c r="C1201" s="1" t="s">
        <v>287</v>
      </c>
    </row>
    <row r="1204" spans="2:8" x14ac:dyDescent="0.2">
      <c r="B1204" s="1" t="s">
        <v>288</v>
      </c>
      <c r="C1204" s="1" t="s">
        <v>289</v>
      </c>
      <c r="D1204" s="1" t="s">
        <v>247</v>
      </c>
    </row>
    <row r="1205" spans="2:8" x14ac:dyDescent="0.2">
      <c r="C1205" s="1" t="s">
        <v>290</v>
      </c>
      <c r="D1205" s="1" t="s">
        <v>247</v>
      </c>
    </row>
    <row r="1208" spans="2:8" x14ac:dyDescent="0.2">
      <c r="B1208" s="1" t="s">
        <v>291</v>
      </c>
      <c r="C1208" s="1" t="s">
        <v>292</v>
      </c>
      <c r="D1208" s="1" t="s">
        <v>247</v>
      </c>
    </row>
    <row r="1209" spans="2:8" x14ac:dyDescent="0.2">
      <c r="C1209" s="1" t="s">
        <v>293</v>
      </c>
      <c r="D1209" s="1" t="s">
        <v>247</v>
      </c>
    </row>
    <row r="1212" spans="2:8" x14ac:dyDescent="0.2">
      <c r="B1212" s="1" t="s">
        <v>294</v>
      </c>
      <c r="C1212" s="1" t="s">
        <v>295</v>
      </c>
      <c r="D1212" s="1" t="s">
        <v>247</v>
      </c>
    </row>
    <row r="1213" spans="2:8" x14ac:dyDescent="0.2">
      <c r="C1213" s="1" t="s">
        <v>296</v>
      </c>
      <c r="D1213" s="1" t="s">
        <v>247</v>
      </c>
    </row>
    <row r="1216" spans="2:8" x14ac:dyDescent="0.2">
      <c r="B1216" s="1" t="s">
        <v>297</v>
      </c>
      <c r="C1216" s="1" t="s">
        <v>298</v>
      </c>
      <c r="D1216" s="1">
        <f>SEARCH("n","printer")</f>
        <v>4</v>
      </c>
      <c r="E1216" s="1">
        <f>SEARCH("s",$E$8)</f>
        <v>3</v>
      </c>
      <c r="F1216" s="1">
        <f>SEARCH("S",$E$8)</f>
        <v>3</v>
      </c>
      <c r="G1216" s="1">
        <f>SEARCH("S",$E$8, 4)</f>
        <v>8</v>
      </c>
      <c r="H1216" s="1">
        <f>SEARCH(B8,C8)</f>
        <v>7</v>
      </c>
    </row>
    <row r="1217" spans="2:8" x14ac:dyDescent="0.2">
      <c r="C1217" s="1" t="s">
        <v>299</v>
      </c>
      <c r="D1217" s="1">
        <v>4</v>
      </c>
      <c r="E1217" s="1">
        <v>3</v>
      </c>
      <c r="F1217" s="1">
        <v>3</v>
      </c>
      <c r="G1217" s="1">
        <v>8</v>
      </c>
      <c r="H1217" s="2">
        <v>7</v>
      </c>
    </row>
    <row r="1220" spans="2:8" x14ac:dyDescent="0.2">
      <c r="B1220" s="1" t="s">
        <v>300</v>
      </c>
      <c r="C1220" s="1" t="s">
        <v>301</v>
      </c>
    </row>
    <row r="1221" spans="2:8" x14ac:dyDescent="0.2">
      <c r="C1221" s="1" t="s">
        <v>302</v>
      </c>
    </row>
    <row r="1224" spans="2:8" x14ac:dyDescent="0.2">
      <c r="B1224" s="1" t="s">
        <v>303</v>
      </c>
      <c r="C1224" s="1" t="s">
        <v>304</v>
      </c>
      <c r="D1224" s="1">
        <f>SECOND(0.5)</f>
        <v>0</v>
      </c>
      <c r="E1224" s="1">
        <f>SECOND(TIME(0,0,15))</f>
        <v>15</v>
      </c>
      <c r="F1224" s="1" t="e">
        <f>SECOND(E11)</f>
        <v>#VALUE!</v>
      </c>
    </row>
    <row r="1225" spans="2:8" x14ac:dyDescent="0.2">
      <c r="C1225" s="1" t="s">
        <v>305</v>
      </c>
      <c r="D1225" s="1">
        <v>0</v>
      </c>
      <c r="E1225" s="1">
        <v>15</v>
      </c>
      <c r="F1225" s="1" t="e">
        <v>#VALUE!</v>
      </c>
    </row>
    <row r="1228" spans="2:8" x14ac:dyDescent="0.2">
      <c r="B1228" s="1" t="s">
        <v>306</v>
      </c>
      <c r="C1228" s="1" t="s">
        <v>307</v>
      </c>
    </row>
    <row r="1229" spans="2:8" x14ac:dyDescent="0.2">
      <c r="C1229" s="1" t="s">
        <v>308</v>
      </c>
    </row>
    <row r="1232" spans="2:8" x14ac:dyDescent="0.2">
      <c r="B1232" s="1" t="s">
        <v>309</v>
      </c>
      <c r="C1232" s="1" t="s">
        <v>310</v>
      </c>
    </row>
    <row r="1233" spans="2:15" x14ac:dyDescent="0.2">
      <c r="C1233" s="1" t="s">
        <v>311</v>
      </c>
    </row>
    <row r="1236" spans="2:15" x14ac:dyDescent="0.2">
      <c r="B1236" s="1" t="s">
        <v>312</v>
      </c>
      <c r="C1236" s="1" t="s">
        <v>313</v>
      </c>
      <c r="D1236" s="1" t="s">
        <v>247</v>
      </c>
    </row>
    <row r="1237" spans="2:15" x14ac:dyDescent="0.2">
      <c r="C1237" s="1" t="s">
        <v>314</v>
      </c>
      <c r="D1237" s="1" t="s">
        <v>247</v>
      </c>
    </row>
    <row r="1240" spans="2:15" x14ac:dyDescent="0.2">
      <c r="B1240" s="1" t="s">
        <v>315</v>
      </c>
      <c r="C1240" s="1" t="s">
        <v>316</v>
      </c>
      <c r="D1240" s="1" t="s">
        <v>247</v>
      </c>
    </row>
    <row r="1241" spans="2:15" x14ac:dyDescent="0.2">
      <c r="C1241" s="1" t="s">
        <v>317</v>
      </c>
      <c r="D1241" s="1" t="s">
        <v>247</v>
      </c>
    </row>
    <row r="1244" spans="2:15" x14ac:dyDescent="0.2">
      <c r="B1244" s="1" t="s">
        <v>318</v>
      </c>
      <c r="C1244" s="1" t="s">
        <v>319</v>
      </c>
      <c r="D1244" s="1" t="s">
        <v>247</v>
      </c>
    </row>
    <row r="1245" spans="2:15" x14ac:dyDescent="0.2">
      <c r="C1245" s="1" t="s">
        <v>320</v>
      </c>
      <c r="D1245" s="1" t="s">
        <v>247</v>
      </c>
    </row>
    <row r="1248" spans="2:15" x14ac:dyDescent="0.2">
      <c r="B1248" s="1" t="s">
        <v>321</v>
      </c>
      <c r="C1248" s="1" t="s">
        <v>322</v>
      </c>
      <c r="D1248" s="1">
        <f>SIGN(B7)</f>
        <v>0</v>
      </c>
      <c r="E1248" s="1">
        <f>SIGN(D7)</f>
        <v>0</v>
      </c>
      <c r="F1248" s="1">
        <f>SIGN(B11)</f>
        <v>1</v>
      </c>
      <c r="G1248" s="2">
        <f>SIGN(B12)</f>
        <v>-1</v>
      </c>
      <c r="H1248" s="2">
        <f>SIGN(B16)</f>
        <v>1</v>
      </c>
      <c r="I1248" s="2">
        <f>SIGN(B17)</f>
        <v>0</v>
      </c>
      <c r="J1248" s="2">
        <f>SIGN(C15)</f>
        <v>-1</v>
      </c>
      <c r="K1248" s="2">
        <f>SIGN(E16)</f>
        <v>1</v>
      </c>
      <c r="L1248" s="2" t="e">
        <f>SIGN(E7)</f>
        <v>#VALUE!</v>
      </c>
      <c r="M1248" s="2">
        <f>SIGN(J8:M8)</f>
        <v>1</v>
      </c>
      <c r="N1248" s="2">
        <f>SIGN(J1246:J1249)</f>
        <v>-1</v>
      </c>
      <c r="O1248" s="2" t="e">
        <f>SIGN(N9:O10)</f>
        <v>#VALUE!</v>
      </c>
    </row>
    <row r="1249" spans="2:16" x14ac:dyDescent="0.2">
      <c r="C1249" s="1" t="s">
        <v>323</v>
      </c>
      <c r="D1249" s="1">
        <v>0</v>
      </c>
      <c r="E1249" s="1">
        <v>0</v>
      </c>
      <c r="F1249" s="1">
        <v>1</v>
      </c>
      <c r="G1249" s="2">
        <v>-1</v>
      </c>
      <c r="H1249" s="2">
        <v>1</v>
      </c>
      <c r="I1249" s="2">
        <v>0</v>
      </c>
      <c r="J1249" s="2">
        <v>-1</v>
      </c>
      <c r="K1249" s="2">
        <v>1</v>
      </c>
      <c r="L1249" s="2" t="e">
        <v>#VALUE!</v>
      </c>
      <c r="M1249" s="2">
        <v>1</v>
      </c>
      <c r="N1249" s="2">
        <v>-1</v>
      </c>
      <c r="O1249" s="2" t="e">
        <v>#VALUE!</v>
      </c>
    </row>
    <row r="1252" spans="2:16" x14ac:dyDescent="0.2">
      <c r="B1252" s="1" t="s">
        <v>324</v>
      </c>
      <c r="C1252" s="1" t="s">
        <v>325</v>
      </c>
      <c r="D1252" s="1">
        <f>SIN(B7)</f>
        <v>0</v>
      </c>
      <c r="E1252" s="1">
        <f>SIN(B8)</f>
        <v>0.8414709848078965</v>
      </c>
      <c r="F1252" s="1">
        <f>SIN(B9)</f>
        <v>0.90929742682568171</v>
      </c>
      <c r="G1252" s="2">
        <f>SIN(B13)</f>
        <v>7.0692098333373365E-2</v>
      </c>
      <c r="H1252" s="2">
        <f>SIN(B16)</f>
        <v>0.8414709848078965</v>
      </c>
      <c r="I1252" s="2" t="e">
        <f>SIN(B18)</f>
        <v>#VALUE!</v>
      </c>
      <c r="J1252" s="2">
        <f>SIN(C15)</f>
        <v>-0.84147638778888156</v>
      </c>
      <c r="K1252" s="2" t="e">
        <f>SIN(E7)</f>
        <v>#VALUE!</v>
      </c>
      <c r="L1252" s="2">
        <f>SIN(E16)</f>
        <v>0.89120736006143542</v>
      </c>
      <c r="M1252" s="2">
        <f>SIN(K8:M8)</f>
        <v>0.14112000805986721</v>
      </c>
      <c r="N1252" s="2">
        <f>SIN(L1251:L1253)</f>
        <v>0.77783110790947796</v>
      </c>
      <c r="O1252" s="2" t="e">
        <f>SIN(N8:O9)</f>
        <v>#VALUE!</v>
      </c>
      <c r="P1252" s="2">
        <f>SIN(E15)</f>
        <v>0.8414709848078965</v>
      </c>
    </row>
    <row r="1253" spans="2:16" x14ac:dyDescent="0.2">
      <c r="C1253" s="1" t="s">
        <v>326</v>
      </c>
      <c r="D1253" s="1">
        <v>0</v>
      </c>
      <c r="E1253" s="1">
        <v>0.8414709848078965</v>
      </c>
      <c r="F1253" s="1">
        <v>0.90929742682568171</v>
      </c>
      <c r="G1253" s="2">
        <v>7.0692098333373365E-2</v>
      </c>
      <c r="H1253" s="2">
        <v>0.8414709848078965</v>
      </c>
      <c r="I1253" s="2" t="e">
        <v>#VALUE!</v>
      </c>
      <c r="J1253" s="2">
        <v>-0.84147638778888156</v>
      </c>
      <c r="K1253" s="2" t="e">
        <v>#VALUE!</v>
      </c>
      <c r="L1253" s="2">
        <v>0.89120736006143542</v>
      </c>
      <c r="M1253" s="2">
        <v>0.14112000805986721</v>
      </c>
      <c r="N1253" s="2">
        <v>0.77783110790947796</v>
      </c>
      <c r="O1253" s="2" t="e">
        <v>#VALUE!</v>
      </c>
      <c r="P1253" s="2">
        <v>0.8414709848078965</v>
      </c>
    </row>
    <row r="1256" spans="2:16" x14ac:dyDescent="0.2">
      <c r="B1256" s="1" t="s">
        <v>327</v>
      </c>
      <c r="C1256" s="1" t="s">
        <v>328</v>
      </c>
      <c r="D1256" s="1">
        <f>SINH(B7)</f>
        <v>0</v>
      </c>
      <c r="E1256" s="1">
        <f>SINH(B9)</f>
        <v>3.626860407847019</v>
      </c>
      <c r="F1256" s="1">
        <f>SINH(B14)</f>
        <v>-3.626860407847019</v>
      </c>
      <c r="G1256" s="2">
        <f>SINH(B16)</f>
        <v>1.1752011936438014</v>
      </c>
      <c r="H1256" s="2" t="e">
        <f>SINH(B18)</f>
        <v>#VALUE!</v>
      </c>
      <c r="I1256" s="2">
        <f>SINH(D7)</f>
        <v>0</v>
      </c>
      <c r="J1256" s="2" t="e">
        <f>SINH(E7)</f>
        <v>#VALUE!</v>
      </c>
      <c r="K1256" s="2">
        <f>SINH(E15)</f>
        <v>1.1752011936438014</v>
      </c>
      <c r="L1256" s="2">
        <f>SINH(F8)</f>
        <v>1.1752011936438014</v>
      </c>
      <c r="M1256" s="2">
        <f>SINH(K8:M8)</f>
        <v>10.017874927409903</v>
      </c>
      <c r="N1256" s="2">
        <f>SINH(L1255:L1257)</f>
        <v>1.4650188248182272</v>
      </c>
      <c r="O1256" s="2" t="e">
        <f>SINH(N8:O9)</f>
        <v>#VALUE!</v>
      </c>
    </row>
    <row r="1257" spans="2:16" x14ac:dyDescent="0.2">
      <c r="C1257" s="1" t="s">
        <v>329</v>
      </c>
      <c r="D1257" s="1">
        <v>0</v>
      </c>
      <c r="E1257" s="1">
        <v>3.626860407847019</v>
      </c>
      <c r="F1257" s="1">
        <v>-3.626860407847019</v>
      </c>
      <c r="G1257" s="2">
        <v>1.1752011936438014</v>
      </c>
      <c r="H1257" s="2" t="e">
        <v>#VALUE!</v>
      </c>
      <c r="I1257" s="2">
        <v>0</v>
      </c>
      <c r="J1257" s="2" t="e">
        <v>#VALUE!</v>
      </c>
      <c r="K1257" s="2">
        <v>1.1752011936438014</v>
      </c>
      <c r="L1257" s="2">
        <v>1.1752011936438014</v>
      </c>
      <c r="M1257" s="2">
        <v>10.017874927409903</v>
      </c>
      <c r="N1257" s="2">
        <v>1.4650188248182272</v>
      </c>
      <c r="O1257" s="2" t="e">
        <v>#VALUE!</v>
      </c>
    </row>
    <row r="1260" spans="2:16" x14ac:dyDescent="0.2">
      <c r="B1260" s="1" t="s">
        <v>330</v>
      </c>
      <c r="C1260" s="1" t="s">
        <v>331</v>
      </c>
    </row>
    <row r="1261" spans="2:16" x14ac:dyDescent="0.2">
      <c r="C1261" s="1" t="s">
        <v>332</v>
      </c>
    </row>
    <row r="1264" spans="2:16" x14ac:dyDescent="0.2">
      <c r="B1264" s="1" t="s">
        <v>333</v>
      </c>
      <c r="C1264" s="1" t="s">
        <v>334</v>
      </c>
    </row>
    <row r="1265" spans="2:16" x14ac:dyDescent="0.2">
      <c r="C1265" s="1" t="s">
        <v>335</v>
      </c>
    </row>
    <row r="1268" spans="2:16" x14ac:dyDescent="0.2">
      <c r="B1268" s="1" t="s">
        <v>336</v>
      </c>
      <c r="C1268" s="1" t="s">
        <v>337</v>
      </c>
    </row>
    <row r="1269" spans="2:16" x14ac:dyDescent="0.2">
      <c r="C1269" s="1" t="s">
        <v>338</v>
      </c>
    </row>
    <row r="1272" spans="2:16" x14ac:dyDescent="0.2">
      <c r="B1272" s="1" t="s">
        <v>38</v>
      </c>
      <c r="C1272" s="1" t="s">
        <v>39</v>
      </c>
      <c r="D1272" s="1">
        <f>SMALL(B7:B17,5)</f>
        <v>0</v>
      </c>
      <c r="E1272" s="1">
        <f>SMALL(C7:C14,6)</f>
        <v>1.1000000000000001</v>
      </c>
      <c r="F1272" s="1">
        <f>SMALL(C7:D11,3)</f>
        <v>1.0000100000000001</v>
      </c>
      <c r="G1272" s="2" t="e">
        <f>SMALL(D7:E10,2)</f>
        <v>#NUM!</v>
      </c>
      <c r="H1272" s="2">
        <f>SMALL(E8:F10,3)</f>
        <v>9999999999</v>
      </c>
      <c r="I1272" s="2">
        <f>SMALL(C10:D15,4)</f>
        <v>1.0000100000000001</v>
      </c>
      <c r="J1272" s="2">
        <f>SMALL(E10:F11,1)</f>
        <v>0</v>
      </c>
      <c r="K1272" s="2" t="e">
        <f>SMALL(C7:C10,100)</f>
        <v>#NUM!</v>
      </c>
    </row>
    <row r="1273" spans="2:16" x14ac:dyDescent="0.2">
      <c r="C1273" s="1" t="s">
        <v>40</v>
      </c>
      <c r="D1273" s="1">
        <v>0</v>
      </c>
      <c r="E1273" s="1">
        <v>1.1000000000000001</v>
      </c>
      <c r="F1273" s="1">
        <v>1.0000100000000001</v>
      </c>
      <c r="G1273" s="2" t="e">
        <v>#NUM!</v>
      </c>
      <c r="H1273" s="2">
        <v>9999999999</v>
      </c>
      <c r="I1273" s="2">
        <v>1.0000100000000001</v>
      </c>
      <c r="J1273" s="2">
        <v>0</v>
      </c>
      <c r="K1273" s="2" t="e">
        <v>#NUM!</v>
      </c>
    </row>
    <row r="1276" spans="2:16" x14ac:dyDescent="0.2">
      <c r="B1276" s="1" t="s">
        <v>41</v>
      </c>
      <c r="C1276" s="1" t="s">
        <v>42</v>
      </c>
      <c r="D1276" s="1" t="s">
        <v>247</v>
      </c>
    </row>
    <row r="1277" spans="2:16" x14ac:dyDescent="0.2">
      <c r="C1277" s="1" t="s">
        <v>43</v>
      </c>
      <c r="D1277" s="1" t="s">
        <v>247</v>
      </c>
    </row>
    <row r="1280" spans="2:16" x14ac:dyDescent="0.2">
      <c r="B1280" s="1" t="s">
        <v>44</v>
      </c>
      <c r="C1280" s="1" t="s">
        <v>45</v>
      </c>
      <c r="D1280" s="1">
        <f>SQRT(16)</f>
        <v>4</v>
      </c>
      <c r="E1280" s="1">
        <f>SQRT(B7)</f>
        <v>0</v>
      </c>
      <c r="F1280" s="1">
        <f>SQRT(B8)</f>
        <v>1</v>
      </c>
      <c r="G1280" s="2">
        <f>SQRT(C9)</f>
        <v>1.0488088481701516</v>
      </c>
      <c r="H1280" s="2" t="e">
        <f>SQRT(C16)</f>
        <v>#NUM!</v>
      </c>
      <c r="I1280" s="2" t="e">
        <f>SQRT(-4)</f>
        <v>#NUM!</v>
      </c>
      <c r="J1280" s="2">
        <f>SQRT(B16)</f>
        <v>1</v>
      </c>
      <c r="K1280" s="2">
        <f>SQRT(E13)</f>
        <v>0</v>
      </c>
      <c r="L1280" s="2" t="e">
        <f>SQRT(E7)</f>
        <v>#VALUE!</v>
      </c>
      <c r="M1280" s="2">
        <f>SQRT(K13)</f>
        <v>0</v>
      </c>
      <c r="N1280" s="2">
        <f>SQRT(L10:N10)</f>
        <v>3.1622776601683794E-3</v>
      </c>
      <c r="O1280" s="2">
        <f>SQRT(J1279:J1281)</f>
        <v>1</v>
      </c>
      <c r="P1280" s="2" t="e">
        <f>SQRT(O7:P8)</f>
        <v>#VALUE!</v>
      </c>
    </row>
    <row r="1281" spans="2:16" x14ac:dyDescent="0.2">
      <c r="C1281" s="1" t="s">
        <v>46</v>
      </c>
      <c r="D1281" s="1">
        <v>4</v>
      </c>
      <c r="E1281" s="1">
        <v>0</v>
      </c>
      <c r="F1281" s="1">
        <v>1</v>
      </c>
      <c r="G1281" s="2">
        <v>1.0488088481701516</v>
      </c>
      <c r="H1281" s="2" t="e">
        <v>#NUM!</v>
      </c>
      <c r="I1281" s="2" t="e">
        <v>#NUM!</v>
      </c>
      <c r="J1281" s="2">
        <v>1</v>
      </c>
      <c r="K1281" s="2">
        <v>0</v>
      </c>
      <c r="L1281" s="2" t="e">
        <v>#VALUE!</v>
      </c>
      <c r="M1281" s="2">
        <v>0</v>
      </c>
      <c r="N1281" s="2">
        <v>3.1622776601683794E-3</v>
      </c>
      <c r="O1281" s="2">
        <v>1</v>
      </c>
      <c r="P1281" s="2" t="e">
        <v>#VALUE!</v>
      </c>
    </row>
    <row r="1284" spans="2:16" x14ac:dyDescent="0.2">
      <c r="B1284" s="1" t="s">
        <v>47</v>
      </c>
      <c r="C1284" s="1" t="s">
        <v>48</v>
      </c>
    </row>
    <row r="1285" spans="2:16" x14ac:dyDescent="0.2">
      <c r="C1285" s="1" t="s">
        <v>49</v>
      </c>
    </row>
    <row r="1288" spans="2:16" x14ac:dyDescent="0.2">
      <c r="B1288" s="1" t="s">
        <v>50</v>
      </c>
      <c r="C1288" s="1" t="s">
        <v>51</v>
      </c>
      <c r="D1288" s="1">
        <f>STDEV(B7:B9,C7:C9,C10:C11)</f>
        <v>1.0696254184317784</v>
      </c>
      <c r="E1288" s="1">
        <f>STDEV(B14:B16,D15:D17,E15)</f>
        <v>0.70710678118654757</v>
      </c>
      <c r="F1288" s="1" t="e">
        <f>STDEV(E15:E17)</f>
        <v>#DIV/0!</v>
      </c>
      <c r="G1288" s="2">
        <f>STDEV("1","2")</f>
        <v>0.70710678118654757</v>
      </c>
      <c r="H1288" s="2" t="e">
        <f>STDEV(D14:D15,E13)</f>
        <v>#DIV/0!</v>
      </c>
      <c r="I1288" s="2">
        <f>STDEV(F10,F8)</f>
        <v>0.70709971011873562</v>
      </c>
      <c r="J1288" s="2">
        <f>STDEV(F8:G10)</f>
        <v>4472135954.0664005</v>
      </c>
      <c r="K1288" s="2">
        <f>STDEV(TRUE, FALSE, TRUE)</f>
        <v>0.57735026918962584</v>
      </c>
      <c r="L1288" s="2">
        <f>STDEV(1,2,3,E20)</f>
        <v>1</v>
      </c>
    </row>
    <row r="1289" spans="2:16" x14ac:dyDescent="0.2">
      <c r="C1289" s="1" t="s">
        <v>52</v>
      </c>
      <c r="D1289" s="1">
        <v>1.0696254184317784</v>
      </c>
      <c r="E1289" s="1">
        <v>0.70710678118654757</v>
      </c>
      <c r="F1289" s="1" t="e">
        <v>#DIV/0!</v>
      </c>
      <c r="G1289" s="2">
        <v>0.70710678118654757</v>
      </c>
      <c r="H1289" s="2" t="e">
        <v>#DIV/0!</v>
      </c>
      <c r="I1289" s="2">
        <v>0.70709971011873562</v>
      </c>
      <c r="J1289" s="2">
        <v>4472135954.0664005</v>
      </c>
      <c r="K1289" s="2">
        <v>0.57735026918962584</v>
      </c>
      <c r="L1289" s="2">
        <v>1</v>
      </c>
    </row>
    <row r="1292" spans="2:16" x14ac:dyDescent="0.2">
      <c r="B1292" s="1" t="s">
        <v>53</v>
      </c>
      <c r="C1292" s="1" t="s">
        <v>54</v>
      </c>
    </row>
    <row r="1293" spans="2:16" x14ac:dyDescent="0.2">
      <c r="C1293" s="1" t="s">
        <v>55</v>
      </c>
    </row>
    <row r="1296" spans="2:16" x14ac:dyDescent="0.2">
      <c r="B1296" s="1" t="s">
        <v>56</v>
      </c>
      <c r="C1296" s="1" t="s">
        <v>57</v>
      </c>
    </row>
    <row r="1297" spans="1:25" x14ac:dyDescent="0.2">
      <c r="C1297" s="1" t="s">
        <v>58</v>
      </c>
    </row>
    <row r="1300" spans="1:25" x14ac:dyDescent="0.2">
      <c r="B1300" s="1" t="s">
        <v>59</v>
      </c>
      <c r="C1300" s="1" t="s">
        <v>60</v>
      </c>
    </row>
    <row r="1301" spans="1:25" x14ac:dyDescent="0.2">
      <c r="C1301" s="1" t="s">
        <v>61</v>
      </c>
    </row>
    <row r="1304" spans="1:25" x14ac:dyDescent="0.2">
      <c r="B1304" s="1" t="s">
        <v>62</v>
      </c>
      <c r="C1304" s="1" t="s">
        <v>63</v>
      </c>
    </row>
    <row r="1305" spans="1:25" x14ac:dyDescent="0.2">
      <c r="C1305" s="1" t="s">
        <v>366</v>
      </c>
    </row>
    <row r="1308" spans="1:25" x14ac:dyDescent="0.2">
      <c r="B1308" s="1" t="s">
        <v>367</v>
      </c>
      <c r="C1308" s="1" t="s">
        <v>368</v>
      </c>
    </row>
    <row r="1309" spans="1:25" x14ac:dyDescent="0.2">
      <c r="C1309" s="1" t="s">
        <v>369</v>
      </c>
    </row>
    <row r="1312" spans="1:25" s="23" customFormat="1" x14ac:dyDescent="0.2">
      <c r="A1312" s="22"/>
      <c r="B1312" s="22" t="s">
        <v>370</v>
      </c>
      <c r="C1312" s="22" t="s">
        <v>1052</v>
      </c>
      <c r="D1312" s="22" t="str">
        <f>SUBSTITUTE(E12,"n","N")</f>
        <v>NoN-Numeric</v>
      </c>
      <c r="E1312" s="22" t="str">
        <f>SUBSTITUTE("ISCASESENSITIVE","case","CASE")</f>
        <v>ISCASESENSITIVE</v>
      </c>
      <c r="F1312" s="22" t="str">
        <f>SUBSTITUTE("teststr","t","T",1.9)</f>
        <v>Teststr</v>
      </c>
      <c r="G1312" s="22" t="e">
        <f>SUBSTITUTE("teststr","t","T",0)</f>
        <v>#VALUE!</v>
      </c>
      <c r="H1312" s="22" t="str">
        <f>SUBSTITUTE("teststr","z","T",1)</f>
        <v>teststr</v>
      </c>
      <c r="I1312" s="22" t="str">
        <f>SUBSTITUTE("testaatestbbtestcc","test","testtest")</f>
        <v>testtestaatesttestbbtesttestcc</v>
      </c>
      <c r="K1312" s="23" t="str">
        <f>SUBSTITUTE("matchlastchar", "r", "R")</f>
        <v>matchlastchaR</v>
      </c>
      <c r="L1312" s="23" t="str">
        <f>SUBSTITUTE("nomatch", "zzz", "ZZZ")</f>
        <v>nomatch</v>
      </c>
      <c r="M1312" s="23" t="str">
        <f>SUBSTITUTE("regex**chars", "*", "T")</f>
        <v>regexTTchars</v>
      </c>
      <c r="N1312" s="23" t="str">
        <f>SUBSTITUTE("1.11", "1", "2", 1)</f>
        <v>2.11</v>
      </c>
      <c r="O1312" s="23" t="str">
        <f>SUBSTITUTE(E7, "1", "2", 1)</f>
        <v/>
      </c>
      <c r="P1312" s="23" t="str">
        <f>SUBSTITUTE("testblankmatch", "", "!", 1)</f>
        <v>testblankmatch</v>
      </c>
      <c r="Q1312" s="23" t="str">
        <f>SUBSTITUTE("   ", " ", "*")</f>
        <v>***</v>
      </c>
      <c r="R1312" s="23" t="str">
        <f>SUBSTITUTE("testblanknewstr", "t", E7)</f>
        <v>esblanknewsr</v>
      </c>
      <c r="S1312" s="23" t="str">
        <f>SUBSTITUTE("   ", " ", "")</f>
        <v/>
      </c>
      <c r="T1312" s="23" t="str">
        <f>SUBSTITUTE("   ", " ", "", 1)</f>
        <v xml:space="preserve">  </v>
      </c>
      <c r="U1312" s="23" t="str">
        <f>SUBSTITUTE("ABCBBDBEB", "B", "x", 1)</f>
        <v>AxCBBDBEB</v>
      </c>
      <c r="V1312" s="23" t="e">
        <f>SUBSTITUTE("ABCBBDBEB", "B", "x", 0)</f>
        <v>#VALUE!</v>
      </c>
      <c r="W1312" s="23" t="e">
        <f>SUBSTITUTE("ABCBBDBEB", "B", "x", -1)</f>
        <v>#VALUE!</v>
      </c>
      <c r="X1312" s="23" t="str">
        <f>SUBSTITUTE("ABCBBDBEB", "B", "x", 3)</f>
        <v>ABCBxDBEB</v>
      </c>
      <c r="Y1312" s="23" t="str">
        <f>SUBSTITUTE("ABCBBDBEB", "B", "x", 7)</f>
        <v>ABCBBDBEB</v>
      </c>
    </row>
    <row r="1313" spans="1:25" s="23" customFormat="1" x14ac:dyDescent="0.2">
      <c r="A1313" s="22"/>
      <c r="B1313" s="22"/>
      <c r="C1313" s="22" t="s">
        <v>1050</v>
      </c>
      <c r="D1313" s="22" t="s">
        <v>25</v>
      </c>
      <c r="E1313" s="22" t="s">
        <v>26</v>
      </c>
      <c r="F1313" s="22" t="s">
        <v>27</v>
      </c>
      <c r="G1313" s="23" t="e">
        <v>#VALUE!</v>
      </c>
      <c r="H1313" s="23" t="s">
        <v>28</v>
      </c>
      <c r="I1313" s="23" t="s">
        <v>29</v>
      </c>
      <c r="K1313" s="23" t="s">
        <v>30</v>
      </c>
      <c r="L1313" s="23" t="s">
        <v>31</v>
      </c>
      <c r="M1313" s="23" t="s">
        <v>32</v>
      </c>
      <c r="N1313" s="24" t="s">
        <v>33</v>
      </c>
      <c r="O1313" s="23" t="s">
        <v>229</v>
      </c>
      <c r="P1313" s="23" t="s">
        <v>34</v>
      </c>
      <c r="Q1313" s="23" t="s">
        <v>35</v>
      </c>
      <c r="R1313" s="23" t="s">
        <v>36</v>
      </c>
      <c r="S1313" s="23" t="s">
        <v>229</v>
      </c>
      <c r="T1313" s="27" t="s">
        <v>37</v>
      </c>
      <c r="U1313" s="23" t="s">
        <v>1205</v>
      </c>
      <c r="V1313" s="23" t="e">
        <v>#VALUE!</v>
      </c>
      <c r="W1313" s="23" t="e">
        <v>#VALUE!</v>
      </c>
      <c r="X1313" s="23" t="s">
        <v>1207</v>
      </c>
      <c r="Y1313" s="23" t="s">
        <v>1206</v>
      </c>
    </row>
    <row r="1316" spans="1:25" x14ac:dyDescent="0.2">
      <c r="B1316" s="1" t="s">
        <v>371</v>
      </c>
      <c r="C1316" s="1" t="s">
        <v>372</v>
      </c>
      <c r="D1316" s="1">
        <f>SUBTOTAL(9,B7:B9)</f>
        <v>3</v>
      </c>
      <c r="E1316" s="1">
        <f>SUBTOTAL(1,$B$7:$B$9)</f>
        <v>1</v>
      </c>
      <c r="F1316" s="1">
        <f>SUBTOTAL(2,$B$7:$B$9)</f>
        <v>3</v>
      </c>
      <c r="G1316" s="1">
        <f>SUBTOTAL(4,$B$7:$B$9)</f>
        <v>2</v>
      </c>
      <c r="H1316" s="1">
        <f>SUBTOTAL(5,$B$7:$B$9)</f>
        <v>0</v>
      </c>
    </row>
    <row r="1317" spans="1:25" x14ac:dyDescent="0.2">
      <c r="C1317" s="1" t="s">
        <v>373</v>
      </c>
      <c r="D1317" s="1">
        <v>3</v>
      </c>
      <c r="E1317" s="1">
        <v>1</v>
      </c>
      <c r="F1317" s="1">
        <v>3</v>
      </c>
      <c r="G1317" s="2">
        <v>2</v>
      </c>
      <c r="H1317" s="2">
        <v>0</v>
      </c>
    </row>
    <row r="1320" spans="1:25" x14ac:dyDescent="0.2">
      <c r="B1320" s="1" t="s">
        <v>374</v>
      </c>
      <c r="C1320" s="1" t="s">
        <v>375</v>
      </c>
      <c r="D1320" s="1">
        <f>SUM(B8:B11,C10,E17,E14,D16,B16,B18)</f>
        <v>10000000537.00001</v>
      </c>
      <c r="E1320" s="1">
        <f>SUM(B8:E10,E9:E16,G12)</f>
        <v>539.10001999999997</v>
      </c>
      <c r="F1320" s="1">
        <f>SUM(F13,F10)</f>
        <v>1.0000000000000001E-5</v>
      </c>
      <c r="G1320" s="2">
        <f>SUM(E15:E17)</f>
        <v>0</v>
      </c>
      <c r="H1320" s="2">
        <f>SUM("-23",E15,C13:C15,B9:D9)</f>
        <v>-1000023.8999900001</v>
      </c>
      <c r="I1320" s="2">
        <f>SUM(G8:I10,I12,J11,J10)</f>
        <v>475.98120999999998</v>
      </c>
      <c r="J1320" s="2">
        <f>SUM("1", "1.1", "2.99999")</f>
        <v>5.09999</v>
      </c>
    </row>
    <row r="1321" spans="1:25" x14ac:dyDescent="0.2">
      <c r="C1321" s="1" t="s">
        <v>376</v>
      </c>
      <c r="D1321" s="1">
        <v>10000000537.00001</v>
      </c>
      <c r="E1321" s="1">
        <v>539.10001999999997</v>
      </c>
      <c r="F1321" s="1">
        <v>1.0000000000000001E-5</v>
      </c>
      <c r="G1321" s="2">
        <v>0</v>
      </c>
      <c r="H1321" s="2">
        <v>-1000023.8999900001</v>
      </c>
      <c r="I1321" s="2">
        <v>475.98120999999998</v>
      </c>
      <c r="J1321" s="2">
        <v>5.09999</v>
      </c>
    </row>
    <row r="1324" spans="1:25" x14ac:dyDescent="0.2">
      <c r="B1324" s="1" t="s">
        <v>377</v>
      </c>
      <c r="C1324" s="1" t="s">
        <v>378</v>
      </c>
      <c r="D1324" s="1">
        <f>SUMIF(G7:J9, "&lt;3")</f>
        <v>9.345600000000001</v>
      </c>
      <c r="E1324" s="1">
        <f ca="1">SUMIF(AA7:AA13,C10:D10, C7)</f>
        <v>1.1000000000000001</v>
      </c>
    </row>
    <row r="1325" spans="1:25" x14ac:dyDescent="0.2">
      <c r="C1325" s="1" t="s">
        <v>379</v>
      </c>
      <c r="D1325" s="1">
        <v>9.3455999999999992</v>
      </c>
      <c r="E1325" s="1">
        <v>1.1000000000000001</v>
      </c>
    </row>
    <row r="1328" spans="1:25" x14ac:dyDescent="0.2">
      <c r="B1328" s="1" t="s">
        <v>380</v>
      </c>
      <c r="C1328" s="1" t="s">
        <v>381</v>
      </c>
      <c r="D1328" s="1">
        <f>SUMPRODUCT(B8:B9)</f>
        <v>3</v>
      </c>
      <c r="E1328" s="1">
        <f>SUMPRODUCT(B8:B10,C8:C10)</f>
        <v>536.20535000000007</v>
      </c>
      <c r="F1328" s="1">
        <f>SUMPRODUCT(B9:B10,C9:C10)</f>
        <v>536.20534000000009</v>
      </c>
      <c r="G1328" s="2">
        <f>SUMPRODUCT(3,B10,C9)</f>
        <v>1762.2</v>
      </c>
      <c r="H1328" s="2">
        <f>SUMPRODUCT(C9:C9,3,B10,C9:C9)</f>
        <v>1938.4200000000003</v>
      </c>
      <c r="I1328" s="2" t="e">
        <f>SUMPRODUCT(2, C10:C11)</f>
        <v>#VALUE!</v>
      </c>
      <c r="J1328" s="1" t="e">
        <f>SUMPRODUCT(G1330:G1330,I1330:I1330)</f>
        <v>#VALUE!</v>
      </c>
      <c r="K1328" s="2" t="e">
        <f>SUMPRODUCT(I1330:J1330,K1330:L1330)</f>
        <v>#REF!</v>
      </c>
      <c r="L1328" s="2" t="e">
        <f>SUMPRODUCT(K1330,J1330)</f>
        <v>#REF!</v>
      </c>
    </row>
    <row r="1329" spans="2:14" x14ac:dyDescent="0.2">
      <c r="C1329" s="1" t="s">
        <v>382</v>
      </c>
      <c r="D1329" s="1">
        <v>3</v>
      </c>
      <c r="E1329" s="1">
        <v>536.20535000000007</v>
      </c>
      <c r="F1329" s="1">
        <v>536.20534000000009</v>
      </c>
      <c r="G1329" s="2">
        <v>1762.2</v>
      </c>
      <c r="H1329" s="2">
        <v>1938.4200000000003</v>
      </c>
      <c r="I1329" s="2" t="e">
        <v>#VALUE!</v>
      </c>
      <c r="J1329" s="1" t="e">
        <v>#VALUE!</v>
      </c>
      <c r="K1329" s="2" t="e">
        <v>#REF!</v>
      </c>
      <c r="L1329" s="2" t="e">
        <v>#REF!</v>
      </c>
    </row>
    <row r="1330" spans="2:14" x14ac:dyDescent="0.2">
      <c r="F1330" s="32"/>
      <c r="G1330" s="32" t="s">
        <v>1195</v>
      </c>
      <c r="I1330" s="2">
        <v>2</v>
      </c>
      <c r="J1330" s="2">
        <v>3</v>
      </c>
      <c r="K1330" s="2" t="e">
        <f>AA10</f>
        <v>#REF!</v>
      </c>
      <c r="L1330" s="2">
        <v>5</v>
      </c>
    </row>
    <row r="1332" spans="2:14" x14ac:dyDescent="0.2">
      <c r="B1332" s="1" t="s">
        <v>383</v>
      </c>
      <c r="C1332" s="1" t="s">
        <v>384</v>
      </c>
      <c r="D1332" s="1">
        <f>SUMSQ(B8:B10)</f>
        <v>285161</v>
      </c>
      <c r="E1332" s="1">
        <f>SUMSQ(C7:C11)</f>
        <v>11.209960000299999</v>
      </c>
      <c r="F1332" s="1">
        <f>SUMSQ(C7:D9)</f>
        <v>1.2100000001000002</v>
      </c>
      <c r="G1332" s="2">
        <f>SUMSQ(C11,C10,C9,D15)</f>
        <v>11.209960000199999</v>
      </c>
      <c r="H1332" s="2">
        <f>SUMSQ(B8:D9,E15,F13)</f>
        <v>6.2100000001</v>
      </c>
      <c r="I1332" s="2">
        <f>SUMSQ(G8:I9)</f>
        <v>71.94652146</v>
      </c>
      <c r="J1332" s="2">
        <f>SUMSQ(E13:F14)</f>
        <v>0</v>
      </c>
      <c r="K1332" s="2">
        <f>SUMSQ(E13:E16)</f>
        <v>0</v>
      </c>
      <c r="L1332" s="2">
        <f>SUMSQ(F10:I14)</f>
        <v>622175.00000000012</v>
      </c>
      <c r="M1332" s="2">
        <f>SUMSQ(TRUE, TRUE, FALSE)</f>
        <v>2</v>
      </c>
      <c r="N1332" s="2">
        <f>SUMSQ("2", "3", 4)</f>
        <v>29</v>
      </c>
    </row>
    <row r="1333" spans="2:14" x14ac:dyDescent="0.2">
      <c r="C1333" s="1" t="s">
        <v>385</v>
      </c>
      <c r="D1333" s="1">
        <v>285161</v>
      </c>
      <c r="E1333" s="1">
        <v>11.209960000299999</v>
      </c>
      <c r="F1333" s="1">
        <v>1.2100000001000002</v>
      </c>
      <c r="G1333" s="2">
        <v>11.209960000199999</v>
      </c>
      <c r="H1333" s="2">
        <v>6.2100000001</v>
      </c>
      <c r="I1333" s="2">
        <v>71.94652146</v>
      </c>
      <c r="J1333" s="2">
        <v>0</v>
      </c>
      <c r="K1333" s="2">
        <v>0</v>
      </c>
      <c r="L1333" s="2">
        <v>622175</v>
      </c>
      <c r="M1333" s="2">
        <v>2</v>
      </c>
      <c r="N1333" s="2">
        <v>29</v>
      </c>
    </row>
    <row r="1336" spans="2:14" x14ac:dyDescent="0.2">
      <c r="B1336" s="1" t="s">
        <v>386</v>
      </c>
      <c r="C1336" s="1" t="s">
        <v>387</v>
      </c>
      <c r="D1336" s="1">
        <f>SUMX2MY2(B7:C10,C8:D11)</f>
        <v>285149.7900399997</v>
      </c>
      <c r="E1336" s="1" t="e">
        <f>SUMX2MY2(D8:E11,C8:D11)</f>
        <v>#DIV/0!</v>
      </c>
      <c r="F1336" s="1">
        <f>SUMX2MY2(G7:I9,H7:J9)</f>
        <v>-74.836680639999997</v>
      </c>
      <c r="G1336" s="2" t="e">
        <f>SUMX2MY2(E8:E14,F8:F14)</f>
        <v>#DIV/0!</v>
      </c>
      <c r="H1336" s="2">
        <f>SUMX2MY2(B8:B10,G8:I8)</f>
        <v>285138.753998</v>
      </c>
      <c r="I1336" s="2">
        <f>SUMX2MY2(G8:G11,H8:H11)</f>
        <v>-14.438935530000002</v>
      </c>
      <c r="J1336" s="2" t="e">
        <f>SUMX2MY2(H8:H10,G7:G8)</f>
        <v>#N/A</v>
      </c>
      <c r="K1336" s="2">
        <f>SUMX2MY2(G8,H8)</f>
        <v>-7.9920000000000009</v>
      </c>
      <c r="L1336" s="2">
        <f>SUMX2MY2(AC7:AJ12,AD7:AK12)</f>
        <v>-2304</v>
      </c>
      <c r="M1336" s="2" t="e">
        <f>SUMX2MY2(AA10:AA11,AA11:AA12)</f>
        <v>#REF!</v>
      </c>
    </row>
    <row r="1337" spans="2:14" x14ac:dyDescent="0.2">
      <c r="C1337" s="1" t="s">
        <v>388</v>
      </c>
      <c r="D1337" s="1">
        <v>285149.7900399997</v>
      </c>
      <c r="E1337" s="1" t="e">
        <v>#DIV/0!</v>
      </c>
      <c r="F1337" s="1">
        <v>-74.836680639999997</v>
      </c>
      <c r="G1337" s="2" t="e">
        <v>#DIV/0!</v>
      </c>
      <c r="H1337" s="2">
        <v>285138.753998</v>
      </c>
      <c r="I1337" s="2">
        <v>-14.438935530000002</v>
      </c>
      <c r="J1337" s="2" t="e">
        <v>#N/A</v>
      </c>
      <c r="K1337" s="2">
        <v>-7.9920000000000009</v>
      </c>
      <c r="L1337" s="2">
        <v>-2304</v>
      </c>
      <c r="M1337" s="2" t="e">
        <v>#REF!</v>
      </c>
    </row>
    <row r="1340" spans="2:14" x14ac:dyDescent="0.2">
      <c r="B1340" s="1" t="s">
        <v>389</v>
      </c>
      <c r="C1340" s="1" t="s">
        <v>390</v>
      </c>
      <c r="D1340" s="1">
        <f>SUMX2PY2(B7:B10,C8:C11)</f>
        <v>285172.2099600003</v>
      </c>
      <c r="E1340" s="1">
        <f>SUMX2PY2(C8:C10,B15:D15)</f>
        <v>3.2100200002000001</v>
      </c>
      <c r="F1340" s="1" t="e">
        <f>SUMX2PY2(B16:D16,B16:B18)</f>
        <v>#DIV/0!</v>
      </c>
      <c r="G1340" s="2" t="e">
        <f>SUMX2PY2(B14:B16,E15:E17)</f>
        <v>#DIV/0!</v>
      </c>
      <c r="H1340" s="2">
        <f>SUMX2PY2(B7:B9,B16:D16)</f>
        <v>2.21</v>
      </c>
      <c r="I1340" s="2">
        <f>SUMX2PY2(G7:H9,H7:I9)</f>
        <v>110.88929734999999</v>
      </c>
      <c r="J1340" s="2">
        <f>SUMX2PY2(G7:H9,J7:J12)</f>
        <v>105.79313625010001</v>
      </c>
      <c r="K1340" s="2" t="e">
        <f>SUMX2PY2(E7:E10,D7:D10)</f>
        <v>#DIV/0!</v>
      </c>
    </row>
    <row r="1341" spans="2:14" x14ac:dyDescent="0.2">
      <c r="C1341" s="1" t="s">
        <v>106</v>
      </c>
      <c r="D1341" s="1">
        <v>285172.2099600003</v>
      </c>
      <c r="E1341" s="1">
        <v>3.2100200002000001</v>
      </c>
      <c r="F1341" s="1" t="e">
        <v>#DIV/0!</v>
      </c>
      <c r="G1341" s="2" t="e">
        <v>#DIV/0!</v>
      </c>
      <c r="H1341" s="2">
        <v>2.21</v>
      </c>
      <c r="I1341" s="2">
        <v>110.88929734999999</v>
      </c>
      <c r="J1341" s="2">
        <v>105.79313625010001</v>
      </c>
      <c r="K1341" s="2" t="e">
        <v>#DIV/0!</v>
      </c>
    </row>
    <row r="1344" spans="2:14" x14ac:dyDescent="0.2">
      <c r="B1344" s="1" t="s">
        <v>107</v>
      </c>
      <c r="C1344" s="1" t="s">
        <v>108</v>
      </c>
      <c r="D1344" s="1">
        <f>SUMXMY2(B7:B10,C7:C10)</f>
        <v>284090.79932000022</v>
      </c>
      <c r="E1344" s="1">
        <f>SUMXMY2(C11:C13,B13:B15)</f>
        <v>2000002288333.9893</v>
      </c>
      <c r="F1344" s="1">
        <f>SUMXMY2(2,4)</f>
        <v>4</v>
      </c>
      <c r="G1344" s="2" t="e">
        <f>SUMXMY2(D7:D11,C8:C12)</f>
        <v>#DIV/0!</v>
      </c>
      <c r="H1344" s="2" t="e">
        <f>SUMXMY2(C7:C10,C7:C9)</f>
        <v>#N/A</v>
      </c>
      <c r="I1344" s="2" t="e">
        <f>SUMXMY2(E14:E17,C9:C12)</f>
        <v>#DIV/0!</v>
      </c>
      <c r="J1344" s="2" t="e">
        <f>SUMXMY2(E15:E16,C15:C16)</f>
        <v>#DIV/0!</v>
      </c>
    </row>
    <row r="1345" spans="2:15" x14ac:dyDescent="0.2">
      <c r="C1345" s="1" t="s">
        <v>109</v>
      </c>
      <c r="D1345" s="1">
        <v>284090.79932000022</v>
      </c>
      <c r="E1345" s="1">
        <v>2000002288333.9893</v>
      </c>
      <c r="F1345" s="1">
        <v>4</v>
      </c>
      <c r="G1345" s="2" t="e">
        <v>#DIV/0!</v>
      </c>
      <c r="H1345" s="2" t="e">
        <v>#N/A</v>
      </c>
      <c r="I1345" s="2" t="e">
        <v>#DIV/0!</v>
      </c>
      <c r="J1345" s="2" t="e">
        <v>#DIV/0!</v>
      </c>
    </row>
    <row r="1348" spans="2:15" x14ac:dyDescent="0.2">
      <c r="B1348" s="1" t="s">
        <v>110</v>
      </c>
      <c r="C1348" s="1" t="s">
        <v>111</v>
      </c>
    </row>
    <row r="1349" spans="2:15" x14ac:dyDescent="0.2">
      <c r="C1349" s="1" t="s">
        <v>112</v>
      </c>
    </row>
    <row r="1352" spans="2:15" x14ac:dyDescent="0.2">
      <c r="B1352" s="1" t="s">
        <v>113</v>
      </c>
      <c r="C1352" s="1" t="s">
        <v>114</v>
      </c>
      <c r="D1352" s="1" t="str">
        <f>T("")</f>
        <v/>
      </c>
      <c r="E1352" s="1" t="str">
        <f>T(B10)</f>
        <v/>
      </c>
      <c r="F1352" s="1" t="str">
        <f>T(B16)</f>
        <v/>
      </c>
      <c r="G1352" s="2" t="str">
        <f>T(B18)</f>
        <v>TRUE</v>
      </c>
      <c r="H1352" s="2" t="str">
        <f>T(D8)</f>
        <v/>
      </c>
      <c r="I1352" s="2" t="str">
        <f>T(C11)</f>
        <v/>
      </c>
      <c r="J1352" s="2" t="str">
        <f>T(E12)</f>
        <v>non-numeric</v>
      </c>
      <c r="K1352" s="2" t="str">
        <f>T(E16)</f>
        <v>1.1</v>
      </c>
      <c r="L1352" s="2" t="str">
        <f>T(F13)</f>
        <v>2.99999</v>
      </c>
      <c r="M1352" s="2" t="str">
        <f>T(H12:J12)</f>
        <v/>
      </c>
      <c r="N1352" s="2" t="str">
        <f>T(L7:N7)</f>
        <v/>
      </c>
      <c r="O1352" s="2" t="str">
        <f>T(J1351:J1353)</f>
        <v/>
      </c>
    </row>
    <row r="1353" spans="2:15" x14ac:dyDescent="0.2">
      <c r="C1353" s="1" t="s">
        <v>115</v>
      </c>
      <c r="D1353" s="1" t="s">
        <v>229</v>
      </c>
      <c r="E1353" s="1" t="s">
        <v>229</v>
      </c>
      <c r="F1353" s="1" t="s">
        <v>229</v>
      </c>
      <c r="G1353" s="2" t="s">
        <v>235</v>
      </c>
      <c r="H1353" s="2" t="s">
        <v>229</v>
      </c>
      <c r="I1353" s="2" t="s">
        <v>229</v>
      </c>
      <c r="J1353" s="2" t="s">
        <v>1126</v>
      </c>
      <c r="K1353" s="2" t="s">
        <v>239</v>
      </c>
      <c r="L1353" s="2" t="s">
        <v>240</v>
      </c>
      <c r="M1353" s="2" t="s">
        <v>229</v>
      </c>
      <c r="N1353" s="2" t="s">
        <v>229</v>
      </c>
      <c r="O1353" s="2" t="s">
        <v>229</v>
      </c>
    </row>
    <row r="1356" spans="2:15" x14ac:dyDescent="0.2">
      <c r="B1356" s="1" t="s">
        <v>116</v>
      </c>
      <c r="C1356" s="1" t="s">
        <v>117</v>
      </c>
      <c r="D1356" s="1">
        <f>TAN(B7)</f>
        <v>0</v>
      </c>
      <c r="E1356" s="1">
        <f>TAN(C9)</f>
        <v>1.9647596572486523</v>
      </c>
      <c r="F1356" s="1">
        <f>TAN(B14)</f>
        <v>2.1850398632615189</v>
      </c>
      <c r="G1356" s="2">
        <f>TAN(B16)</f>
        <v>1.5574077246549023</v>
      </c>
      <c r="H1356" s="2">
        <f>TAN(D7)</f>
        <v>0</v>
      </c>
      <c r="I1356" s="2" t="e">
        <f>TAN(E7)</f>
        <v>#VALUE!</v>
      </c>
      <c r="J1356" s="2">
        <f>TAN(E15)</f>
        <v>1.5574077246549023</v>
      </c>
      <c r="K1356" s="2">
        <f>TAN(I7:L7)</f>
        <v>1.5574077246549023</v>
      </c>
      <c r="L1356" s="2">
        <f>TAN(J1356:J1357)</f>
        <v>74.685933398765371</v>
      </c>
      <c r="M1356" s="2" t="e">
        <f>TAN(L7:M8)</f>
        <v>#VALUE!</v>
      </c>
    </row>
    <row r="1357" spans="2:15" x14ac:dyDescent="0.2">
      <c r="C1357" s="1" t="s">
        <v>118</v>
      </c>
      <c r="D1357" s="1">
        <v>0</v>
      </c>
      <c r="E1357" s="1">
        <v>1.9647596572486523</v>
      </c>
      <c r="F1357" s="1">
        <v>2.1850398632615189</v>
      </c>
      <c r="G1357" s="2">
        <v>1.5574077246549023</v>
      </c>
      <c r="H1357" s="2">
        <v>0</v>
      </c>
      <c r="I1357" s="2" t="e">
        <v>#VALUE!</v>
      </c>
      <c r="J1357" s="2">
        <v>1.5574077246549023</v>
      </c>
      <c r="K1357" s="2">
        <v>1.5574077246549023</v>
      </c>
      <c r="L1357" s="2">
        <v>74.685933398765371</v>
      </c>
      <c r="M1357" s="2" t="e">
        <v>#VALUE!</v>
      </c>
    </row>
    <row r="1360" spans="2:15" x14ac:dyDescent="0.2">
      <c r="B1360" s="1" t="s">
        <v>119</v>
      </c>
      <c r="C1360" s="1" t="s">
        <v>120</v>
      </c>
      <c r="D1360" s="1">
        <f>TANH(B7)</f>
        <v>0</v>
      </c>
      <c r="E1360" s="1" t="e">
        <f>TANH(B8:C9)</f>
        <v>#VALUE!</v>
      </c>
      <c r="F1360" s="1">
        <f>TANH(C14)</f>
        <v>-0.99505465502537715</v>
      </c>
      <c r="G1360" s="2">
        <f>TANH(F1358:F1361)</f>
        <v>-0.75950940305076076</v>
      </c>
      <c r="H1360" s="2">
        <f>TANH(F7:H7)</f>
        <v>0.96402758007581701</v>
      </c>
      <c r="I1360" s="2">
        <f>TANH(H1358:H1361)</f>
        <v>0.74606799844559946</v>
      </c>
      <c r="J1360" s="2">
        <f>TANH(E16)</f>
        <v>0.8004990217606297</v>
      </c>
      <c r="K1360" s="2">
        <f>TANH(B16)</f>
        <v>0.76159415595576485</v>
      </c>
      <c r="L1360" s="2" t="e">
        <f>TANH(B18)</f>
        <v>#VALUE!</v>
      </c>
      <c r="M1360" s="2" t="e">
        <f>TANH(K7:L8)</f>
        <v>#VALUE!</v>
      </c>
      <c r="N1360" s="2" t="e">
        <f>TANH(I8:K8)</f>
        <v>#VALUE!</v>
      </c>
    </row>
    <row r="1361" spans="2:14" x14ac:dyDescent="0.2">
      <c r="C1361" s="1" t="s">
        <v>121</v>
      </c>
      <c r="D1361" s="1">
        <v>0</v>
      </c>
      <c r="E1361" s="1" t="e">
        <v>#VALUE!</v>
      </c>
      <c r="F1361" s="1">
        <v>-0.99505465502537715</v>
      </c>
      <c r="G1361" s="2">
        <v>-0.75950940305076087</v>
      </c>
      <c r="H1361" s="2">
        <v>0.96402758007581701</v>
      </c>
      <c r="I1361" s="2">
        <v>0.74606799844559946</v>
      </c>
      <c r="J1361" s="2">
        <v>0.8004990217606297</v>
      </c>
      <c r="K1361" s="2">
        <v>0.76159415595576485</v>
      </c>
      <c r="L1361" s="2" t="e">
        <v>#VALUE!</v>
      </c>
      <c r="M1361" s="2" t="e">
        <v>#VALUE!</v>
      </c>
      <c r="N1361" s="2" t="e">
        <v>#VALUE!</v>
      </c>
    </row>
    <row r="1364" spans="2:14" x14ac:dyDescent="0.2">
      <c r="B1364" s="1" t="s">
        <v>122</v>
      </c>
      <c r="C1364" s="1" t="s">
        <v>123</v>
      </c>
    </row>
    <row r="1365" spans="2:14" x14ac:dyDescent="0.2">
      <c r="C1365" s="1" t="s">
        <v>124</v>
      </c>
    </row>
    <row r="1368" spans="2:14" x14ac:dyDescent="0.2">
      <c r="B1368" s="1" t="s">
        <v>125</v>
      </c>
      <c r="C1368" s="1" t="s">
        <v>126</v>
      </c>
      <c r="D1368" s="1" t="s">
        <v>247</v>
      </c>
    </row>
    <row r="1369" spans="2:14" x14ac:dyDescent="0.2">
      <c r="C1369" s="1" t="s">
        <v>127</v>
      </c>
      <c r="D1369" s="1" t="s">
        <v>247</v>
      </c>
    </row>
    <row r="1372" spans="2:14" x14ac:dyDescent="0.2">
      <c r="B1372" s="1" t="s">
        <v>128</v>
      </c>
      <c r="C1372" s="1" t="s">
        <v>129</v>
      </c>
      <c r="D1372" s="1" t="str">
        <f>TEXT(B9,"0%")&amp;"'"</f>
        <v>200%'</v>
      </c>
      <c r="E1372" s="1" t="str">
        <f>TEXT(321.321111111111,"#.##")&amp;"'"</f>
        <v>321.32'</v>
      </c>
      <c r="F1372" s="1" t="str">
        <f>TEXT(B10,"$#,##0.00")&amp;"'"</f>
        <v>$534.00'</v>
      </c>
    </row>
    <row r="1373" spans="2:14" x14ac:dyDescent="0.2">
      <c r="C1373" s="1" t="s">
        <v>130</v>
      </c>
      <c r="D1373" s="41" t="s">
        <v>1219</v>
      </c>
      <c r="E1373" s="44" t="s">
        <v>1217</v>
      </c>
      <c r="F1373" s="41" t="s">
        <v>1218</v>
      </c>
    </row>
    <row r="1376" spans="2:14" x14ac:dyDescent="0.2">
      <c r="B1376" s="1" t="s">
        <v>131</v>
      </c>
      <c r="C1376" s="1" t="s">
        <v>132</v>
      </c>
      <c r="D1376" s="1" t="s">
        <v>247</v>
      </c>
    </row>
    <row r="1377" spans="2:9" x14ac:dyDescent="0.2">
      <c r="C1377" s="1" t="s">
        <v>0</v>
      </c>
      <c r="D1377" s="1" t="s">
        <v>247</v>
      </c>
    </row>
    <row r="1380" spans="2:9" x14ac:dyDescent="0.2">
      <c r="B1380" s="1" t="s">
        <v>133</v>
      </c>
      <c r="C1380" s="1" t="s">
        <v>134</v>
      </c>
      <c r="D1380" s="1" t="s">
        <v>247</v>
      </c>
    </row>
    <row r="1381" spans="2:9" x14ac:dyDescent="0.2">
      <c r="C1381" s="1" t="s">
        <v>135</v>
      </c>
      <c r="D1381" s="1" t="s">
        <v>247</v>
      </c>
    </row>
    <row r="1384" spans="2:9" x14ac:dyDescent="0.2">
      <c r="B1384" s="1" t="s">
        <v>136</v>
      </c>
      <c r="C1384" s="1" t="s">
        <v>137</v>
      </c>
      <c r="D1384" s="46">
        <f>TIME(12,0,0)</f>
        <v>0.5</v>
      </c>
      <c r="E1384" s="46">
        <f>TIME(27,0,0)</f>
        <v>0.125</v>
      </c>
      <c r="F1384" s="46"/>
      <c r="G1384" s="47"/>
      <c r="H1384" s="47"/>
      <c r="I1384" s="47"/>
    </row>
    <row r="1385" spans="2:9" x14ac:dyDescent="0.2">
      <c r="C1385" s="1" t="s">
        <v>138</v>
      </c>
      <c r="D1385" s="46">
        <v>0.5</v>
      </c>
      <c r="E1385" s="46">
        <v>0.125</v>
      </c>
      <c r="F1385" s="48"/>
      <c r="G1385" s="47"/>
      <c r="H1385" s="47"/>
      <c r="I1385" s="47"/>
    </row>
    <row r="1388" spans="2:9" x14ac:dyDescent="0.2">
      <c r="B1388" s="1" t="s">
        <v>139</v>
      </c>
      <c r="C1388" s="1" t="s">
        <v>140</v>
      </c>
    </row>
    <row r="1389" spans="2:9" x14ac:dyDescent="0.2">
      <c r="C1389" s="1" t="s">
        <v>141</v>
      </c>
    </row>
    <row r="1392" spans="2:9" x14ac:dyDescent="0.2">
      <c r="B1392" s="1" t="s">
        <v>142</v>
      </c>
      <c r="C1392" s="1" t="s">
        <v>143</v>
      </c>
    </row>
    <row r="1393" spans="1:27" x14ac:dyDescent="0.2">
      <c r="C1393" s="1" t="s">
        <v>144</v>
      </c>
    </row>
    <row r="1396" spans="1:27" x14ac:dyDescent="0.2">
      <c r="B1396" s="1" t="s">
        <v>145</v>
      </c>
      <c r="C1396" s="1" t="s">
        <v>146</v>
      </c>
    </row>
    <row r="1397" spans="1:27" x14ac:dyDescent="0.2">
      <c r="C1397" s="1" t="s">
        <v>147</v>
      </c>
    </row>
    <row r="1400" spans="1:27" x14ac:dyDescent="0.2">
      <c r="B1400" s="1" t="s">
        <v>148</v>
      </c>
      <c r="C1400" s="1" t="s">
        <v>149</v>
      </c>
    </row>
    <row r="1401" spans="1:27" x14ac:dyDescent="0.2">
      <c r="C1401" s="1" t="s">
        <v>150</v>
      </c>
    </row>
    <row r="1404" spans="1:27" x14ac:dyDescent="0.2">
      <c r="B1404" s="1" t="s">
        <v>151</v>
      </c>
      <c r="C1404" s="1" t="s">
        <v>152</v>
      </c>
    </row>
    <row r="1405" spans="1:27" x14ac:dyDescent="0.2">
      <c r="C1405" s="1" t="s">
        <v>153</v>
      </c>
    </row>
    <row r="1408" spans="1:27" x14ac:dyDescent="0.2">
      <c r="A1408" s="19"/>
      <c r="B1408" s="19" t="s">
        <v>154</v>
      </c>
      <c r="C1408" s="19" t="s">
        <v>1129</v>
      </c>
      <c r="D1408" s="19" t="str">
        <f>TRIM(E7)</f>
        <v/>
      </c>
      <c r="E1408" s="19" t="str">
        <f>TRIM(E8)</f>
        <v>nospaces</v>
      </c>
      <c r="F1408" s="19" t="str">
        <f>TRIM(E9)</f>
        <v>sp ace s</v>
      </c>
      <c r="G1408" s="19" t="str">
        <f>TRIM(E10)</f>
        <v>endsWithSpace</v>
      </c>
      <c r="H1408" s="19" t="str">
        <f>TRIM(E11)</f>
        <v>beginsWithSpace</v>
      </c>
      <c r="I1408" s="19" t="str">
        <f>TRIM(E12)</f>
        <v>non-numeric</v>
      </c>
      <c r="J1408" s="19" t="str">
        <f>TRIM(E13)</f>
        <v>0</v>
      </c>
      <c r="K1408" s="19" t="str">
        <f>TRIM(E14)</f>
        <v>0.000001</v>
      </c>
      <c r="L1408" s="19" t="str">
        <f>TRIM(E15)</f>
        <v>1</v>
      </c>
      <c r="M1408" s="19" t="str">
        <f>TRIM(E16)</f>
        <v>1.1</v>
      </c>
      <c r="N1408" s="19" t="str">
        <f>TRIM(E17)</f>
        <v>2.99999</v>
      </c>
      <c r="O1408" s="19" t="str">
        <f>TRIM(E18)</f>
        <v>99999999</v>
      </c>
      <c r="P1408" s="19" t="str">
        <f>TRIM(E19)</f>
        <v>alph4Num3ric</v>
      </c>
      <c r="Q1408" s="19" t="str">
        <f>TRIM(E20)</f>
        <v/>
      </c>
      <c r="R1408" s="19" t="e">
        <f>TRIM(E7:E8)</f>
        <v>#VALUE!</v>
      </c>
      <c r="S1408" s="19" t="str">
        <f>TRIM(9)</f>
        <v>9</v>
      </c>
      <c r="T1408" s="19"/>
      <c r="U1408" s="19"/>
      <c r="V1408" s="19"/>
      <c r="W1408" s="19"/>
      <c r="X1408" s="19"/>
      <c r="Y1408" s="19"/>
      <c r="Z1408" s="19"/>
      <c r="AA1408" s="19"/>
    </row>
    <row r="1409" spans="1:27" x14ac:dyDescent="0.2">
      <c r="A1409" s="19"/>
      <c r="B1409" s="19"/>
      <c r="C1409" s="19" t="s">
        <v>1130</v>
      </c>
      <c r="D1409" s="35" t="s">
        <v>229</v>
      </c>
      <c r="E1409" s="19" t="s">
        <v>1117</v>
      </c>
      <c r="F1409" s="19" t="s">
        <v>1118</v>
      </c>
      <c r="G1409" s="19" t="s">
        <v>100</v>
      </c>
      <c r="H1409" s="19" t="s">
        <v>101</v>
      </c>
      <c r="I1409" s="19" t="s">
        <v>1126</v>
      </c>
      <c r="J1409" s="20" t="s">
        <v>102</v>
      </c>
      <c r="K1409" s="20" t="s">
        <v>103</v>
      </c>
      <c r="L1409" s="20" t="s">
        <v>104</v>
      </c>
      <c r="M1409" s="20" t="s">
        <v>239</v>
      </c>
      <c r="N1409" s="20" t="s">
        <v>240</v>
      </c>
      <c r="O1409" s="20" t="s">
        <v>105</v>
      </c>
      <c r="P1409" s="33" t="s">
        <v>1127</v>
      </c>
      <c r="Q1409" s="34" t="s">
        <v>229</v>
      </c>
      <c r="R1409" s="19" t="e">
        <v>#VALUE!</v>
      </c>
      <c r="S1409" s="21" t="s">
        <v>1077</v>
      </c>
      <c r="T1409" s="19"/>
      <c r="U1409" s="19"/>
      <c r="V1409" s="19"/>
      <c r="W1409" s="19"/>
      <c r="X1409" s="19"/>
      <c r="Y1409" s="19"/>
      <c r="Z1409" s="19"/>
      <c r="AA1409" s="19"/>
    </row>
    <row r="1412" spans="1:27" x14ac:dyDescent="0.2">
      <c r="B1412" s="1" t="s">
        <v>155</v>
      </c>
      <c r="C1412" s="1" t="s">
        <v>156</v>
      </c>
    </row>
    <row r="1413" spans="1:27" x14ac:dyDescent="0.2">
      <c r="C1413" s="1" t="s">
        <v>157</v>
      </c>
    </row>
    <row r="1416" spans="1:27" x14ac:dyDescent="0.2">
      <c r="B1416" s="26" t="s">
        <v>1193</v>
      </c>
      <c r="C1416" s="1" t="s">
        <v>158</v>
      </c>
      <c r="D1416" s="1" t="b">
        <f>TRUE()</f>
        <v>1</v>
      </c>
    </row>
    <row r="1417" spans="1:27" x14ac:dyDescent="0.2">
      <c r="C1417" s="1" t="s">
        <v>159</v>
      </c>
      <c r="D1417" s="1" t="b">
        <v>1</v>
      </c>
    </row>
    <row r="1420" spans="1:27" x14ac:dyDescent="0.2">
      <c r="B1420" s="1" t="s">
        <v>160</v>
      </c>
      <c r="C1420" s="1" t="s">
        <v>161</v>
      </c>
      <c r="D1420" s="1">
        <f>TRUNC(8.9)</f>
        <v>8</v>
      </c>
      <c r="E1420" s="1">
        <f>TRUNC(8.9,1)</f>
        <v>8.9</v>
      </c>
      <c r="F1420" s="1">
        <f>TRUNC(-8.9)</f>
        <v>-8</v>
      </c>
      <c r="G1420" s="1">
        <f>TRUNC(PI())</f>
        <v>3</v>
      </c>
    </row>
    <row r="1421" spans="1:27" x14ac:dyDescent="0.2">
      <c r="C1421" s="1" t="s">
        <v>162</v>
      </c>
      <c r="D1421" s="1">
        <v>8</v>
      </c>
      <c r="E1421" s="1">
        <v>8.9</v>
      </c>
      <c r="F1421" s="1">
        <v>-8</v>
      </c>
      <c r="G1421" s="2">
        <v>3</v>
      </c>
    </row>
    <row r="1424" spans="1:27" x14ac:dyDescent="0.2">
      <c r="B1424" s="1" t="s">
        <v>163</v>
      </c>
      <c r="C1424" s="1" t="s">
        <v>164</v>
      </c>
    </row>
    <row r="1425" spans="2:18" x14ac:dyDescent="0.2">
      <c r="C1425" s="1" t="s">
        <v>165</v>
      </c>
    </row>
    <row r="1428" spans="2:18" x14ac:dyDescent="0.2">
      <c r="B1428" s="1" t="s">
        <v>166</v>
      </c>
      <c r="C1428" s="1" t="s">
        <v>167</v>
      </c>
    </row>
    <row r="1429" spans="2:18" x14ac:dyDescent="0.2">
      <c r="C1429" s="1" t="s">
        <v>168</v>
      </c>
    </row>
    <row r="1432" spans="2:18" x14ac:dyDescent="0.2">
      <c r="B1432" s="1" t="s">
        <v>169</v>
      </c>
      <c r="C1432" s="1" t="s">
        <v>170</v>
      </c>
      <c r="D1432" s="1" t="s">
        <v>247</v>
      </c>
    </row>
    <row r="1433" spans="2:18" x14ac:dyDescent="0.2">
      <c r="C1433" s="1" t="s">
        <v>171</v>
      </c>
      <c r="D1433" s="1" t="s">
        <v>247</v>
      </c>
    </row>
    <row r="1436" spans="2:18" x14ac:dyDescent="0.2">
      <c r="B1436" s="1" t="s">
        <v>172</v>
      </c>
      <c r="C1436" s="1" t="s">
        <v>173</v>
      </c>
      <c r="D1436" s="1" t="str">
        <f>UPPER("this is all lower")</f>
        <v>THIS IS ALL LOWER</v>
      </c>
      <c r="E1436" s="1" t="str">
        <f>UPPER("123 456")</f>
        <v>123 456</v>
      </c>
      <c r="F1436" s="1" t="str">
        <f>UPPER("ASDFGH")</f>
        <v>ASDFGH</v>
      </c>
      <c r="G1436" s="2" t="str">
        <f>UPPER(123)</f>
        <v>123</v>
      </c>
      <c r="H1436" s="2" t="str">
        <f>UPPER(B10)</f>
        <v>534</v>
      </c>
      <c r="I1436" s="2" t="str">
        <f>UPPER(B16)</f>
        <v>TRUE</v>
      </c>
      <c r="J1436" s="2" t="str">
        <f>UPPER(B18)</f>
        <v>TRUE</v>
      </c>
      <c r="K1436" s="2" t="str">
        <f>UPPER(E11)</f>
        <v xml:space="preserve"> BEGINSWITHSPACE</v>
      </c>
      <c r="L1436" s="2" t="str">
        <f>UPPER(E19)</f>
        <v>ALPH4NUM3RIC</v>
      </c>
      <c r="M1436" s="2" t="str">
        <f>UPPER(K7:N7)</f>
        <v>ALPHANUM</v>
      </c>
      <c r="N1436" s="2" t="str">
        <f>UPPER(L1434:L1437)</f>
        <v>ALPH4NUM3RIC</v>
      </c>
      <c r="O1436" s="2" t="e">
        <f>UPPER(N7:P8)</f>
        <v>#VALUE!</v>
      </c>
      <c r="P1436" s="2" t="e">
        <f>UPPER(M9:N10)</f>
        <v>#VALUE!</v>
      </c>
      <c r="Q1436" s="2" t="e">
        <f>UPPER(AA12)</f>
        <v>#NUM!</v>
      </c>
      <c r="R1436" s="2" t="str">
        <f>UPPER(misc!R1000:R2000)</f>
        <v/>
      </c>
    </row>
    <row r="1437" spans="2:18" x14ac:dyDescent="0.2">
      <c r="C1437" s="1" t="s">
        <v>174</v>
      </c>
      <c r="D1437" s="1" t="s">
        <v>230</v>
      </c>
      <c r="E1437" s="1" t="s">
        <v>231</v>
      </c>
      <c r="F1437" s="1" t="s">
        <v>232</v>
      </c>
      <c r="G1437" s="2" t="s">
        <v>233</v>
      </c>
      <c r="H1437" s="2" t="s">
        <v>234</v>
      </c>
      <c r="I1437" s="2" t="s">
        <v>235</v>
      </c>
      <c r="J1437" s="2" t="s">
        <v>235</v>
      </c>
      <c r="K1437" s="2" t="s">
        <v>236</v>
      </c>
      <c r="L1437" s="2" t="s">
        <v>237</v>
      </c>
      <c r="M1437" s="2" t="s">
        <v>238</v>
      </c>
      <c r="N1437" s="2" t="s">
        <v>237</v>
      </c>
      <c r="O1437" s="2" t="e">
        <v>#VALUE!</v>
      </c>
      <c r="P1437" s="2" t="e">
        <v>#VALUE!</v>
      </c>
      <c r="Q1437" s="2" t="e">
        <v>#NUM!</v>
      </c>
      <c r="R1437" s="36" t="s">
        <v>229</v>
      </c>
    </row>
    <row r="1440" spans="2:18" x14ac:dyDescent="0.2">
      <c r="B1440" s="1" t="s">
        <v>175</v>
      </c>
      <c r="C1440" s="1" t="s">
        <v>176</v>
      </c>
    </row>
    <row r="1441" spans="2:12" x14ac:dyDescent="0.2">
      <c r="C1441" s="1" t="s">
        <v>177</v>
      </c>
    </row>
    <row r="1444" spans="2:12" x14ac:dyDescent="0.2">
      <c r="B1444" s="1" t="s">
        <v>178</v>
      </c>
      <c r="C1444" s="1" t="s">
        <v>179</v>
      </c>
      <c r="D1444" s="1">
        <f>VALUE("0.33")</f>
        <v>0.33</v>
      </c>
      <c r="E1444" s="1">
        <f>VALUE("$1,000")</f>
        <v>1000</v>
      </c>
      <c r="G1444" s="1"/>
      <c r="H1444" s="1"/>
    </row>
    <row r="1445" spans="2:12" x14ac:dyDescent="0.2">
      <c r="C1445" s="1" t="s">
        <v>180</v>
      </c>
      <c r="D1445" s="1">
        <v>0.33</v>
      </c>
      <c r="E1445" s="1">
        <v>1000</v>
      </c>
    </row>
    <row r="1448" spans="2:12" x14ac:dyDescent="0.2">
      <c r="B1448" s="1" t="s">
        <v>181</v>
      </c>
      <c r="C1448" s="1" t="s">
        <v>182</v>
      </c>
      <c r="D1448" s="1">
        <f>VAR(B7:B9,C7:C9,C10:C11)</f>
        <v>1.1440985357553568</v>
      </c>
      <c r="E1448" s="1">
        <f>VAR(B14:B16,D15:D17,E15)</f>
        <v>0.5</v>
      </c>
      <c r="F1448" s="1" t="e">
        <f>VAR(E15:E17)</f>
        <v>#DIV/0!</v>
      </c>
      <c r="G1448" s="2">
        <f>VAR("1","2")</f>
        <v>0.5</v>
      </c>
      <c r="H1448" s="2" t="e">
        <f>VAR(D14:D15,E13)</f>
        <v>#DIV/0!</v>
      </c>
      <c r="I1448" s="2">
        <f>VAR(F10,F8)</f>
        <v>0.49999000004999994</v>
      </c>
      <c r="J1448" s="2">
        <f>VAR(F8:G10)</f>
        <v>1.9999999991653392E+19</v>
      </c>
      <c r="K1448" s="2">
        <f>VAR(TRUE, FALSE, TRUE)</f>
        <v>0.33333333333333337</v>
      </c>
      <c r="L1448" s="2">
        <f>VAR(1,2,3,E20)</f>
        <v>1</v>
      </c>
    </row>
    <row r="1449" spans="2:12" x14ac:dyDescent="0.2">
      <c r="C1449" s="1" t="s">
        <v>183</v>
      </c>
      <c r="D1449" s="1">
        <v>1.144098536</v>
      </c>
      <c r="E1449" s="1">
        <v>0.5</v>
      </c>
      <c r="F1449" s="1" t="e">
        <v>#DIV/0!</v>
      </c>
      <c r="G1449" s="2">
        <v>0.5</v>
      </c>
      <c r="H1449" s="2" t="e">
        <v>#DIV/0!</v>
      </c>
      <c r="I1449" s="2">
        <v>0.49998999999999999</v>
      </c>
      <c r="J1449" s="43">
        <v>2E+19</v>
      </c>
      <c r="K1449" s="2">
        <v>0.33333333300000001</v>
      </c>
      <c r="L1449" s="2">
        <v>1</v>
      </c>
    </row>
    <row r="1452" spans="2:12" x14ac:dyDescent="0.2">
      <c r="B1452" s="1" t="s">
        <v>184</v>
      </c>
      <c r="C1452" s="1" t="s">
        <v>185</v>
      </c>
    </row>
    <row r="1453" spans="2:12" x14ac:dyDescent="0.2">
      <c r="C1453" s="1" t="s">
        <v>186</v>
      </c>
    </row>
    <row r="1456" spans="2:12" x14ac:dyDescent="0.2">
      <c r="B1456" s="1" t="s">
        <v>187</v>
      </c>
      <c r="C1456" s="1" t="s">
        <v>188</v>
      </c>
      <c r="D1456" s="1">
        <f>VARP(B7:B9,C7:C9,C10:C11)</f>
        <v>1.0010862187859373</v>
      </c>
      <c r="E1456" s="1">
        <f>VARP(B14:B16,D15:D17,E15)</f>
        <v>0.25</v>
      </c>
      <c r="F1456" s="1" t="e">
        <f>VARP(E15:E17)</f>
        <v>#DIV/0!</v>
      </c>
      <c r="G1456" s="2">
        <f>VARP("1","2")</f>
        <v>0.25</v>
      </c>
      <c r="H1456" s="2" t="e">
        <f>VARP(D14:D15,E13)</f>
        <v>#DIV/0!</v>
      </c>
      <c r="I1456" s="2">
        <f>VARP(F10,F8)</f>
        <v>0.24999500002499997</v>
      </c>
      <c r="J1456" s="2">
        <f>VARP(F8:G10)</f>
        <v>1.5999999993322713E+19</v>
      </c>
      <c r="K1456" s="2">
        <f>VARP(TRUE, FALSE, TRUE)</f>
        <v>0.22222222222222221</v>
      </c>
      <c r="L1456" s="2">
        <f>VARP(1,2,3,E28)</f>
        <v>0.66666666666666663</v>
      </c>
    </row>
    <row r="1457" spans="2:12" x14ac:dyDescent="0.2">
      <c r="C1457" s="1" t="s">
        <v>189</v>
      </c>
      <c r="D1457" s="1">
        <v>1.0010862190000001</v>
      </c>
      <c r="E1457" s="1">
        <v>0.25</v>
      </c>
      <c r="F1457" s="1" t="e">
        <v>#DIV/0!</v>
      </c>
      <c r="G1457" s="2">
        <v>0.25</v>
      </c>
      <c r="H1457" s="2" t="e">
        <v>#DIV/0!</v>
      </c>
      <c r="I1457" s="2">
        <v>0.24999499999999999</v>
      </c>
      <c r="J1457" s="43">
        <v>1.6E+19</v>
      </c>
      <c r="K1457" s="2">
        <v>0.222222222</v>
      </c>
      <c r="L1457" s="2">
        <v>0.66666666699999999</v>
      </c>
    </row>
    <row r="1460" spans="2:12" x14ac:dyDescent="0.2">
      <c r="B1460" s="1" t="s">
        <v>190</v>
      </c>
      <c r="C1460" s="1" t="s">
        <v>191</v>
      </c>
    </row>
    <row r="1461" spans="2:12" x14ac:dyDescent="0.2">
      <c r="C1461" s="1" t="s">
        <v>192</v>
      </c>
    </row>
    <row r="1464" spans="2:12" x14ac:dyDescent="0.2">
      <c r="B1464" s="1" t="s">
        <v>193</v>
      </c>
      <c r="C1464" s="1" t="s">
        <v>194</v>
      </c>
    </row>
    <row r="1465" spans="2:12" x14ac:dyDescent="0.2">
      <c r="C1465" s="1" t="s">
        <v>0</v>
      </c>
    </row>
    <row r="1468" spans="2:12" x14ac:dyDescent="0.2">
      <c r="B1468" s="1" t="s">
        <v>1</v>
      </c>
      <c r="C1468" s="1" t="s">
        <v>2</v>
      </c>
      <c r="D1468" s="1" t="s">
        <v>247</v>
      </c>
    </row>
    <row r="1469" spans="2:12" x14ac:dyDescent="0.2">
      <c r="C1469" s="1" t="s">
        <v>3</v>
      </c>
      <c r="D1469" s="1" t="s">
        <v>247</v>
      </c>
    </row>
    <row r="1472" spans="2:12" x14ac:dyDescent="0.2">
      <c r="B1472" s="1" t="s">
        <v>4</v>
      </c>
      <c r="C1472" s="1" t="s">
        <v>5</v>
      </c>
      <c r="D1472" s="1">
        <f>VLOOKUP(534,$B$6:$H$12,2)</f>
        <v>1.0000100000000001</v>
      </c>
      <c r="E1472" s="1" t="str">
        <f>VLOOKUP(534,$B$6:$H$12,4)</f>
        <v xml:space="preserve">endsWithSpace </v>
      </c>
      <c r="F1472" s="1" t="str">
        <f>VLOOKUP(534,$B$6:$H$12,4, TRUE)</f>
        <v xml:space="preserve">endsWithSpace </v>
      </c>
      <c r="G1472" s="1" t="e">
        <f>VLOOKUP(-1,$B$6:$H$12,4, TRUE)</f>
        <v>#N/A</v>
      </c>
    </row>
    <row r="1473" spans="2:7" x14ac:dyDescent="0.2">
      <c r="C1473" s="1" t="s">
        <v>6</v>
      </c>
      <c r="D1473" s="1">
        <v>1.0000100000000001</v>
      </c>
      <c r="E1473" s="1" t="s">
        <v>1121</v>
      </c>
      <c r="F1473" s="1" t="s">
        <v>1121</v>
      </c>
      <c r="G1473" s="2" t="e">
        <v>#N/A</v>
      </c>
    </row>
    <row r="1476" spans="2:7" x14ac:dyDescent="0.2">
      <c r="B1476" s="1" t="s">
        <v>7</v>
      </c>
      <c r="C1476" s="1" t="s">
        <v>8</v>
      </c>
    </row>
    <row r="1477" spans="2:7" x14ac:dyDescent="0.2">
      <c r="C1477" s="1" t="s">
        <v>9</v>
      </c>
    </row>
    <row r="1480" spans="2:7" x14ac:dyDescent="0.2">
      <c r="B1480" s="1" t="s">
        <v>10</v>
      </c>
      <c r="C1480" s="1" t="s">
        <v>11</v>
      </c>
    </row>
    <row r="1481" spans="2:7" x14ac:dyDescent="0.2">
      <c r="C1481" s="1" t="s">
        <v>12</v>
      </c>
    </row>
    <row r="1484" spans="2:7" x14ac:dyDescent="0.2">
      <c r="B1484" s="1" t="s">
        <v>13</v>
      </c>
      <c r="C1484" s="1" t="s">
        <v>14</v>
      </c>
    </row>
    <row r="1485" spans="2:7" x14ac:dyDescent="0.2">
      <c r="C1485" s="1" t="s">
        <v>15</v>
      </c>
    </row>
    <row r="1488" spans="2:7" x14ac:dyDescent="0.2">
      <c r="B1488" s="1" t="s">
        <v>16</v>
      </c>
      <c r="C1488" s="1" t="s">
        <v>17</v>
      </c>
      <c r="D1488" s="1" t="s">
        <v>247</v>
      </c>
    </row>
    <row r="1489" spans="2:9" x14ac:dyDescent="0.2">
      <c r="C1489" s="1" t="s">
        <v>18</v>
      </c>
      <c r="D1489" s="1" t="s">
        <v>247</v>
      </c>
    </row>
    <row r="1492" spans="2:9" x14ac:dyDescent="0.2">
      <c r="B1492" s="1" t="s">
        <v>19</v>
      </c>
      <c r="C1492" s="1" t="s">
        <v>20</v>
      </c>
      <c r="D1492" s="1" t="s">
        <v>247</v>
      </c>
    </row>
    <row r="1493" spans="2:9" x14ac:dyDescent="0.2">
      <c r="C1493" s="1" t="s">
        <v>21</v>
      </c>
      <c r="D1493" s="1" t="s">
        <v>247</v>
      </c>
    </row>
    <row r="1496" spans="2:9" x14ac:dyDescent="0.2">
      <c r="B1496" s="1" t="s">
        <v>22</v>
      </c>
      <c r="C1496" s="1" t="s">
        <v>23</v>
      </c>
      <c r="D1496" s="1">
        <f>YEAR(C20)</f>
        <v>2000</v>
      </c>
      <c r="E1496" s="1">
        <f>YEAR(1)</f>
        <v>1900</v>
      </c>
      <c r="F1496" s="1">
        <f>YEAR(0)</f>
        <v>1900</v>
      </c>
      <c r="G1496" s="1" t="e">
        <f>YEAR(-10)</f>
        <v>#NUM!</v>
      </c>
      <c r="H1496" s="2" t="e">
        <f>YEAR(#REF!)</f>
        <v>#REF!</v>
      </c>
      <c r="I1496" s="2">
        <f>YEAR(C20+2000)</f>
        <v>2006</v>
      </c>
    </row>
    <row r="1497" spans="2:9" x14ac:dyDescent="0.2">
      <c r="C1497" s="1" t="s">
        <v>24</v>
      </c>
      <c r="D1497" s="1">
        <v>2000</v>
      </c>
      <c r="E1497" s="1">
        <v>1900</v>
      </c>
      <c r="F1497" s="1">
        <v>1900</v>
      </c>
      <c r="G1497" s="1" t="e">
        <v>#NUM!</v>
      </c>
      <c r="H1497" s="2" t="e">
        <v>#REF!</v>
      </c>
      <c r="I1497" s="2">
        <v>2006</v>
      </c>
    </row>
    <row r="1500" spans="2:9" x14ac:dyDescent="0.2">
      <c r="B1500" s="1" t="s">
        <v>222</v>
      </c>
      <c r="C1500" s="1" t="s">
        <v>223</v>
      </c>
    </row>
    <row r="1501" spans="2:9" x14ac:dyDescent="0.2">
      <c r="C1501" s="1" t="s">
        <v>224</v>
      </c>
    </row>
    <row r="1504" spans="2:9" x14ac:dyDescent="0.2">
      <c r="B1504" s="25" t="s">
        <v>1191</v>
      </c>
    </row>
  </sheetData>
  <sheetCalcPr fullCalcOnLoad="1"/>
  <mergeCells count="6">
    <mergeCell ref="T6:Z6"/>
    <mergeCell ref="B2:M4"/>
    <mergeCell ref="A6:A21"/>
    <mergeCell ref="G6:J6"/>
    <mergeCell ref="K6:O6"/>
    <mergeCell ref="B94:C94"/>
  </mergeCells>
  <phoneticPr fontId="0" type="noConversion"/>
  <hyperlinks>
    <hyperlink ref="D725" r:id="rId1"/>
  </hyperlinks>
  <pageMargins left="0.78749999999999998" right="0.78749999999999998" top="0.78749999999999998" bottom="0.78749999999999998" header="0.5" footer="0.5"/>
  <pageSetup firstPageNumber="0" fitToHeight="0" orientation="portrait" horizontalDpi="300" verticalDpi="300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4"/>
  <sheetViews>
    <sheetView workbookViewId="0">
      <pane xSplit="12540" topLeftCell="K1"/>
      <selection activeCell="K23" sqref="K23"/>
      <selection pane="topRight" activeCell="K6" sqref="K6"/>
    </sheetView>
  </sheetViews>
  <sheetFormatPr defaultColWidth="9" defaultRowHeight="12.75" x14ac:dyDescent="0.2"/>
  <cols>
    <col min="1" max="1" width="10" style="13" customWidth="1"/>
    <col min="2" max="7" width="9" style="13"/>
    <col min="8" max="8" width="14" style="16" customWidth="1"/>
    <col min="9" max="13" width="9.7109375" style="16" customWidth="1"/>
    <col min="14" max="14" width="9" style="16"/>
    <col min="15" max="15" width="25" style="16" bestFit="1" customWidth="1"/>
    <col min="16" max="16" width="18.7109375" style="16" bestFit="1" customWidth="1"/>
    <col min="17" max="16384" width="9" style="13"/>
  </cols>
  <sheetData>
    <row r="1" spans="1:24" x14ac:dyDescent="0.2">
      <c r="O1" s="16" t="s">
        <v>78</v>
      </c>
      <c r="P1" s="16" t="s">
        <v>70</v>
      </c>
    </row>
    <row r="2" spans="1:24" x14ac:dyDescent="0.2">
      <c r="A2" s="14" t="s">
        <v>75</v>
      </c>
      <c r="B2" s="14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H2" s="17" t="s">
        <v>75</v>
      </c>
      <c r="I2" s="17" t="s">
        <v>73</v>
      </c>
      <c r="J2" s="17" t="s">
        <v>72</v>
      </c>
      <c r="K2" s="17" t="s">
        <v>71</v>
      </c>
      <c r="L2" s="17"/>
      <c r="M2" s="17"/>
      <c r="O2" s="16">
        <f>NPV(P2,R2:U2)</f>
        <v>162.5</v>
      </c>
      <c r="P2" s="16">
        <v>1</v>
      </c>
      <c r="Q2" s="13" t="s">
        <v>77</v>
      </c>
      <c r="R2" s="13">
        <v>100</v>
      </c>
      <c r="S2" s="13">
        <v>200</v>
      </c>
      <c r="T2" s="13">
        <v>300</v>
      </c>
      <c r="U2" s="13">
        <v>400</v>
      </c>
    </row>
    <row r="3" spans="1:24" x14ac:dyDescent="0.2">
      <c r="B3" s="13">
        <v>1</v>
      </c>
      <c r="C3" s="13">
        <v>10</v>
      </c>
      <c r="D3" s="13">
        <v>100</v>
      </c>
      <c r="E3" s="13">
        <v>10000</v>
      </c>
      <c r="F3" s="13">
        <v>0</v>
      </c>
      <c r="H3" s="16">
        <f>FV(B3,C3,D3,E3,F3)</f>
        <v>-10342300</v>
      </c>
      <c r="O3" s="16">
        <f>NPV(P3,R3:U3)</f>
        <v>347.99232604148267</v>
      </c>
      <c r="P3" s="16">
        <v>2.5</v>
      </c>
      <c r="Q3" s="13" t="s">
        <v>77</v>
      </c>
      <c r="R3" s="13">
        <v>1000</v>
      </c>
      <c r="S3" s="13">
        <v>666.66665999999998</v>
      </c>
      <c r="T3" s="13">
        <v>333.33</v>
      </c>
      <c r="U3" s="13">
        <v>12.276841599999999</v>
      </c>
    </row>
    <row r="4" spans="1:24" x14ac:dyDescent="0.2">
      <c r="B4" s="13">
        <v>1</v>
      </c>
      <c r="C4" s="13">
        <v>10</v>
      </c>
      <c r="D4" s="13">
        <v>100</v>
      </c>
      <c r="E4" s="13">
        <v>10000</v>
      </c>
      <c r="F4" s="13">
        <v>1</v>
      </c>
      <c r="H4" s="16">
        <f t="shared" ref="H4:H14" si="0">FV(B4,C4,D4,E4,F4)</f>
        <v>-10444600</v>
      </c>
      <c r="O4" s="16">
        <f>NPV(P4,R4:U4)</f>
        <v>74.374243337706076</v>
      </c>
      <c r="P4" s="16">
        <v>12.33333</v>
      </c>
      <c r="Q4" s="13" t="s">
        <v>77</v>
      </c>
      <c r="R4" s="13">
        <v>1000</v>
      </c>
      <c r="S4" s="13">
        <v>0</v>
      </c>
      <c r="T4" s="13">
        <v>-900</v>
      </c>
      <c r="U4" s="13">
        <v>-7777.5765000000001</v>
      </c>
    </row>
    <row r="5" spans="1:24" x14ac:dyDescent="0.2">
      <c r="B5" s="13">
        <v>2</v>
      </c>
      <c r="C5" s="13">
        <v>12</v>
      </c>
      <c r="D5" s="13">
        <v>120</v>
      </c>
      <c r="E5" s="13">
        <v>12000</v>
      </c>
      <c r="F5" s="13">
        <v>0</v>
      </c>
      <c r="H5" s="16">
        <f t="shared" si="0"/>
        <v>-6409178400</v>
      </c>
      <c r="O5" s="16">
        <f>NPV(P5,R5:X5)</f>
        <v>11342283.4233124</v>
      </c>
      <c r="P5" s="16">
        <v>0.05</v>
      </c>
      <c r="Q5" s="13" t="s">
        <v>77</v>
      </c>
      <c r="R5" s="13">
        <v>200000</v>
      </c>
      <c r="S5" s="13">
        <v>300000.55</v>
      </c>
      <c r="T5" s="13">
        <v>400000</v>
      </c>
      <c r="U5" s="13">
        <v>1000000</v>
      </c>
      <c r="V5" s="13">
        <v>6000000</v>
      </c>
      <c r="W5" s="13">
        <v>7000000</v>
      </c>
      <c r="X5" s="13">
        <v>-300000</v>
      </c>
    </row>
    <row r="6" spans="1:24" x14ac:dyDescent="0.2">
      <c r="B6" s="13">
        <v>2</v>
      </c>
      <c r="C6" s="13">
        <v>12</v>
      </c>
      <c r="D6" s="13">
        <v>120</v>
      </c>
      <c r="E6" s="13">
        <v>12000</v>
      </c>
      <c r="F6" s="13">
        <v>1</v>
      </c>
      <c r="H6" s="16">
        <f t="shared" si="0"/>
        <v>-6472951200</v>
      </c>
    </row>
    <row r="7" spans="1:24" x14ac:dyDescent="0.2">
      <c r="B7" s="13">
        <f>2/3</f>
        <v>0.66666666666666663</v>
      </c>
      <c r="C7" s="13">
        <v>23</v>
      </c>
      <c r="D7" s="13">
        <v>133.33000000000001</v>
      </c>
      <c r="E7" s="13">
        <v>34307</v>
      </c>
      <c r="F7" s="13">
        <v>0</v>
      </c>
      <c r="H7" s="16">
        <f t="shared" si="0"/>
        <v>-4369465978.7937231</v>
      </c>
    </row>
    <row r="8" spans="1:24" x14ac:dyDescent="0.2">
      <c r="B8" s="13">
        <f>2/3</f>
        <v>0.66666666666666663</v>
      </c>
      <c r="C8" s="13">
        <v>23</v>
      </c>
      <c r="D8" s="13">
        <v>133.33000000000001</v>
      </c>
      <c r="E8" s="13">
        <v>34307</v>
      </c>
      <c r="F8" s="13">
        <v>1</v>
      </c>
      <c r="H8" s="16">
        <f t="shared" si="0"/>
        <v>-4386348826.0193434</v>
      </c>
    </row>
    <row r="9" spans="1:24" x14ac:dyDescent="0.2">
      <c r="B9" s="13">
        <v>0</v>
      </c>
      <c r="C9" s="13">
        <v>1</v>
      </c>
      <c r="D9" s="13">
        <v>100</v>
      </c>
      <c r="E9" s="13">
        <v>2300</v>
      </c>
      <c r="F9" s="13">
        <v>0</v>
      </c>
      <c r="H9" s="16">
        <f t="shared" si="0"/>
        <v>-2400</v>
      </c>
    </row>
    <row r="10" spans="1:24" x14ac:dyDescent="0.2">
      <c r="B10" s="13">
        <v>0</v>
      </c>
      <c r="C10" s="13">
        <v>1</v>
      </c>
      <c r="D10" s="13">
        <v>100</v>
      </c>
      <c r="E10" s="13">
        <v>2300</v>
      </c>
      <c r="F10" s="13">
        <v>1</v>
      </c>
      <c r="H10" s="16">
        <f t="shared" si="0"/>
        <v>-2400</v>
      </c>
    </row>
    <row r="11" spans="1:24" x14ac:dyDescent="0.2">
      <c r="B11" s="13">
        <v>0</v>
      </c>
      <c r="C11" s="13">
        <v>12</v>
      </c>
      <c r="D11" s="13">
        <v>120</v>
      </c>
      <c r="E11" s="13">
        <v>12000</v>
      </c>
      <c r="F11" s="13">
        <v>0</v>
      </c>
      <c r="H11" s="16">
        <f t="shared" si="0"/>
        <v>-13440</v>
      </c>
    </row>
    <row r="12" spans="1:24" x14ac:dyDescent="0.2">
      <c r="B12" s="13">
        <v>0</v>
      </c>
      <c r="C12" s="13">
        <v>12</v>
      </c>
      <c r="D12" s="13">
        <v>120</v>
      </c>
      <c r="E12" s="13">
        <v>12000</v>
      </c>
      <c r="F12" s="13">
        <v>1</v>
      </c>
      <c r="H12" s="16">
        <f t="shared" si="0"/>
        <v>-13440</v>
      </c>
    </row>
    <row r="13" spans="1:24" x14ac:dyDescent="0.2">
      <c r="B13" s="13">
        <v>2.3332999999999999</v>
      </c>
      <c r="C13" s="13">
        <v>4</v>
      </c>
      <c r="D13" s="13">
        <v>334.5</v>
      </c>
      <c r="E13" s="13">
        <v>14323.45</v>
      </c>
      <c r="F13" s="13">
        <v>0</v>
      </c>
      <c r="H13" s="16">
        <f t="shared" si="0"/>
        <v>-1785811.0268780407</v>
      </c>
    </row>
    <row r="14" spans="1:24" x14ac:dyDescent="0.2">
      <c r="B14" s="13">
        <v>2.3332999999999999</v>
      </c>
      <c r="C14" s="13">
        <v>4</v>
      </c>
      <c r="D14" s="13">
        <v>334.5</v>
      </c>
      <c r="E14" s="13">
        <v>14323.45</v>
      </c>
      <c r="F14" s="13">
        <v>1</v>
      </c>
      <c r="H14" s="16">
        <f t="shared" si="0"/>
        <v>-1826771.1713472628</v>
      </c>
    </row>
    <row r="15" spans="1:24" x14ac:dyDescent="0.2">
      <c r="A15" s="13">
        <v>10000</v>
      </c>
      <c r="B15" s="13">
        <v>1</v>
      </c>
      <c r="C15" s="13">
        <v>10</v>
      </c>
      <c r="D15" s="13">
        <v>100</v>
      </c>
      <c r="F15" s="13">
        <v>0</v>
      </c>
      <c r="I15" s="16">
        <f>PV(B15,C15,D15,A15,F15)</f>
        <v>-109.66796875</v>
      </c>
    </row>
    <row r="16" spans="1:24" x14ac:dyDescent="0.2">
      <c r="A16" s="13">
        <v>10000</v>
      </c>
      <c r="B16" s="13">
        <v>1</v>
      </c>
      <c r="C16" s="13">
        <v>10</v>
      </c>
      <c r="D16" s="13">
        <v>100</v>
      </c>
      <c r="F16" s="13">
        <v>1</v>
      </c>
      <c r="I16" s="16">
        <f>PV(B16,C16,D16,A16,F16)</f>
        <v>-209.5703125</v>
      </c>
    </row>
    <row r="17" spans="1:11" x14ac:dyDescent="0.2">
      <c r="A17" s="13">
        <v>333891.23</v>
      </c>
      <c r="B17" s="13">
        <v>2.95</v>
      </c>
      <c r="C17" s="13">
        <v>13</v>
      </c>
      <c r="D17" s="13">
        <v>13000</v>
      </c>
      <c r="F17" s="13">
        <v>0</v>
      </c>
      <c r="I17" s="16">
        <f>PV(B17,C17,D17,A17,F17)</f>
        <v>-4406.7854429449617</v>
      </c>
    </row>
    <row r="18" spans="1:11" x14ac:dyDescent="0.2">
      <c r="A18" s="13">
        <v>333891.23</v>
      </c>
      <c r="B18" s="13">
        <v>2.95</v>
      </c>
      <c r="C18" s="13">
        <v>13</v>
      </c>
      <c r="D18" s="13">
        <v>13000</v>
      </c>
      <c r="F18" s="13">
        <v>1</v>
      </c>
      <c r="I18" s="16">
        <f>PV(B18,C18,D18,A18,F18)</f>
        <v>-17406.785214815642</v>
      </c>
    </row>
    <row r="19" spans="1:11" x14ac:dyDescent="0.2">
      <c r="B19" s="13">
        <v>2.95</v>
      </c>
      <c r="C19" s="13">
        <v>13</v>
      </c>
      <c r="D19" s="13">
        <v>13000</v>
      </c>
      <c r="E19" s="16">
        <v>-4406.7854429449617</v>
      </c>
      <c r="F19" s="13">
        <v>0</v>
      </c>
      <c r="H19" s="16">
        <f>FV(B19,C19,D19,E19,F19)</f>
        <v>333891.23001098633</v>
      </c>
    </row>
    <row r="20" spans="1:11" x14ac:dyDescent="0.2">
      <c r="B20" s="13">
        <v>2.95</v>
      </c>
      <c r="C20" s="13">
        <v>13</v>
      </c>
      <c r="D20" s="13">
        <v>13000</v>
      </c>
      <c r="E20" s="16">
        <v>-17406.785214815642</v>
      </c>
      <c r="F20" s="13">
        <v>1</v>
      </c>
      <c r="H20" s="16">
        <f>FV(B20,C20,D20,E20,F20)</f>
        <v>333891.23010253906</v>
      </c>
    </row>
    <row r="21" spans="1:11" x14ac:dyDescent="0.2">
      <c r="A21" s="13">
        <v>10000</v>
      </c>
      <c r="B21" s="13">
        <v>1</v>
      </c>
      <c r="C21" s="13">
        <v>10</v>
      </c>
      <c r="E21" s="13">
        <v>-109.66796875</v>
      </c>
      <c r="F21" s="13">
        <v>0</v>
      </c>
      <c r="J21" s="16">
        <f>PMT(B21,C21,E21,A21,F21)</f>
        <v>100</v>
      </c>
    </row>
    <row r="22" spans="1:11" x14ac:dyDescent="0.2">
      <c r="A22" s="13">
        <v>10000</v>
      </c>
      <c r="B22" s="13">
        <v>1</v>
      </c>
      <c r="C22" s="13">
        <v>10</v>
      </c>
      <c r="E22" s="13">
        <v>-209.5703125</v>
      </c>
      <c r="F22" s="13">
        <v>1</v>
      </c>
      <c r="J22" s="16">
        <f>PMT(B22,C22,E22,A22,F22)</f>
        <v>100</v>
      </c>
    </row>
    <row r="23" spans="1:11" x14ac:dyDescent="0.2">
      <c r="A23" s="13">
        <v>10000</v>
      </c>
      <c r="B23" s="13">
        <v>1</v>
      </c>
      <c r="D23" s="13">
        <v>100</v>
      </c>
      <c r="E23" s="13">
        <v>-109.66796875</v>
      </c>
      <c r="F23" s="13">
        <v>0</v>
      </c>
      <c r="K23" s="16">
        <f>NPER(B23,D23,E23,A23,F23)</f>
        <v>10</v>
      </c>
    </row>
    <row r="24" spans="1:11" x14ac:dyDescent="0.2">
      <c r="A24" s="13">
        <v>10000</v>
      </c>
      <c r="B24" s="13">
        <v>1</v>
      </c>
      <c r="D24" s="13">
        <v>100</v>
      </c>
      <c r="E24" s="13">
        <v>-209.5703125</v>
      </c>
      <c r="F24" s="13">
        <v>1</v>
      </c>
    </row>
    <row r="25" spans="1:11" x14ac:dyDescent="0.2">
      <c r="F25" s="13">
        <v>0</v>
      </c>
    </row>
    <row r="26" spans="1:11" x14ac:dyDescent="0.2">
      <c r="F26" s="13">
        <v>1</v>
      </c>
    </row>
    <row r="27" spans="1:11" x14ac:dyDescent="0.2">
      <c r="F27" s="13">
        <v>0</v>
      </c>
    </row>
    <row r="28" spans="1:11" x14ac:dyDescent="0.2">
      <c r="F28" s="13">
        <v>1</v>
      </c>
    </row>
    <row r="29" spans="1:11" x14ac:dyDescent="0.2">
      <c r="F29" s="13">
        <v>0</v>
      </c>
    </row>
    <row r="30" spans="1:11" x14ac:dyDescent="0.2">
      <c r="F30" s="13">
        <v>1</v>
      </c>
    </row>
    <row r="31" spans="1:11" x14ac:dyDescent="0.2">
      <c r="F31" s="13">
        <v>0</v>
      </c>
    </row>
    <row r="32" spans="1:11" x14ac:dyDescent="0.2">
      <c r="F32" s="13">
        <v>1</v>
      </c>
    </row>
    <row r="33" spans="6:6" x14ac:dyDescent="0.2">
      <c r="F33" s="13">
        <v>0</v>
      </c>
    </row>
    <row r="34" spans="6:6" x14ac:dyDescent="0.2">
      <c r="F34" s="13">
        <v>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9"/>
  <sheetViews>
    <sheetView workbookViewId="0">
      <selection activeCell="A15" sqref="A15"/>
    </sheetView>
  </sheetViews>
  <sheetFormatPr defaultColWidth="9" defaultRowHeight="12.75" x14ac:dyDescent="0.2"/>
  <cols>
    <col min="1" max="1" width="9" style="15"/>
    <col min="2" max="2" width="19.7109375" style="15" bestFit="1" customWidth="1"/>
    <col min="3" max="5" width="13.7109375" style="15" bestFit="1" customWidth="1"/>
    <col min="6" max="6" width="17.7109375" style="15" bestFit="1" customWidth="1"/>
    <col min="7" max="7" width="15.28515625" style="15" bestFit="1" customWidth="1"/>
    <col min="8" max="8" width="13.7109375" style="15" bestFit="1" customWidth="1"/>
    <col min="9" max="9" width="14.28515625" style="15" bestFit="1" customWidth="1"/>
    <col min="10" max="16384" width="9" style="15"/>
  </cols>
  <sheetData>
    <row r="1" spans="1:7" x14ac:dyDescent="0.2">
      <c r="B1" s="15">
        <v>1</v>
      </c>
      <c r="C1" s="15">
        <v>1</v>
      </c>
      <c r="D1" s="15">
        <v>0</v>
      </c>
      <c r="E1" s="15">
        <v>1</v>
      </c>
      <c r="F1" s="15">
        <v>123.12</v>
      </c>
      <c r="G1" s="15">
        <f>-1*B1</f>
        <v>-1</v>
      </c>
    </row>
    <row r="2" spans="1:7" x14ac:dyDescent="0.2">
      <c r="B2" s="15">
        <v>2</v>
      </c>
      <c r="C2" s="15">
        <v>1</v>
      </c>
      <c r="D2" s="15">
        <v>0</v>
      </c>
      <c r="E2" s="15">
        <v>2</v>
      </c>
      <c r="F2" s="15">
        <v>33.333300000000001</v>
      </c>
      <c r="G2" s="15">
        <f t="shared" ref="G2:G10" si="0">-1*B2</f>
        <v>-2</v>
      </c>
    </row>
    <row r="3" spans="1:7" x14ac:dyDescent="0.2">
      <c r="B3" s="15">
        <v>3</v>
      </c>
      <c r="C3" s="15">
        <v>1</v>
      </c>
      <c r="D3" s="15">
        <v>0</v>
      </c>
      <c r="E3" s="15">
        <v>1</v>
      </c>
      <c r="F3" s="15">
        <f>2/3</f>
        <v>0.66666666666666663</v>
      </c>
      <c r="G3" s="15">
        <f t="shared" si="0"/>
        <v>-3</v>
      </c>
    </row>
    <row r="4" spans="1:7" x14ac:dyDescent="0.2">
      <c r="B4" s="15">
        <v>4</v>
      </c>
      <c r="C4" s="15">
        <v>1</v>
      </c>
      <c r="D4" s="15">
        <v>0</v>
      </c>
      <c r="E4" s="15">
        <v>2</v>
      </c>
      <c r="F4" s="15">
        <v>5.3782800000000002</v>
      </c>
      <c r="G4" s="15">
        <f t="shared" si="0"/>
        <v>-4</v>
      </c>
    </row>
    <row r="5" spans="1:7" x14ac:dyDescent="0.2">
      <c r="B5" s="15">
        <v>5</v>
      </c>
      <c r="C5" s="15">
        <v>1</v>
      </c>
      <c r="D5" s="15">
        <v>0</v>
      </c>
      <c r="E5" s="15">
        <v>1</v>
      </c>
      <c r="F5" s="15">
        <v>0.999</v>
      </c>
      <c r="G5" s="15">
        <f t="shared" si="0"/>
        <v>-5</v>
      </c>
    </row>
    <row r="6" spans="1:7" x14ac:dyDescent="0.2">
      <c r="B6" s="15">
        <v>6</v>
      </c>
      <c r="C6" s="15">
        <v>1</v>
      </c>
      <c r="D6" s="15">
        <v>0</v>
      </c>
      <c r="E6" s="15">
        <v>2</v>
      </c>
      <c r="G6" s="15">
        <f t="shared" si="0"/>
        <v>-6</v>
      </c>
    </row>
    <row r="7" spans="1:7" x14ac:dyDescent="0.2">
      <c r="B7" s="15">
        <v>7</v>
      </c>
      <c r="C7" s="15">
        <v>1</v>
      </c>
      <c r="D7" s="15">
        <v>0</v>
      </c>
      <c r="E7" s="15">
        <v>1</v>
      </c>
      <c r="G7" s="15">
        <f t="shared" si="0"/>
        <v>-7</v>
      </c>
    </row>
    <row r="8" spans="1:7" x14ac:dyDescent="0.2">
      <c r="B8" s="15">
        <v>8</v>
      </c>
      <c r="C8" s="15">
        <v>1</v>
      </c>
      <c r="D8" s="15">
        <v>0</v>
      </c>
      <c r="E8" s="15">
        <v>2</v>
      </c>
      <c r="G8" s="15">
        <f t="shared" si="0"/>
        <v>-8</v>
      </c>
    </row>
    <row r="9" spans="1:7" x14ac:dyDescent="0.2">
      <c r="B9" s="15">
        <v>9</v>
      </c>
      <c r="C9" s="15">
        <v>1</v>
      </c>
      <c r="D9" s="15">
        <v>0</v>
      </c>
      <c r="E9" s="15">
        <v>1</v>
      </c>
      <c r="G9" s="15">
        <f t="shared" si="0"/>
        <v>-9</v>
      </c>
    </row>
    <row r="10" spans="1:7" x14ac:dyDescent="0.2">
      <c r="B10" s="15">
        <v>10</v>
      </c>
      <c r="C10" s="15">
        <v>1</v>
      </c>
      <c r="D10" s="15">
        <v>0</v>
      </c>
      <c r="E10" s="15">
        <v>2</v>
      </c>
      <c r="G10" s="15">
        <f t="shared" si="0"/>
        <v>-10</v>
      </c>
    </row>
    <row r="12" spans="1:7" x14ac:dyDescent="0.2">
      <c r="A12" s="15" t="s">
        <v>79</v>
      </c>
      <c r="B12" s="15">
        <f t="shared" ref="B12:G12" si="1">AVEDEV(B1:B10)</f>
        <v>2.5</v>
      </c>
      <c r="C12" s="15">
        <f t="shared" si="1"/>
        <v>0</v>
      </c>
      <c r="D12" s="15">
        <f t="shared" si="1"/>
        <v>0</v>
      </c>
      <c r="E12" s="15">
        <f t="shared" si="1"/>
        <v>0.5</v>
      </c>
      <c r="F12" s="15">
        <f t="shared" si="1"/>
        <v>36.421760533333334</v>
      </c>
      <c r="G12" s="15">
        <f t="shared" si="1"/>
        <v>2.5</v>
      </c>
    </row>
    <row r="13" spans="1:7" x14ac:dyDescent="0.2">
      <c r="A13" s="15" t="s">
        <v>80</v>
      </c>
      <c r="B13" s="15">
        <f t="shared" ref="B13:G13" si="2">STDEV(B1:B10)</f>
        <v>3.0276503540974917</v>
      </c>
      <c r="C13" s="15">
        <f t="shared" si="2"/>
        <v>0</v>
      </c>
      <c r="D13" s="15">
        <f t="shared" si="2"/>
        <v>0</v>
      </c>
      <c r="E13" s="15">
        <f t="shared" si="2"/>
        <v>0.52704627669472992</v>
      </c>
      <c r="F13" s="15">
        <f t="shared" si="2"/>
        <v>52.33006233652096</v>
      </c>
      <c r="G13" s="15">
        <f t="shared" si="2"/>
        <v>3.0276503540974917</v>
      </c>
    </row>
    <row r="14" spans="1:7" x14ac:dyDescent="0.2">
      <c r="A14" s="15" t="s">
        <v>81</v>
      </c>
      <c r="B14" s="15">
        <f>DEVSQ(B1:B10)</f>
        <v>82.5</v>
      </c>
      <c r="C14" s="15">
        <f>DEVSQ(C1:C10)</f>
        <v>0</v>
      </c>
      <c r="D14" s="15">
        <f>DEVSQ(D1:D10)</f>
        <v>0</v>
      </c>
      <c r="E14" s="15">
        <f>DEVSQ(E1:E10)</f>
        <v>2.5</v>
      </c>
      <c r="F14" s="15">
        <f>DEVSQ(F1:F5)</f>
        <v>10953.741696576677</v>
      </c>
      <c r="G14" s="15">
        <f>DEVSQ(G1:G10)</f>
        <v>82.5</v>
      </c>
    </row>
    <row r="15" spans="1:7" x14ac:dyDescent="0.2">
      <c r="A15" s="15" t="s">
        <v>82</v>
      </c>
      <c r="B15" s="15">
        <f t="shared" ref="B15:G15" si="3">LARGE(B1:B10,3)</f>
        <v>8</v>
      </c>
      <c r="C15" s="15">
        <f t="shared" si="3"/>
        <v>1</v>
      </c>
      <c r="D15" s="15">
        <f t="shared" si="3"/>
        <v>0</v>
      </c>
      <c r="E15" s="15">
        <f t="shared" si="3"/>
        <v>2</v>
      </c>
      <c r="F15" s="15">
        <f t="shared" si="3"/>
        <v>5.3782800000000002</v>
      </c>
      <c r="G15" s="15">
        <f t="shared" si="3"/>
        <v>-3</v>
      </c>
    </row>
    <row r="16" spans="1:7" x14ac:dyDescent="0.2">
      <c r="A16" s="15" t="s">
        <v>83</v>
      </c>
      <c r="B16" s="15">
        <f t="shared" ref="B16:G16" si="4">SMALL(B1:B10,3)</f>
        <v>3</v>
      </c>
      <c r="C16" s="15">
        <f t="shared" si="4"/>
        <v>1</v>
      </c>
      <c r="D16" s="15">
        <f t="shared" si="4"/>
        <v>0</v>
      </c>
      <c r="E16" s="15">
        <f t="shared" si="4"/>
        <v>1</v>
      </c>
      <c r="F16" s="15">
        <f t="shared" si="4"/>
        <v>5.3782800000000002</v>
      </c>
      <c r="G16" s="15">
        <f t="shared" si="4"/>
        <v>-8</v>
      </c>
    </row>
    <row r="17" spans="1:9" x14ac:dyDescent="0.2">
      <c r="A17" s="15" t="s">
        <v>84</v>
      </c>
      <c r="B17" s="15">
        <f t="shared" ref="B17:G17" si="5">MEDIAN(B1:B10)</f>
        <v>5.5</v>
      </c>
      <c r="C17" s="15">
        <f t="shared" si="5"/>
        <v>1</v>
      </c>
      <c r="D17" s="15">
        <f t="shared" si="5"/>
        <v>0</v>
      </c>
      <c r="E17" s="15">
        <f t="shared" si="5"/>
        <v>1.5</v>
      </c>
      <c r="F17" s="15">
        <f t="shared" si="5"/>
        <v>5.3782800000000002</v>
      </c>
      <c r="G17" s="15">
        <f t="shared" si="5"/>
        <v>-5.5</v>
      </c>
      <c r="H17" s="15">
        <f>MEDIAN(B1:B9)</f>
        <v>5</v>
      </c>
      <c r="I17" s="15">
        <f>MEDIAN(G2:G10)</f>
        <v>-6</v>
      </c>
    </row>
    <row r="18" spans="1:9" x14ac:dyDescent="0.2">
      <c r="A18" s="15" t="s">
        <v>85</v>
      </c>
      <c r="B18" s="15" t="e">
        <f t="shared" ref="B18:G18" si="6">MODE(B1:B10)</f>
        <v>#N/A</v>
      </c>
      <c r="C18" s="15">
        <f t="shared" si="6"/>
        <v>1</v>
      </c>
      <c r="D18" s="15">
        <f t="shared" si="6"/>
        <v>0</v>
      </c>
      <c r="E18" s="15">
        <f t="shared" si="6"/>
        <v>1</v>
      </c>
      <c r="F18" s="15" t="e">
        <f t="shared" si="6"/>
        <v>#N/A</v>
      </c>
      <c r="G18" s="15" t="e">
        <f t="shared" si="6"/>
        <v>#N/A</v>
      </c>
      <c r="H18" s="15">
        <f>MODE(B1:D4,D5)</f>
        <v>1</v>
      </c>
    </row>
    <row r="19" spans="1:9" x14ac:dyDescent="0.2">
      <c r="A19" s="15" t="s">
        <v>1210</v>
      </c>
      <c r="B19" s="15">
        <f t="shared" ref="B19:G19" si="7">VAR(B1:B10)</f>
        <v>9.1666666666666661</v>
      </c>
      <c r="C19" s="15">
        <f t="shared" si="7"/>
        <v>0</v>
      </c>
      <c r="D19" s="15">
        <f t="shared" si="7"/>
        <v>0</v>
      </c>
      <c r="E19" s="15">
        <f t="shared" si="7"/>
        <v>0.27777777777777779</v>
      </c>
      <c r="F19" s="15">
        <f t="shared" si="7"/>
        <v>2738.4354241441692</v>
      </c>
      <c r="G19" s="15">
        <f t="shared" si="7"/>
        <v>9.1666666666666661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workbookViewId="0">
      <selection activeCell="A18" sqref="A18"/>
    </sheetView>
  </sheetViews>
  <sheetFormatPr defaultColWidth="8.7109375" defaultRowHeight="12.75" x14ac:dyDescent="0.2"/>
  <sheetData>
    <row r="1" spans="1:6" x14ac:dyDescent="0.2">
      <c r="A1" t="s">
        <v>86</v>
      </c>
      <c r="B1" t="str">
        <f>"1"</f>
        <v>1</v>
      </c>
      <c r="C1">
        <v>1</v>
      </c>
      <c r="D1" t="b">
        <v>1</v>
      </c>
      <c r="E1">
        <f>F1</f>
        <v>0</v>
      </c>
    </row>
    <row r="2" spans="1:6" x14ac:dyDescent="0.2">
      <c r="A2" t="str">
        <f>"TRUE"</f>
        <v>TRUE</v>
      </c>
      <c r="B2" t="str">
        <f>"2.3"</f>
        <v>2.3</v>
      </c>
      <c r="C2">
        <v>123.23</v>
      </c>
      <c r="D2" t="b">
        <v>0</v>
      </c>
      <c r="E2" s="18">
        <f>SUM(1,2)</f>
        <v>3</v>
      </c>
      <c r="F2">
        <v>1</v>
      </c>
    </row>
    <row r="3" spans="1:6" x14ac:dyDescent="0.2">
      <c r="A3" t="str">
        <f>"FALSE"</f>
        <v>FALSE</v>
      </c>
      <c r="B3" t="str">
        <f>B2</f>
        <v>2.3</v>
      </c>
      <c r="C3">
        <v>-12</v>
      </c>
      <c r="D3" t="b">
        <f>D1</f>
        <v>1</v>
      </c>
    </row>
    <row r="5" spans="1:6" x14ac:dyDescent="0.2">
      <c r="C5">
        <v>12</v>
      </c>
    </row>
    <row r="6" spans="1:6" x14ac:dyDescent="0.2">
      <c r="E6" t="str">
        <f>CONCATENATE(E2,"1")</f>
        <v>31</v>
      </c>
    </row>
    <row r="8" spans="1:6" x14ac:dyDescent="0.2">
      <c r="A8" t="e">
        <f>LARGE(C4:C7,2)</f>
        <v>#NUM!</v>
      </c>
      <c r="E8">
        <f>F1</f>
        <v>0</v>
      </c>
    </row>
    <row r="10" spans="1:6" x14ac:dyDescent="0.2">
      <c r="E10">
        <f>MAX(E8,-1)</f>
        <v>0</v>
      </c>
    </row>
    <row r="12" spans="1:6" x14ac:dyDescent="0.2">
      <c r="A12" t="str">
        <f>"TRUE"</f>
        <v>TRUE</v>
      </c>
    </row>
    <row r="13" spans="1:6" x14ac:dyDescent="0.2">
      <c r="A13" t="e">
        <f>AVERAGEA("TRUE",1)</f>
        <v>#VALUE!</v>
      </c>
    </row>
    <row r="14" spans="1:6" x14ac:dyDescent="0.2">
      <c r="A14">
        <f>AVERAGEA(A12,2)</f>
        <v>1</v>
      </c>
    </row>
    <row r="16" spans="1:6" x14ac:dyDescent="0.2">
      <c r="A16" t="s">
        <v>87</v>
      </c>
      <c r="B16">
        <f>C16</f>
        <v>0</v>
      </c>
    </row>
    <row r="18" spans="1:1" x14ac:dyDescent="0.2">
      <c r="A18">
        <f>AVERAGEA("1",1,A16,B16)</f>
        <v>0.5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EverythingTests</vt:lpstr>
      <vt:lpstr>FinanceLibTests</vt:lpstr>
      <vt:lpstr>StatsLibTests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adeshmukh</dc:creator>
  <cp:lastModifiedBy>Yegor Kozlov</cp:lastModifiedBy>
  <cp:revision>1</cp:revision>
  <cp:lastPrinted>2005-05-12T00:27:33Z</cp:lastPrinted>
  <dcterms:created xsi:type="dcterms:W3CDTF">2005-05-11T13:46:48Z</dcterms:created>
  <dcterms:modified xsi:type="dcterms:W3CDTF">2012-02-28T11:47:09Z</dcterms:modified>
</cp:coreProperties>
</file>