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340A8A6A-08B1-4425-A6CD-568E3E8B893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J23" i="1"/>
  <c r="I18" i="1"/>
  <c r="J8" i="1"/>
  <c r="I16" i="1"/>
  <c r="J16" i="1"/>
  <c r="I17" i="1"/>
  <c r="J17" i="1"/>
  <c r="I15" i="1"/>
  <c r="J15" i="1" s="1"/>
  <c r="I14" i="1"/>
  <c r="J14" i="1"/>
  <c r="I12" i="1" l="1"/>
  <c r="J12" i="1" s="1"/>
  <c r="I5" i="1"/>
  <c r="J5" i="1" s="1"/>
  <c r="I6" i="1" l="1"/>
  <c r="J6" i="1" s="1"/>
  <c r="I7" i="1"/>
  <c r="J7" i="1" s="1"/>
  <c r="I8" i="1"/>
  <c r="M8" i="1" s="1"/>
  <c r="I9" i="1"/>
  <c r="J9" i="1" s="1"/>
  <c r="I10" i="1"/>
  <c r="J10" i="1" s="1"/>
  <c r="I11" i="1"/>
  <c r="J11" i="1" s="1"/>
  <c r="I13" i="1"/>
  <c r="J13" i="1" s="1"/>
  <c r="I4" i="1"/>
  <c r="J4" i="1" l="1"/>
  <c r="M7" i="1" l="1"/>
  <c r="J18" i="1"/>
  <c r="J19" i="1"/>
  <c r="J20" i="1" l="1"/>
  <c r="J21" i="1"/>
  <c r="J22" i="1"/>
  <c r="J24" i="1"/>
  <c r="J25" i="1"/>
</calcChain>
</file>

<file path=xl/sharedStrings.xml><?xml version="1.0" encoding="utf-8"?>
<sst xmlns="http://schemas.openxmlformats.org/spreadsheetml/2006/main" count="92" uniqueCount="85">
  <si>
    <t>HU1</t>
  </si>
  <si>
    <t>HU2</t>
  </si>
  <si>
    <t>HU3</t>
  </si>
  <si>
    <t>HU4</t>
  </si>
  <si>
    <t>HU5</t>
  </si>
  <si>
    <t>HU6</t>
  </si>
  <si>
    <t>HU7</t>
  </si>
  <si>
    <t>HU8</t>
  </si>
  <si>
    <t>DESCRIPCION</t>
  </si>
  <si>
    <t>PUNTOS DE ESFUERZO</t>
  </si>
  <si>
    <t>HORAS</t>
  </si>
  <si>
    <t>UM</t>
  </si>
  <si>
    <t>HORA(S)</t>
  </si>
  <si>
    <t>VPH</t>
  </si>
  <si>
    <t>LUKAS</t>
  </si>
  <si>
    <t>PAGINA DE INICIO</t>
  </si>
  <si>
    <t>VISUALIZACION DE ACCESORIOS</t>
  </si>
  <si>
    <t>CREAR CUENTA</t>
  </si>
  <si>
    <t>NOTIFICACION POR CORREO</t>
  </si>
  <si>
    <t>AGREGAR NUEVO ACCESORIO</t>
  </si>
  <si>
    <t>CARPETA DE ACC. FAVORITOS</t>
  </si>
  <si>
    <t>PRUEBAS</t>
  </si>
  <si>
    <t>DOCUMENTACIÓN</t>
  </si>
  <si>
    <t>GESTIÓN DEL PROYECTO</t>
  </si>
  <si>
    <t>COSTOS DIRECTOS</t>
  </si>
  <si>
    <t>COSTOS INDIRECTOS</t>
  </si>
  <si>
    <t>COSTOS TOTALES</t>
  </si>
  <si>
    <t>COSTOS POR PERSONA</t>
  </si>
  <si>
    <t>CD/NM</t>
  </si>
  <si>
    <t>SEMANAS REQUERIDAS</t>
  </si>
  <si>
    <t>HPS</t>
  </si>
  <si>
    <t>HORAS/SEMANA</t>
  </si>
  <si>
    <t>ÁLVARO</t>
  </si>
  <si>
    <t>DIEGO</t>
  </si>
  <si>
    <t>JHONATAN</t>
  </si>
  <si>
    <t>ROCKY BARRIOS</t>
  </si>
  <si>
    <t>ÁLVARO PAREDES</t>
  </si>
  <si>
    <t>DIEGO AGUILAR</t>
  </si>
  <si>
    <t>JHONATAN TEJADA</t>
  </si>
  <si>
    <t>SCRUM MASTER</t>
  </si>
  <si>
    <t>SCRUM MASTER DEL SCRUM MASTER</t>
  </si>
  <si>
    <t>PRODUCT OWNER</t>
  </si>
  <si>
    <t>EQUIPO DE DESARROLLO</t>
  </si>
  <si>
    <t>EMPLEADO DEL MES</t>
  </si>
  <si>
    <t>CATEGORÍAS DE ACCESORIOS</t>
  </si>
  <si>
    <t>CARRITO DE COMPRA</t>
  </si>
  <si>
    <t>HU10</t>
  </si>
  <si>
    <t>MODO OSCURO</t>
  </si>
  <si>
    <t>HU9</t>
  </si>
  <si>
    <t>LOS VALORES ESTÁN REDONDEADOS HACIA ARRIBA</t>
  </si>
  <si>
    <t>Total</t>
  </si>
  <si>
    <t>HISTORIAS DE USUARIO</t>
  </si>
  <si>
    <t>Página web navegable que me permita observar los productos y sea intuitiva</t>
  </si>
  <si>
    <t>Debe existir la opción de modo oscuro que modifique la página y todos sus componentes</t>
  </si>
  <si>
    <t>Debe crearse una tarjeta para cada accesorio, que tenga sus datos y que me permita conocerlos sin necesidad de cargar otra página</t>
  </si>
  <si>
    <t>Debo poder crear una cuenta y acceder a ella luego</t>
  </si>
  <si>
    <t>Debo poder enviar un correo con los productos que deseo</t>
  </si>
  <si>
    <t>Debo poder agregar un nuevo producto a la página</t>
  </si>
  <si>
    <t>Debo poder filtrar productos por categorías predefinidas</t>
  </si>
  <si>
    <t>Luego de tener un usuario, debo poder agregar favoritos a una carpeta exclusiva y propia</t>
  </si>
  <si>
    <t>Debo poder agregar los productos que deseo a una lista de compra</t>
  </si>
  <si>
    <t>Debe existir un menú de opciones exclusivas de administrador</t>
  </si>
  <si>
    <t>MENÚ ADMINISTRADOR</t>
  </si>
  <si>
    <t>HU11</t>
  </si>
  <si>
    <t>CONTACTO Y REDES SOCIALES</t>
  </si>
  <si>
    <t>Debo visualizar las redes sociales y contactos en la página de inicio</t>
  </si>
  <si>
    <t>HU12</t>
  </si>
  <si>
    <t>ADAPTABLE A TAMAÑO DE PANTALLA</t>
  </si>
  <si>
    <t>La página debe redimensionar y ajustar sus elementos dependiendo del tamaño de la pantalla de donde se observa</t>
  </si>
  <si>
    <t>Primer Sprint puntos - Semana 1</t>
  </si>
  <si>
    <t>Primer Sprint puntos - Semana 2</t>
  </si>
  <si>
    <t>Segundo Sprint Puntos - Semana 1</t>
  </si>
  <si>
    <t>Segundo Sprint Puntos - Semana 2</t>
  </si>
  <si>
    <t>HU13</t>
  </si>
  <si>
    <t>CONVIVENCIA DE ESTILO</t>
  </si>
  <si>
    <t>El estilo de la página y todos sus elementos deben corresponder al estilo de la empresa</t>
  </si>
  <si>
    <t>HU 1,2,5,6</t>
  </si>
  <si>
    <t>SOCIO DE LA EMPRESA</t>
  </si>
  <si>
    <t>H14</t>
  </si>
  <si>
    <t>BORRAR ACCESORIO</t>
  </si>
  <si>
    <t>Debo poder borrar un producto al darle por un botón</t>
  </si>
  <si>
    <t>HU 4,12,14</t>
  </si>
  <si>
    <t>DISEÑO</t>
  </si>
  <si>
    <t>HU 8,10,11,13</t>
  </si>
  <si>
    <t>HU 3,7,9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</si>
</sst>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1" applyNumberFormat="0" applyFill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9" borderId="12" applyNumberFormat="0" applyAlignment="0" applyProtection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3" applyAlignment="1">
      <alignment horizontal="center" vertical="center"/>
    </xf>
    <xf numFmtId="0" fontId="3" fillId="0" borderId="1" xfId="3"/>
    <xf numFmtId="0" fontId="0" fillId="0" borderId="0" xfId="0" applyBorder="1"/>
    <xf numFmtId="0" fontId="2" fillId="3" borderId="2" xfId="2" applyBorder="1" applyAlignment="1">
      <alignment horizontal="center" vertical="center"/>
    </xf>
    <xf numFmtId="0" fontId="1" fillId="2" borderId="2" xfId="1" applyBorder="1"/>
    <xf numFmtId="0" fontId="2" fillId="3" borderId="3" xfId="2" applyBorder="1" applyAlignment="1">
      <alignment horizontal="center" vertical="center"/>
    </xf>
    <xf numFmtId="164" fontId="3" fillId="0" borderId="1" xfId="3" applyNumberFormat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0" fontId="3" fillId="0" borderId="1" xfId="3" applyAlignment="1">
      <alignment horizontal="left" vertical="center"/>
    </xf>
    <xf numFmtId="0" fontId="1" fillId="2" borderId="5" xfId="1" applyBorder="1"/>
    <xf numFmtId="165" fontId="0" fillId="0" borderId="2" xfId="0" applyNumberFormat="1" applyBorder="1"/>
    <xf numFmtId="0" fontId="2" fillId="3" borderId="0" xfId="2" applyBorder="1"/>
    <xf numFmtId="0" fontId="4" fillId="4" borderId="0" xfId="4"/>
    <xf numFmtId="0" fontId="4" fillId="4" borderId="0" xfId="4" applyBorder="1"/>
    <xf numFmtId="0" fontId="1" fillId="2" borderId="8" xfId="1" applyBorder="1"/>
    <xf numFmtId="0" fontId="1" fillId="2" borderId="9" xfId="1" applyBorder="1"/>
    <xf numFmtId="165" fontId="0" fillId="0" borderId="4" xfId="0" applyNumberFormat="1" applyBorder="1"/>
    <xf numFmtId="0" fontId="2" fillId="3" borderId="5" xfId="2" applyBorder="1" applyAlignment="1">
      <alignment horizontal="center" vertical="center" wrapText="1"/>
    </xf>
    <xf numFmtId="0" fontId="5" fillId="5" borderId="7" xfId="5" applyBorder="1"/>
    <xf numFmtId="0" fontId="5" fillId="5" borderId="10" xfId="5" applyBorder="1"/>
    <xf numFmtId="1" fontId="0" fillId="0" borderId="5" xfId="0" applyNumberFormat="1" applyBorder="1"/>
    <xf numFmtId="1" fontId="5" fillId="5" borderId="7" xfId="5" applyNumberFormat="1" applyBorder="1"/>
    <xf numFmtId="1" fontId="5" fillId="5" borderId="11" xfId="5" applyNumberFormat="1" applyBorder="1"/>
    <xf numFmtId="1" fontId="0" fillId="0" borderId="6" xfId="0" applyNumberFormat="1" applyFill="1" applyBorder="1"/>
    <xf numFmtId="164" fontId="4" fillId="4" borderId="0" xfId="4" applyNumberFormat="1"/>
    <xf numFmtId="1" fontId="0" fillId="0" borderId="0" xfId="0" applyNumberFormat="1"/>
    <xf numFmtId="165" fontId="0" fillId="0" borderId="0" xfId="0" applyNumberFormat="1"/>
    <xf numFmtId="1" fontId="0" fillId="0" borderId="0" xfId="0" applyNumberFormat="1" applyBorder="1" applyAlignment="1">
      <alignment horizontal="right" vertical="center"/>
    </xf>
    <xf numFmtId="0" fontId="0" fillId="7" borderId="0" xfId="0" applyFill="1"/>
    <xf numFmtId="165" fontId="0" fillId="7" borderId="0" xfId="0" applyNumberFormat="1" applyFill="1"/>
    <xf numFmtId="1" fontId="0" fillId="8" borderId="0" xfId="0" applyNumberFormat="1" applyFill="1"/>
    <xf numFmtId="0" fontId="5" fillId="5" borderId="7" xfId="5" applyBorder="1" applyAlignment="1">
      <alignment wrapText="1"/>
    </xf>
    <xf numFmtId="0" fontId="1" fillId="2" borderId="2" xfId="1" applyBorder="1" applyAlignment="1">
      <alignment wrapText="1"/>
    </xf>
    <xf numFmtId="0" fontId="1" fillId="2" borderId="5" xfId="1" applyBorder="1" applyAlignment="1">
      <alignment wrapText="1"/>
    </xf>
    <xf numFmtId="0" fontId="5" fillId="5" borderId="7" xfId="5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5" fillId="5" borderId="7" xfId="5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Border="1" applyAlignment="1">
      <alignment wrapText="1"/>
    </xf>
    <xf numFmtId="0" fontId="1" fillId="2" borderId="0" xfId="1" applyBorder="1"/>
    <xf numFmtId="165" fontId="0" fillId="0" borderId="0" xfId="0" applyNumberFormat="1" applyBorder="1"/>
    <xf numFmtId="1" fontId="0" fillId="0" borderId="6" xfId="0" applyNumberFormat="1" applyBorder="1"/>
    <xf numFmtId="0" fontId="1" fillId="2" borderId="5" xfId="1" applyBorder="1" applyAlignment="1">
      <alignment horizontal="center" vertical="center"/>
    </xf>
    <xf numFmtId="0" fontId="1" fillId="2" borderId="5" xfId="1" applyBorder="1" applyAlignment="1">
      <alignment horizontal="left" vertical="center"/>
    </xf>
    <xf numFmtId="0" fontId="1" fillId="2" borderId="3" xfId="1" applyBorder="1" applyAlignment="1">
      <alignment horizontal="left" vertical="center"/>
    </xf>
    <xf numFmtId="0" fontId="1" fillId="2" borderId="13" xfId="1" applyBorder="1" applyAlignment="1">
      <alignment wrapText="1"/>
    </xf>
    <xf numFmtId="0" fontId="1" fillId="2" borderId="13" xfId="1" applyBorder="1"/>
    <xf numFmtId="0" fontId="1" fillId="2" borderId="3" xfId="1" applyBorder="1"/>
    <xf numFmtId="0" fontId="1" fillId="2" borderId="4" xfId="1" applyBorder="1" applyAlignment="1">
      <alignment horizontal="center" vertical="center"/>
    </xf>
    <xf numFmtId="1" fontId="0" fillId="0" borderId="2" xfId="0" applyNumberFormat="1" applyBorder="1"/>
    <xf numFmtId="0" fontId="1" fillId="2" borderId="2" xfId="1" applyBorder="1" applyAlignment="1"/>
    <xf numFmtId="165" fontId="0" fillId="0" borderId="8" xfId="0" applyNumberFormat="1" applyBorder="1"/>
    <xf numFmtId="0" fontId="7" fillId="9" borderId="12" xfId="7"/>
    <xf numFmtId="0" fontId="1" fillId="2" borderId="8" xfId="1" applyBorder="1" applyAlignment="1">
      <alignment horizontal="left" vertical="center"/>
    </xf>
    <xf numFmtId="0" fontId="1" fillId="2" borderId="14" xfId="1" applyBorder="1" applyAlignment="1">
      <alignment horizontal="left" vertical="center"/>
    </xf>
    <xf numFmtId="0" fontId="1" fillId="2" borderId="6" xfId="1" applyBorder="1"/>
    <xf numFmtId="0" fontId="6" fillId="6" borderId="0" xfId="6" applyAlignment="1">
      <alignment horizontal="center"/>
    </xf>
  </cellXfs>
  <cellStyles count="8">
    <cellStyle name="60% - Énfasis4" xfId="6" builtinId="44"/>
    <cellStyle name="Bueno" xfId="4" builtinId="26"/>
    <cellStyle name="Celda vinculada" xfId="3" builtinId="24"/>
    <cellStyle name="Énfasis2" xfId="5" builtinId="33"/>
    <cellStyle name="Incorrecto" xfId="1" builtinId="27"/>
    <cellStyle name="Neutral" xfId="2" builtinId="28"/>
    <cellStyle name="Normal" xfId="0" builtinId="0"/>
    <cellStyle name="Salida" xfId="7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28"/>
  <sheetViews>
    <sheetView tabSelected="1" topLeftCell="A12" zoomScale="91" zoomScaleNormal="91" workbookViewId="0">
      <selection activeCell="E21" sqref="E21"/>
    </sheetView>
  </sheetViews>
  <sheetFormatPr baseColWidth="10" defaultColWidth="9.140625" defaultRowHeight="15" x14ac:dyDescent="0.25"/>
  <cols>
    <col min="4" max="4" width="42.28515625" customWidth="1"/>
    <col min="5" max="5" width="47" customWidth="1"/>
    <col min="6" max="8" width="33" customWidth="1"/>
    <col min="9" max="9" width="16.42578125" customWidth="1"/>
    <col min="10" max="10" width="15.140625" customWidth="1"/>
    <col min="11" max="11" width="11.85546875" bestFit="1" customWidth="1"/>
    <col min="12" max="12" width="31.85546875" customWidth="1"/>
    <col min="14" max="14" width="13" bestFit="1" customWidth="1"/>
    <col min="15" max="15" width="15.5703125" customWidth="1"/>
  </cols>
  <sheetData>
    <row r="1" spans="3:16" ht="15.75" thickBot="1" x14ac:dyDescent="0.3">
      <c r="H1" s="3" t="s">
        <v>11</v>
      </c>
      <c r="I1" s="3">
        <v>1</v>
      </c>
      <c r="J1" s="3" t="s">
        <v>12</v>
      </c>
      <c r="M1" s="3" t="s">
        <v>13</v>
      </c>
      <c r="N1" s="8">
        <v>20000</v>
      </c>
      <c r="O1" s="3" t="s">
        <v>14</v>
      </c>
    </row>
    <row r="2" spans="3:16" ht="16.5" thickTop="1" thickBot="1" x14ac:dyDescent="0.3">
      <c r="J2" s="1"/>
      <c r="K2" s="1"/>
      <c r="L2" s="1"/>
      <c r="M2" s="13" t="s">
        <v>30</v>
      </c>
      <c r="N2" s="2">
        <v>7</v>
      </c>
      <c r="O2" s="13" t="s">
        <v>31</v>
      </c>
      <c r="P2" s="1"/>
    </row>
    <row r="3" spans="3:16" ht="27.75" customHeight="1" thickTop="1" x14ac:dyDescent="0.25">
      <c r="C3" s="4"/>
      <c r="D3" s="7" t="s">
        <v>51</v>
      </c>
      <c r="E3" s="7" t="s">
        <v>8</v>
      </c>
      <c r="F3" s="7" t="s">
        <v>32</v>
      </c>
      <c r="G3" s="7" t="s">
        <v>33</v>
      </c>
      <c r="H3" s="7" t="s">
        <v>34</v>
      </c>
      <c r="I3" s="22" t="s">
        <v>9</v>
      </c>
      <c r="J3" s="5" t="s">
        <v>10</v>
      </c>
      <c r="L3" s="1"/>
      <c r="M3" s="1"/>
      <c r="N3" s="1"/>
      <c r="O3" s="1"/>
      <c r="P3" s="1"/>
    </row>
    <row r="4" spans="3:16" ht="30" x14ac:dyDescent="0.25">
      <c r="C4" s="39" t="s">
        <v>0</v>
      </c>
      <c r="D4" s="41" t="s">
        <v>15</v>
      </c>
      <c r="E4" s="36" t="s">
        <v>52</v>
      </c>
      <c r="F4" s="23">
        <v>1</v>
      </c>
      <c r="G4" s="23">
        <v>1</v>
      </c>
      <c r="H4" s="24">
        <v>1</v>
      </c>
      <c r="I4" s="26">
        <f>AVERAGE(F4:H4)</f>
        <v>1</v>
      </c>
      <c r="J4" s="27">
        <f>I1*I4</f>
        <v>1</v>
      </c>
    </row>
    <row r="5" spans="3:16" ht="30" x14ac:dyDescent="0.25">
      <c r="C5" s="40" t="s">
        <v>46</v>
      </c>
      <c r="D5" s="42" t="s">
        <v>47</v>
      </c>
      <c r="E5" s="37" t="s">
        <v>53</v>
      </c>
      <c r="F5" s="6">
        <v>1</v>
      </c>
      <c r="G5" s="6">
        <v>2</v>
      </c>
      <c r="H5" s="19">
        <v>2</v>
      </c>
      <c r="I5" s="21">
        <f>AVERAGE(F5:H5)</f>
        <v>1.6666666666666667</v>
      </c>
      <c r="J5" s="25">
        <f t="shared" ref="J5:J17" si="0">ROUNDUP($I$1*I5,0)</f>
        <v>2</v>
      </c>
    </row>
    <row r="6" spans="3:16" ht="42" customHeight="1" x14ac:dyDescent="0.25">
      <c r="C6" s="40" t="s">
        <v>1</v>
      </c>
      <c r="D6" s="42" t="s">
        <v>16</v>
      </c>
      <c r="E6" s="37" t="s">
        <v>54</v>
      </c>
      <c r="F6" s="6">
        <v>3</v>
      </c>
      <c r="G6" s="6">
        <v>5</v>
      </c>
      <c r="H6" s="19">
        <v>2</v>
      </c>
      <c r="I6" s="21">
        <f>AVERAGE(F6:H6)</f>
        <v>3.3333333333333335</v>
      </c>
      <c r="J6" s="25">
        <f t="shared" si="0"/>
        <v>4</v>
      </c>
    </row>
    <row r="7" spans="3:16" ht="16.5" customHeight="1" x14ac:dyDescent="0.25">
      <c r="C7" s="40" t="s">
        <v>2</v>
      </c>
      <c r="D7" s="42" t="s">
        <v>17</v>
      </c>
      <c r="E7" s="55" t="s">
        <v>55</v>
      </c>
      <c r="F7" s="6">
        <v>2</v>
      </c>
      <c r="G7" s="6">
        <v>3</v>
      </c>
      <c r="H7" s="6">
        <v>3</v>
      </c>
      <c r="I7" s="15">
        <f t="shared" ref="I7:I17" si="1">AVERAGE(F7:H7)</f>
        <v>2.6666666666666665</v>
      </c>
      <c r="J7" s="25">
        <f t="shared" si="0"/>
        <v>3</v>
      </c>
      <c r="L7" s="33" t="s">
        <v>69</v>
      </c>
      <c r="M7" s="35">
        <f>J4+J6+J9+J10</f>
        <v>14</v>
      </c>
      <c r="N7" s="31" t="s">
        <v>76</v>
      </c>
    </row>
    <row r="8" spans="3:16" ht="30" x14ac:dyDescent="0.25">
      <c r="C8" s="40" t="s">
        <v>3</v>
      </c>
      <c r="D8" s="42" t="s">
        <v>18</v>
      </c>
      <c r="E8" s="37" t="s">
        <v>56</v>
      </c>
      <c r="F8" s="6">
        <v>3</v>
      </c>
      <c r="G8" s="6">
        <v>2</v>
      </c>
      <c r="H8" s="19">
        <v>3</v>
      </c>
      <c r="I8" s="15">
        <f t="shared" si="1"/>
        <v>2.6666666666666665</v>
      </c>
      <c r="J8" s="25">
        <f t="shared" si="0"/>
        <v>3</v>
      </c>
      <c r="L8" s="33" t="s">
        <v>70</v>
      </c>
      <c r="M8" s="35">
        <f>J15+J8</f>
        <v>14</v>
      </c>
      <c r="N8" t="s">
        <v>81</v>
      </c>
    </row>
    <row r="9" spans="3:16" ht="33" customHeight="1" x14ac:dyDescent="0.25">
      <c r="C9" s="40" t="s">
        <v>4</v>
      </c>
      <c r="D9" s="42" t="s">
        <v>19</v>
      </c>
      <c r="E9" s="37" t="s">
        <v>57</v>
      </c>
      <c r="F9" s="6">
        <v>3</v>
      </c>
      <c r="G9" s="6">
        <v>5</v>
      </c>
      <c r="H9" s="19">
        <v>3</v>
      </c>
      <c r="I9" s="15">
        <f t="shared" si="1"/>
        <v>3.6666666666666665</v>
      </c>
      <c r="J9" s="25">
        <f t="shared" si="0"/>
        <v>4</v>
      </c>
      <c r="L9" s="34" t="s">
        <v>71</v>
      </c>
      <c r="M9" s="35">
        <f>J5+J13+J14+J17</f>
        <v>17</v>
      </c>
      <c r="N9" t="s">
        <v>83</v>
      </c>
    </row>
    <row r="10" spans="3:16" ht="30" x14ac:dyDescent="0.25">
      <c r="C10" s="40" t="s">
        <v>5</v>
      </c>
      <c r="D10" s="42" t="s">
        <v>44</v>
      </c>
      <c r="E10" s="37" t="s">
        <v>58</v>
      </c>
      <c r="F10" s="6">
        <v>5</v>
      </c>
      <c r="G10" s="6">
        <v>5</v>
      </c>
      <c r="H10" s="19">
        <v>5</v>
      </c>
      <c r="I10" s="15">
        <f t="shared" si="1"/>
        <v>5</v>
      </c>
      <c r="J10" s="25">
        <f t="shared" si="0"/>
        <v>5</v>
      </c>
      <c r="L10" s="34" t="s">
        <v>72</v>
      </c>
      <c r="M10" s="35">
        <f>J11+J12+J17</f>
        <v>21</v>
      </c>
      <c r="N10" t="s">
        <v>84</v>
      </c>
      <c r="O10" s="30"/>
    </row>
    <row r="11" spans="3:16" ht="30" x14ac:dyDescent="0.25">
      <c r="C11" s="40" t="s">
        <v>6</v>
      </c>
      <c r="D11" s="42" t="s">
        <v>20</v>
      </c>
      <c r="E11" s="37" t="s">
        <v>59</v>
      </c>
      <c r="F11" s="6">
        <v>8</v>
      </c>
      <c r="G11" s="6">
        <v>8</v>
      </c>
      <c r="H11" s="19">
        <v>8</v>
      </c>
      <c r="I11" s="21">
        <f t="shared" si="1"/>
        <v>8</v>
      </c>
      <c r="J11" s="25">
        <f t="shared" si="0"/>
        <v>8</v>
      </c>
    </row>
    <row r="12" spans="3:16" ht="30" x14ac:dyDescent="0.25">
      <c r="C12" s="40" t="s">
        <v>48</v>
      </c>
      <c r="D12" s="42" t="s">
        <v>45</v>
      </c>
      <c r="E12" s="38" t="s">
        <v>60</v>
      </c>
      <c r="F12" s="14">
        <v>8</v>
      </c>
      <c r="G12" s="14">
        <v>13</v>
      </c>
      <c r="H12" s="20">
        <v>8</v>
      </c>
      <c r="I12" s="21">
        <f>AVERAGE(F12:H12)</f>
        <v>9.6666666666666661</v>
      </c>
      <c r="J12" s="25">
        <f t="shared" si="0"/>
        <v>10</v>
      </c>
    </row>
    <row r="13" spans="3:16" ht="30" x14ac:dyDescent="0.25">
      <c r="C13" s="47" t="s">
        <v>7</v>
      </c>
      <c r="D13" s="48" t="s">
        <v>62</v>
      </c>
      <c r="E13" s="38" t="s">
        <v>61</v>
      </c>
      <c r="F13" s="14">
        <v>10</v>
      </c>
      <c r="G13" s="14">
        <v>10</v>
      </c>
      <c r="H13" s="20">
        <v>10</v>
      </c>
      <c r="I13" s="15">
        <f t="shared" si="1"/>
        <v>10</v>
      </c>
      <c r="J13" s="54">
        <f t="shared" si="0"/>
        <v>10</v>
      </c>
    </row>
    <row r="14" spans="3:16" ht="30" x14ac:dyDescent="0.25">
      <c r="C14" s="40" t="s">
        <v>63</v>
      </c>
      <c r="D14" s="49" t="s">
        <v>64</v>
      </c>
      <c r="E14" s="50" t="s">
        <v>65</v>
      </c>
      <c r="F14" s="6">
        <v>2</v>
      </c>
      <c r="G14" s="51">
        <v>3</v>
      </c>
      <c r="H14" s="6">
        <v>1</v>
      </c>
      <c r="I14" s="15">
        <f t="shared" si="1"/>
        <v>2</v>
      </c>
      <c r="J14" s="54">
        <f t="shared" si="0"/>
        <v>2</v>
      </c>
    </row>
    <row r="15" spans="3:16" ht="45" x14ac:dyDescent="0.25">
      <c r="C15" s="53" t="s">
        <v>66</v>
      </c>
      <c r="D15" s="59" t="s">
        <v>67</v>
      </c>
      <c r="E15" s="43" t="s">
        <v>68</v>
      </c>
      <c r="F15" s="14">
        <v>10</v>
      </c>
      <c r="G15" s="44">
        <v>13</v>
      </c>
      <c r="H15" s="60">
        <v>10</v>
      </c>
      <c r="I15" s="56">
        <f t="shared" si="1"/>
        <v>11</v>
      </c>
      <c r="J15" s="54">
        <f t="shared" si="0"/>
        <v>11</v>
      </c>
    </row>
    <row r="16" spans="3:16" ht="28.5" customHeight="1" x14ac:dyDescent="0.25">
      <c r="C16" s="53" t="s">
        <v>78</v>
      </c>
      <c r="D16" s="58" t="s">
        <v>79</v>
      </c>
      <c r="E16" s="37" t="s">
        <v>80</v>
      </c>
      <c r="F16" s="51">
        <v>3</v>
      </c>
      <c r="G16" s="6">
        <v>2</v>
      </c>
      <c r="H16" s="52">
        <v>2</v>
      </c>
      <c r="I16" s="45">
        <f t="shared" si="1"/>
        <v>2.3333333333333335</v>
      </c>
      <c r="J16" s="46">
        <f t="shared" si="0"/>
        <v>3</v>
      </c>
    </row>
    <row r="17" spans="3:11" ht="30" x14ac:dyDescent="0.25">
      <c r="C17" s="40" t="s">
        <v>73</v>
      </c>
      <c r="D17" s="58" t="s">
        <v>74</v>
      </c>
      <c r="E17" s="37" t="s">
        <v>75</v>
      </c>
      <c r="F17" s="51">
        <v>3</v>
      </c>
      <c r="G17" s="6">
        <v>2</v>
      </c>
      <c r="H17" s="52">
        <v>2</v>
      </c>
      <c r="I17" s="45">
        <f t="shared" si="1"/>
        <v>2.3333333333333335</v>
      </c>
      <c r="J17" s="46">
        <f t="shared" si="0"/>
        <v>3</v>
      </c>
    </row>
    <row r="18" spans="3:11" x14ac:dyDescent="0.25">
      <c r="H18" t="s">
        <v>50</v>
      </c>
      <c r="I18" s="32">
        <f>SUM(I4:I17)</f>
        <v>65.333333333333329</v>
      </c>
      <c r="J18" s="28">
        <f>SUM(J4:J17)</f>
        <v>69</v>
      </c>
      <c r="K18" t="s">
        <v>26</v>
      </c>
    </row>
    <row r="19" spans="3:11" x14ac:dyDescent="0.25">
      <c r="D19" s="16" t="s">
        <v>40</v>
      </c>
      <c r="E19" s="16" t="s">
        <v>35</v>
      </c>
      <c r="H19" s="9" t="s">
        <v>21</v>
      </c>
      <c r="I19" s="12">
        <v>0.2</v>
      </c>
      <c r="J19" s="28">
        <f>ROUNDUP($J$18*I19,0)</f>
        <v>14</v>
      </c>
    </row>
    <row r="20" spans="3:11" x14ac:dyDescent="0.25">
      <c r="D20" s="16" t="s">
        <v>39</v>
      </c>
      <c r="E20" s="16" t="s">
        <v>35</v>
      </c>
      <c r="H20" s="9" t="s">
        <v>22</v>
      </c>
      <c r="I20" s="12">
        <v>0.15</v>
      </c>
      <c r="J20" s="28">
        <f t="shared" ref="J20:J21" si="2">ROUNDUP($J$18*I20,0)</f>
        <v>11</v>
      </c>
    </row>
    <row r="21" spans="3:11" x14ac:dyDescent="0.25">
      <c r="D21" s="16" t="s">
        <v>41</v>
      </c>
      <c r="E21" s="16" t="s">
        <v>35</v>
      </c>
      <c r="H21" s="11" t="s">
        <v>23</v>
      </c>
      <c r="I21" s="12">
        <v>0.15</v>
      </c>
      <c r="J21" s="28">
        <f t="shared" si="2"/>
        <v>11</v>
      </c>
    </row>
    <row r="22" spans="3:11" x14ac:dyDescent="0.25">
      <c r="D22" s="16" t="s">
        <v>82</v>
      </c>
      <c r="E22" s="16" t="s">
        <v>35</v>
      </c>
      <c r="J22" s="17">
        <f>SUM(J18:J21)</f>
        <v>105</v>
      </c>
      <c r="K22" t="s">
        <v>24</v>
      </c>
    </row>
    <row r="23" spans="3:11" x14ac:dyDescent="0.25">
      <c r="D23" s="16" t="s">
        <v>77</v>
      </c>
      <c r="E23" s="16" t="s">
        <v>35</v>
      </c>
      <c r="H23" s="11" t="s">
        <v>27</v>
      </c>
      <c r="I23" s="10" t="s">
        <v>28</v>
      </c>
      <c r="J23">
        <f>ROUNDUP(J22/4,0)</f>
        <v>27</v>
      </c>
      <c r="K23" t="s">
        <v>25</v>
      </c>
    </row>
    <row r="24" spans="3:11" x14ac:dyDescent="0.25">
      <c r="D24" s="57" t="s">
        <v>42</v>
      </c>
      <c r="E24" s="57" t="s">
        <v>35</v>
      </c>
      <c r="G24" s="30"/>
      <c r="J24" s="17">
        <f>ROUNDUP(J23/N2,0)</f>
        <v>4</v>
      </c>
      <c r="K24" t="s">
        <v>29</v>
      </c>
    </row>
    <row r="25" spans="3:11" x14ac:dyDescent="0.25">
      <c r="E25" s="57" t="s">
        <v>36</v>
      </c>
      <c r="J25" s="29">
        <f>J22*N1</f>
        <v>2100000</v>
      </c>
      <c r="K25" t="s">
        <v>14</v>
      </c>
    </row>
    <row r="26" spans="3:11" x14ac:dyDescent="0.25">
      <c r="E26" s="57" t="s">
        <v>37</v>
      </c>
      <c r="H26" s="61" t="s">
        <v>49</v>
      </c>
      <c r="I26" s="61"/>
      <c r="J26" s="61"/>
    </row>
    <row r="27" spans="3:11" x14ac:dyDescent="0.25">
      <c r="E27" s="57" t="s">
        <v>38</v>
      </c>
    </row>
    <row r="28" spans="3:11" x14ac:dyDescent="0.25">
      <c r="D28" s="17" t="s">
        <v>43</v>
      </c>
      <c r="E28" s="18" t="s">
        <v>35</v>
      </c>
    </row>
  </sheetData>
  <mergeCells count="1">
    <mergeCell ref="H26:J26"/>
  </mergeCells>
  <phoneticPr fontId="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2022-10-19T21:23:34Z</dcterms:modified>
</cp:coreProperties>
</file>