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4\"/>
    </mc:Choice>
  </mc:AlternateContent>
  <xr:revisionPtr revIDLastSave="0" documentId="13_ncr:1_{3CC32A16-B1E2-47B4-B56E-213143CD74B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7" i="1"/>
  <c r="D55" i="1"/>
  <c r="D54" i="1"/>
  <c r="F36" i="1"/>
  <c r="E7" i="3"/>
  <c r="D8" i="3"/>
  <c r="E8" i="3" s="1"/>
  <c r="D9" i="3"/>
  <c r="E9" i="3" s="1"/>
  <c r="D10" i="3"/>
  <c r="E10" i="3" s="1"/>
  <c r="D11" i="3"/>
  <c r="E11" i="3" s="1"/>
  <c r="D7" i="3"/>
  <c r="E2" i="3"/>
  <c r="B3" i="3"/>
  <c r="B1" i="3"/>
  <c r="B12" i="2"/>
  <c r="E11" i="2" s="1"/>
  <c r="B13" i="2"/>
  <c r="A16" i="2"/>
  <c r="D3" i="2"/>
  <c r="G8" i="3" s="1"/>
  <c r="G42" i="1"/>
  <c r="O42" i="1" s="1"/>
  <c r="G44" i="1"/>
  <c r="O44" i="1" s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5" i="1"/>
  <c r="F35" i="1"/>
  <c r="N35" i="1" s="1"/>
  <c r="F45" i="1"/>
  <c r="N45" i="1" s="1"/>
  <c r="F47" i="1"/>
  <c r="N47" i="1" s="1"/>
  <c r="B24" i="1"/>
  <c r="G38" i="1" s="1"/>
  <c r="O38" i="1" s="1"/>
  <c r="B26" i="1"/>
  <c r="C32" i="1"/>
  <c r="B47" i="1"/>
  <c r="B40" i="1"/>
  <c r="B48" i="1"/>
  <c r="B36" i="1"/>
  <c r="B37" i="1"/>
  <c r="B38" i="1"/>
  <c r="B39" i="1"/>
  <c r="B41" i="1"/>
  <c r="B42" i="1"/>
  <c r="B43" i="1"/>
  <c r="B44" i="1"/>
  <c r="B45" i="1"/>
  <c r="B46" i="1"/>
  <c r="B49" i="1"/>
  <c r="B35" i="1"/>
  <c r="B8" i="1"/>
  <c r="B9" i="1"/>
  <c r="B10" i="1"/>
  <c r="B11" i="1"/>
  <c r="B12" i="1"/>
  <c r="B13" i="1"/>
  <c r="B14" i="1"/>
  <c r="B15" i="1"/>
  <c r="B16" i="1"/>
  <c r="B7" i="1"/>
  <c r="E23" i="1"/>
  <c r="E22" i="1"/>
  <c r="E20" i="1"/>
  <c r="E19" i="1"/>
  <c r="F8" i="1" s="1"/>
  <c r="B21" i="1"/>
  <c r="G43" i="1" l="1"/>
  <c r="O43" i="1" s="1"/>
  <c r="D6" i="2"/>
  <c r="G11" i="3" s="1"/>
  <c r="D4" i="2"/>
  <c r="G9" i="3" s="1"/>
  <c r="F46" i="1"/>
  <c r="N46" i="1" s="1"/>
  <c r="F43" i="1"/>
  <c r="N43" i="1" s="1"/>
  <c r="G39" i="1"/>
  <c r="O39" i="1" s="1"/>
  <c r="F40" i="1"/>
  <c r="N40" i="1" s="1"/>
  <c r="G49" i="1"/>
  <c r="O49" i="1" s="1"/>
  <c r="G37" i="1"/>
  <c r="O37" i="1" s="1"/>
  <c r="F39" i="1"/>
  <c r="N39" i="1" s="1"/>
  <c r="G48" i="1"/>
  <c r="O48" i="1" s="1"/>
  <c r="G36" i="1"/>
  <c r="O36" i="1" s="1"/>
  <c r="F42" i="1"/>
  <c r="N42" i="1" s="1"/>
  <c r="G35" i="1"/>
  <c r="O35" i="1" s="1"/>
  <c r="F38" i="1"/>
  <c r="N38" i="1" s="1"/>
  <c r="G47" i="1"/>
  <c r="O47" i="1" s="1"/>
  <c r="D2" i="2"/>
  <c r="G7" i="3" s="1"/>
  <c r="F44" i="1"/>
  <c r="N44" i="1" s="1"/>
  <c r="F49" i="1"/>
  <c r="N49" i="1" s="1"/>
  <c r="F37" i="1"/>
  <c r="N37" i="1" s="1"/>
  <c r="G46" i="1"/>
  <c r="O46" i="1" s="1"/>
  <c r="F48" i="1"/>
  <c r="N48" i="1" s="1"/>
  <c r="N36" i="1"/>
  <c r="G45" i="1"/>
  <c r="O45" i="1" s="1"/>
  <c r="D5" i="2"/>
  <c r="G10" i="3" s="1"/>
  <c r="G41" i="1"/>
  <c r="O41" i="1" s="1"/>
  <c r="G40" i="1"/>
  <c r="O40" i="1" s="1"/>
  <c r="F41" i="1"/>
  <c r="N41" i="1" s="1"/>
  <c r="F7" i="1"/>
  <c r="F14" i="1"/>
  <c r="F13" i="1"/>
  <c r="F9" i="1"/>
  <c r="F16" i="1"/>
  <c r="F15" i="1"/>
  <c r="F12" i="1"/>
  <c r="F11" i="1"/>
  <c r="F10" i="1"/>
  <c r="D18" i="2"/>
  <c r="D16" i="2"/>
  <c r="D19" i="2"/>
  <c r="D20" i="2"/>
  <c r="D17" i="2"/>
</calcChain>
</file>

<file path=xl/sharedStrings.xml><?xml version="1.0" encoding="utf-8"?>
<sst xmlns="http://schemas.openxmlformats.org/spreadsheetml/2006/main" count="63" uniqueCount="54">
  <si>
    <t>F1, cm</t>
  </si>
  <si>
    <t>zero, mkm</t>
  </si>
  <si>
    <t>img size</t>
  </si>
  <si>
    <t>size</t>
  </si>
  <si>
    <t>D, mkm</t>
  </si>
  <si>
    <t>sigma a1</t>
  </si>
  <si>
    <t>b1, cm</t>
  </si>
  <si>
    <t>a1, cm</t>
  </si>
  <si>
    <t>sigma b1</t>
  </si>
  <si>
    <t>L, cm</t>
  </si>
  <si>
    <t>sigma L</t>
  </si>
  <si>
    <t>G</t>
  </si>
  <si>
    <t>sigma G</t>
  </si>
  <si>
    <t>th a1</t>
  </si>
  <si>
    <t>th b1</t>
  </si>
  <si>
    <t>D_L</t>
  </si>
  <si>
    <t>sigma mkm</t>
  </si>
  <si>
    <t>mm</t>
  </si>
  <si>
    <t>lamda, nm</t>
  </si>
  <si>
    <t>m</t>
  </si>
  <si>
    <t>X, mm</t>
  </si>
  <si>
    <t>sigma Dc</t>
  </si>
  <si>
    <t>sigma L mm</t>
  </si>
  <si>
    <t>L, mm</t>
  </si>
  <si>
    <t>Dc, mm</t>
  </si>
  <si>
    <t>M</t>
  </si>
  <si>
    <t>N</t>
  </si>
  <si>
    <t>волос</t>
  </si>
  <si>
    <t>X</t>
  </si>
  <si>
    <t>d_c</t>
  </si>
  <si>
    <t>F2</t>
  </si>
  <si>
    <t>F3</t>
  </si>
  <si>
    <t>b3</t>
  </si>
  <si>
    <t>a3</t>
  </si>
  <si>
    <t>d</t>
  </si>
  <si>
    <t>a2</t>
  </si>
  <si>
    <t>b2</t>
  </si>
  <si>
    <t>Y</t>
  </si>
  <si>
    <t>k</t>
  </si>
  <si>
    <t>G2</t>
  </si>
  <si>
    <t>dy</t>
  </si>
  <si>
    <t>dY</t>
  </si>
  <si>
    <t>1/dc</t>
  </si>
  <si>
    <t>Dc</t>
  </si>
  <si>
    <t>d_Л</t>
  </si>
  <si>
    <t>\sigma_{D_1}</t>
  </si>
  <si>
    <t>\sigma_D</t>
  </si>
  <si>
    <t>\sigma_D, mkm</t>
  </si>
  <si>
    <t>\sigma_{D_L}</t>
  </si>
  <si>
    <t>D_1, mkm</t>
  </si>
  <si>
    <t>D</t>
  </si>
  <si>
    <t>D_c, mkm</t>
  </si>
  <si>
    <t>\sigma_{D_c}</t>
  </si>
  <si>
    <t>\sigma_X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</si>
</sst>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7" fontId="0" fillId="0" borderId="0" xfId="0" applyNumberFormat="1"/>
    <xf numFmtId="0" fontId="0" fillId="0" borderId="1" xfId="0" applyBorder="1"/>
    <xf numFmtId="0" fontId="0" fillId="2" borderId="1" xfId="0" applyFill="1" applyBorder="1"/>
    <xf numFmtId="165" fontId="0" fillId="2" borderId="1" xfId="0" applyNumberFormat="1" applyFill="1" applyBorder="1"/>
    <xf numFmtId="2" fontId="0" fillId="2" borderId="1" xfId="0" applyNumberFormat="1" applyFill="1" applyBorder="1"/>
    <xf numFmtId="166" fontId="0" fillId="2" borderId="1" xfId="0" applyNumberFormat="1" applyFill="1" applyBorder="1"/>
    <xf numFmtId="167" fontId="0" fillId="2" borderId="1" xfId="0" applyNumberFormat="1" applyFill="1" applyBorder="1"/>
    <xf numFmtId="2" fontId="0" fillId="0" borderId="0" xfId="0" applyNumberFormat="1"/>
    <xf numFmtId="1" fontId="0" fillId="0" borderId="0" xfId="0" applyNumberFormat="1"/>
    <xf numFmtId="0" fontId="0" fillId="0" borderId="2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7171296296296298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11986001749781"/>
                  <c:y val="-3.0932487605715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A!$G$7:$G$16</c:f>
                <c:numCache>
                  <c:formatCode>General</c:formatCode>
                  <c:ptCount val="10"/>
                  <c:pt idx="0">
                    <c:v>17.790144908868033</c:v>
                  </c:pt>
                  <c:pt idx="1">
                    <c:v>17.882433220727133</c:v>
                  </c:pt>
                  <c:pt idx="2">
                    <c:v>18.052574139577146</c:v>
                  </c:pt>
                  <c:pt idx="3">
                    <c:v>18.29839614261358</c:v>
                  </c:pt>
                  <c:pt idx="4">
                    <c:v>18.502871213439839</c:v>
                  </c:pt>
                  <c:pt idx="5">
                    <c:v>18.867835065566737</c:v>
                  </c:pt>
                  <c:pt idx="6">
                    <c:v>19.148251466022263</c:v>
                  </c:pt>
                  <c:pt idx="7">
                    <c:v>19.456876041872832</c:v>
                  </c:pt>
                  <c:pt idx="8">
                    <c:v>19.792389278957049</c:v>
                  </c:pt>
                  <c:pt idx="9">
                    <c:v>20.153448300202381</c:v>
                  </c:pt>
                </c:numCache>
              </c:numRef>
            </c:plus>
            <c:minus>
              <c:numRef>
                <c:f>A!$G$7:$G$16</c:f>
                <c:numCache>
                  <c:formatCode>General</c:formatCode>
                  <c:ptCount val="10"/>
                  <c:pt idx="0">
                    <c:v>17.790144908868033</c:v>
                  </c:pt>
                  <c:pt idx="1">
                    <c:v>17.882433220727133</c:v>
                  </c:pt>
                  <c:pt idx="2">
                    <c:v>18.052574139577146</c:v>
                  </c:pt>
                  <c:pt idx="3">
                    <c:v>18.29839614261358</c:v>
                  </c:pt>
                  <c:pt idx="4">
                    <c:v>18.502871213439839</c:v>
                  </c:pt>
                  <c:pt idx="5">
                    <c:v>18.867835065566737</c:v>
                  </c:pt>
                  <c:pt idx="6">
                    <c:v>19.148251466022263</c:v>
                  </c:pt>
                  <c:pt idx="7">
                    <c:v>19.456876041872832</c:v>
                  </c:pt>
                  <c:pt idx="8">
                    <c:v>19.792389278957049</c:v>
                  </c:pt>
                  <c:pt idx="9">
                    <c:v>20.153448300202381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A!$C$7:$C$16</c:f>
                <c:numCache>
                  <c:formatCode>General</c:formatCode>
                  <c:ptCount val="10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</c:numCache>
              </c:numRef>
            </c:plus>
            <c:minus>
              <c:numRef>
                <c:f>A!$C$7:$C$16</c:f>
                <c:numCache>
                  <c:formatCode>General</c:formatCode>
                  <c:ptCount val="10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A!$B$7:$B$16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A!$F$7:$F$16</c:f>
              <c:numCache>
                <c:formatCode>0</c:formatCode>
                <c:ptCount val="10"/>
                <c:pt idx="0">
                  <c:v>35.545023696682463</c:v>
                </c:pt>
                <c:pt idx="1">
                  <c:v>88.862559241706165</c:v>
                </c:pt>
                <c:pt idx="2">
                  <c:v>142.18009478672985</c:v>
                </c:pt>
                <c:pt idx="3">
                  <c:v>195.49763033175356</c:v>
                </c:pt>
                <c:pt idx="4">
                  <c:v>231.04265402843603</c:v>
                </c:pt>
                <c:pt idx="5">
                  <c:v>284.36018957345971</c:v>
                </c:pt>
                <c:pt idx="6">
                  <c:v>319.90521327014221</c:v>
                </c:pt>
                <c:pt idx="7">
                  <c:v>355.45023696682466</c:v>
                </c:pt>
                <c:pt idx="8">
                  <c:v>390.99526066350711</c:v>
                </c:pt>
                <c:pt idx="9">
                  <c:v>426.54028436018956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2-4442-AB5F-347741FDDB8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A!$O$35:$O$49</c:f>
                <c:numCache>
                  <c:formatCode>General</c:formatCode>
                  <c:ptCount val="15"/>
                  <c:pt idx="0">
                    <c:v>8.474611188145724E-2</c:v>
                  </c:pt>
                  <c:pt idx="1">
                    <c:v>4.4518028651615721E-2</c:v>
                  </c:pt>
                  <c:pt idx="2">
                    <c:v>2.132773856569258</c:v>
                  </c:pt>
                  <c:pt idx="3">
                    <c:v>1.149639454164932</c:v>
                  </c:pt>
                  <c:pt idx="4">
                    <c:v>5.7825124135171739</c:v>
                  </c:pt>
                  <c:pt idx="5">
                    <c:v>3.071953969658205</c:v>
                  </c:pt>
                  <c:pt idx="6">
                    <c:v>26.104917505328377</c:v>
                  </c:pt>
                  <c:pt idx="7">
                    <c:v>11.565024827034348</c:v>
                  </c:pt>
                  <c:pt idx="8">
                    <c:v>8.0245922652447916</c:v>
                  </c:pt>
                  <c:pt idx="9">
                    <c:v>46.407250869473209</c:v>
                  </c:pt>
                  <c:pt idx="10">
                    <c:v>27.616925794313076</c:v>
                  </c:pt>
                  <c:pt idx="11">
                    <c:v>104.41391755814929</c:v>
                  </c:pt>
                  <c:pt idx="12">
                    <c:v>41.253020158429905</c:v>
                  </c:pt>
                  <c:pt idx="13">
                    <c:v>185.62325089918613</c:v>
                  </c:pt>
                  <c:pt idx="14">
                    <c:v>92.814501738946419</c:v>
                  </c:pt>
                </c:numCache>
              </c:numRef>
            </c:plus>
            <c:minus>
              <c:numRef>
                <c:f>A!$O$35:$O$49</c:f>
                <c:numCache>
                  <c:formatCode>General</c:formatCode>
                  <c:ptCount val="15"/>
                  <c:pt idx="0">
                    <c:v>8.474611188145724E-2</c:v>
                  </c:pt>
                  <c:pt idx="1">
                    <c:v>4.4518028651615721E-2</c:v>
                  </c:pt>
                  <c:pt idx="2">
                    <c:v>2.132773856569258</c:v>
                  </c:pt>
                  <c:pt idx="3">
                    <c:v>1.149639454164932</c:v>
                  </c:pt>
                  <c:pt idx="4">
                    <c:v>5.7825124135171739</c:v>
                  </c:pt>
                  <c:pt idx="5">
                    <c:v>3.071953969658205</c:v>
                  </c:pt>
                  <c:pt idx="6">
                    <c:v>26.104917505328377</c:v>
                  </c:pt>
                  <c:pt idx="7">
                    <c:v>11.565024827034348</c:v>
                  </c:pt>
                  <c:pt idx="8">
                    <c:v>8.0245922652447916</c:v>
                  </c:pt>
                  <c:pt idx="9">
                    <c:v>46.407250869473209</c:v>
                  </c:pt>
                  <c:pt idx="10">
                    <c:v>27.616925794313076</c:v>
                  </c:pt>
                  <c:pt idx="11">
                    <c:v>104.41391755814929</c:v>
                  </c:pt>
                  <c:pt idx="12">
                    <c:v>41.253020158429905</c:v>
                  </c:pt>
                  <c:pt idx="13">
                    <c:v>185.62325089918613</c:v>
                  </c:pt>
                  <c:pt idx="14">
                    <c:v>92.814501738946419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A!$K$35:$K$49</c:f>
                <c:numCache>
                  <c:formatCode>General</c:formatCode>
                  <c:ptCount val="15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</c:numCache>
              </c:numRef>
            </c:plus>
            <c:minus>
              <c:numRef>
                <c:f>A!$K$35:$K$49</c:f>
                <c:numCache>
                  <c:formatCode>General</c:formatCode>
                  <c:ptCount val="15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A!$J$35:$J$49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60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  <c:pt idx="13">
                  <c:v>580</c:v>
                </c:pt>
                <c:pt idx="14">
                  <c:v>580</c:v>
                </c:pt>
              </c:numCache>
            </c:numRef>
          </c:xVal>
          <c:yVal>
            <c:numRef>
              <c:f>A!$N$35:$N$49</c:f>
              <c:numCache>
                <c:formatCode>General</c:formatCode>
                <c:ptCount val="15"/>
                <c:pt idx="0">
                  <c:v>11.764732394366195</c:v>
                </c:pt>
                <c:pt idx="1">
                  <c:v>11.682461538461537</c:v>
                </c:pt>
                <c:pt idx="2">
                  <c:v>59.663999999999994</c:v>
                </c:pt>
                <c:pt idx="3">
                  <c:v>61.873777777777768</c:v>
                </c:pt>
                <c:pt idx="4">
                  <c:v>98.270117647058811</c:v>
                </c:pt>
                <c:pt idx="5">
                  <c:v>101.24799999999999</c:v>
                </c:pt>
                <c:pt idx="6">
                  <c:v>208.82399999999998</c:v>
                </c:pt>
                <c:pt idx="7">
                  <c:v>196.54023529411762</c:v>
                </c:pt>
                <c:pt idx="8">
                  <c:v>200.47104000000002</c:v>
                </c:pt>
                <c:pt idx="9">
                  <c:v>278.43199999999996</c:v>
                </c:pt>
                <c:pt idx="10">
                  <c:v>303.74399999999997</c:v>
                </c:pt>
                <c:pt idx="11">
                  <c:v>417.64799999999997</c:v>
                </c:pt>
                <c:pt idx="12">
                  <c:v>371.24266666666659</c:v>
                </c:pt>
                <c:pt idx="13">
                  <c:v>556.86399999999992</c:v>
                </c:pt>
                <c:pt idx="14">
                  <c:v>556.86399999999992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2-4442-AB5F-347741FD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97424"/>
        <c:axId val="718097008"/>
      </c:scatterChart>
      <c:valAx>
        <c:axId val="7180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097008"/>
        <c:crosses val="autoZero"/>
        <c:crossBetween val="midCat"/>
      </c:valAx>
      <c:valAx>
        <c:axId val="7180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0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822200349956255"/>
                  <c:y val="2.19123651210265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'C'!$G$7:$G$11</c:f>
              <c:numCache>
                <c:formatCode>General</c:formatCode>
                <c:ptCount val="5"/>
                <c:pt idx="0">
                  <c:v>87.394169252576333</c:v>
                </c:pt>
                <c:pt idx="1">
                  <c:v>58.661839635290967</c:v>
                </c:pt>
                <c:pt idx="2">
                  <c:v>28.732329617285373</c:v>
                </c:pt>
                <c:pt idx="3">
                  <c:v>14.964755009002797</c:v>
                </c:pt>
                <c:pt idx="4">
                  <c:v>11.971804007202238</c:v>
                </c:pt>
              </c:numCache>
            </c:numRef>
          </c:xVal>
          <c:yVal>
            <c:numRef>
              <c:f>'C'!$E$7:$E$11</c:f>
              <c:numCache>
                <c:formatCode>General</c:formatCode>
                <c:ptCount val="5"/>
                <c:pt idx="0">
                  <c:v>4.377738825591587</c:v>
                </c:pt>
                <c:pt idx="1">
                  <c:v>2.8374233128834359</c:v>
                </c:pt>
                <c:pt idx="2">
                  <c:v>1.6213847502191061</c:v>
                </c:pt>
                <c:pt idx="3">
                  <c:v>0.85122699386503076</c:v>
                </c:pt>
                <c:pt idx="4">
                  <c:v>1.2160385626643295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09-44D2-B449-A5EA20F2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56176"/>
        <c:axId val="716627952"/>
      </c:scatterChart>
      <c:valAx>
        <c:axId val="5173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627952"/>
        <c:crosses val="autoZero"/>
        <c:crossBetween val="midCat"/>
      </c:valAx>
      <c:valAx>
        <c:axId val="7166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3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2</xdr:row>
      <xdr:rowOff>60960</xdr:rowOff>
    </xdr:from>
    <xdr:to>
      <xdr:col>18</xdr:col>
      <xdr:colOff>525780</xdr:colOff>
      <xdr:row>24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EF165A-3CF2-420C-A869-9C4F58DFD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3</xdr:row>
      <xdr:rowOff>175260</xdr:rowOff>
    </xdr:from>
    <xdr:to>
      <xdr:col>15</xdr:col>
      <xdr:colOff>411480</xdr:colOff>
      <xdr:row>18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DFA4C6-0324-4154-A89D-A048B97A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topLeftCell="A31" workbookViewId="0">
      <selection activeCell="P44" sqref="P44"/>
    </sheetView>
  </sheetViews>
  <sheetFormatPr defaultRowHeight="14.4" x14ac:dyDescent="0.3"/>
  <cols>
    <col min="7" max="7" width="12" bestFit="1" customWidth="1"/>
  </cols>
  <sheetData>
    <row r="1" spans="1:7" x14ac:dyDescent="0.3">
      <c r="A1" t="s">
        <v>0</v>
      </c>
      <c r="B1" t="s">
        <v>1</v>
      </c>
      <c r="C1" t="s">
        <v>16</v>
      </c>
    </row>
    <row r="2" spans="1:7" x14ac:dyDescent="0.3">
      <c r="A2">
        <v>3.8</v>
      </c>
      <c r="B2">
        <v>510</v>
      </c>
      <c r="C2">
        <v>10</v>
      </c>
      <c r="D2" t="s">
        <v>17</v>
      </c>
    </row>
    <row r="5" spans="1:7" x14ac:dyDescent="0.3">
      <c r="B5" t="s">
        <v>3</v>
      </c>
      <c r="C5" t="s">
        <v>2</v>
      </c>
    </row>
    <row r="6" spans="1:7" x14ac:dyDescent="0.3">
      <c r="B6" t="s">
        <v>4</v>
      </c>
      <c r="C6" t="s">
        <v>47</v>
      </c>
      <c r="D6" t="s">
        <v>49</v>
      </c>
      <c r="E6" t="s">
        <v>45</v>
      </c>
      <c r="F6" t="s">
        <v>15</v>
      </c>
      <c r="G6" t="s">
        <v>48</v>
      </c>
    </row>
    <row r="7" spans="1:7" x14ac:dyDescent="0.3">
      <c r="A7">
        <v>560</v>
      </c>
      <c r="B7">
        <f>(A7-$B$2)</f>
        <v>50</v>
      </c>
      <c r="C7">
        <v>10</v>
      </c>
      <c r="D7">
        <v>1000</v>
      </c>
      <c r="E7">
        <v>500</v>
      </c>
      <c r="F7" s="9">
        <f>D7/$E$19</f>
        <v>35.545023696682463</v>
      </c>
      <c r="G7" s="9">
        <f>SQRT((E7/$E$19)^2 + (D7*$E$20/$E$19^2)^2)</f>
        <v>17.790144908868033</v>
      </c>
    </row>
    <row r="8" spans="1:7" x14ac:dyDescent="0.3">
      <c r="A8">
        <v>610</v>
      </c>
      <c r="B8">
        <f t="shared" ref="B8:B16" si="0">(A8-$B$2)</f>
        <v>100</v>
      </c>
      <c r="C8">
        <v>10</v>
      </c>
      <c r="D8">
        <v>2500</v>
      </c>
      <c r="E8">
        <v>500</v>
      </c>
      <c r="F8" s="9">
        <f t="shared" ref="F8:F16" si="1">D8/$E$19</f>
        <v>88.862559241706165</v>
      </c>
      <c r="G8" s="9">
        <f t="shared" ref="G8:G16" si="2">SQRT((E8/$E$19)^2 + (D8*$E$20/$E$19^2)^2)</f>
        <v>17.882433220727133</v>
      </c>
    </row>
    <row r="9" spans="1:7" x14ac:dyDescent="0.3">
      <c r="A9">
        <v>660</v>
      </c>
      <c r="B9">
        <f t="shared" si="0"/>
        <v>150</v>
      </c>
      <c r="C9">
        <v>10</v>
      </c>
      <c r="D9">
        <v>4000</v>
      </c>
      <c r="E9">
        <v>500</v>
      </c>
      <c r="F9" s="9">
        <f t="shared" si="1"/>
        <v>142.18009478672985</v>
      </c>
      <c r="G9" s="9">
        <f t="shared" si="2"/>
        <v>18.052574139577146</v>
      </c>
    </row>
    <row r="10" spans="1:7" x14ac:dyDescent="0.3">
      <c r="A10">
        <v>710</v>
      </c>
      <c r="B10">
        <f t="shared" si="0"/>
        <v>200</v>
      </c>
      <c r="C10">
        <v>10</v>
      </c>
      <c r="D10">
        <v>5500</v>
      </c>
      <c r="E10">
        <v>500</v>
      </c>
      <c r="F10" s="9">
        <f t="shared" si="1"/>
        <v>195.49763033175356</v>
      </c>
      <c r="G10" s="9">
        <f t="shared" si="2"/>
        <v>18.29839614261358</v>
      </c>
    </row>
    <row r="11" spans="1:7" x14ac:dyDescent="0.3">
      <c r="A11">
        <v>760</v>
      </c>
      <c r="B11">
        <f t="shared" si="0"/>
        <v>250</v>
      </c>
      <c r="C11">
        <v>10</v>
      </c>
      <c r="D11">
        <v>6500</v>
      </c>
      <c r="E11">
        <v>500</v>
      </c>
      <c r="F11" s="9">
        <f t="shared" si="1"/>
        <v>231.04265402843603</v>
      </c>
      <c r="G11" s="9">
        <f t="shared" si="2"/>
        <v>18.502871213439839</v>
      </c>
    </row>
    <row r="12" spans="1:7" x14ac:dyDescent="0.3">
      <c r="A12">
        <v>810</v>
      </c>
      <c r="B12">
        <f t="shared" si="0"/>
        <v>300</v>
      </c>
      <c r="C12">
        <v>10</v>
      </c>
      <c r="D12">
        <v>8000</v>
      </c>
      <c r="E12">
        <v>500</v>
      </c>
      <c r="F12" s="9">
        <f t="shared" si="1"/>
        <v>284.36018957345971</v>
      </c>
      <c r="G12" s="9">
        <f t="shared" si="2"/>
        <v>18.867835065566737</v>
      </c>
    </row>
    <row r="13" spans="1:7" x14ac:dyDescent="0.3">
      <c r="A13">
        <v>860</v>
      </c>
      <c r="B13">
        <f t="shared" si="0"/>
        <v>350</v>
      </c>
      <c r="C13">
        <v>10</v>
      </c>
      <c r="D13">
        <v>9000</v>
      </c>
      <c r="E13">
        <v>500</v>
      </c>
      <c r="F13" s="9">
        <f t="shared" si="1"/>
        <v>319.90521327014221</v>
      </c>
      <c r="G13" s="9">
        <f t="shared" si="2"/>
        <v>19.148251466022263</v>
      </c>
    </row>
    <row r="14" spans="1:7" x14ac:dyDescent="0.3">
      <c r="A14">
        <v>910</v>
      </c>
      <c r="B14">
        <f t="shared" si="0"/>
        <v>400</v>
      </c>
      <c r="C14">
        <v>10</v>
      </c>
      <c r="D14">
        <v>10000</v>
      </c>
      <c r="E14">
        <v>500</v>
      </c>
      <c r="F14" s="9">
        <f t="shared" si="1"/>
        <v>355.45023696682466</v>
      </c>
      <c r="G14" s="9">
        <f t="shared" si="2"/>
        <v>19.456876041872832</v>
      </c>
    </row>
    <row r="15" spans="1:7" x14ac:dyDescent="0.3">
      <c r="A15">
        <v>960</v>
      </c>
      <c r="B15">
        <f t="shared" si="0"/>
        <v>450</v>
      </c>
      <c r="C15">
        <v>10</v>
      </c>
      <c r="D15">
        <v>11000</v>
      </c>
      <c r="E15">
        <v>500</v>
      </c>
      <c r="F15" s="9">
        <f t="shared" si="1"/>
        <v>390.99526066350711</v>
      </c>
      <c r="G15" s="9">
        <f t="shared" si="2"/>
        <v>19.792389278957049</v>
      </c>
    </row>
    <row r="16" spans="1:7" x14ac:dyDescent="0.3">
      <c r="A16">
        <v>1010</v>
      </c>
      <c r="B16">
        <f t="shared" si="0"/>
        <v>500</v>
      </c>
      <c r="C16">
        <v>10</v>
      </c>
      <c r="D16">
        <v>12000</v>
      </c>
      <c r="E16">
        <v>500</v>
      </c>
      <c r="F16" s="9">
        <f t="shared" si="1"/>
        <v>426.54028436018956</v>
      </c>
      <c r="G16" s="9">
        <f t="shared" si="2"/>
        <v>20.153448300202381</v>
      </c>
    </row>
    <row r="19" spans="1:5" x14ac:dyDescent="0.3">
      <c r="A19" t="s">
        <v>7</v>
      </c>
      <c r="B19">
        <v>4.5</v>
      </c>
      <c r="D19" t="s">
        <v>11</v>
      </c>
      <c r="E19" s="1">
        <f>B21/B19</f>
        <v>28.133333333333333</v>
      </c>
    </row>
    <row r="20" spans="1:5" x14ac:dyDescent="0.3">
      <c r="A20" t="s">
        <v>5</v>
      </c>
      <c r="B20">
        <v>0.1</v>
      </c>
      <c r="D20" t="s">
        <v>12</v>
      </c>
      <c r="E20" s="1">
        <f>SQRT((B22/B19)^2+(B21*B20/B19^2)^2)</f>
        <v>0.62676297307435891</v>
      </c>
    </row>
    <row r="21" spans="1:5" x14ac:dyDescent="0.3">
      <c r="A21" t="s">
        <v>6</v>
      </c>
      <c r="B21">
        <f>86.1+40.5</f>
        <v>126.6</v>
      </c>
    </row>
    <row r="22" spans="1:5" x14ac:dyDescent="0.3">
      <c r="A22" t="s">
        <v>8</v>
      </c>
      <c r="B22">
        <v>0.2</v>
      </c>
      <c r="D22" t="s">
        <v>13</v>
      </c>
      <c r="E22">
        <f>(B23-SQRT(B23^2-4*A2*B23))/2</f>
        <v>3.9161856841897986</v>
      </c>
    </row>
    <row r="23" spans="1:5" x14ac:dyDescent="0.3">
      <c r="A23" t="s">
        <v>9</v>
      </c>
      <c r="B23">
        <v>132</v>
      </c>
      <c r="D23" t="s">
        <v>14</v>
      </c>
      <c r="E23">
        <f>(B23+SQRT(B23^2-4*A2*B23))/2</f>
        <v>128.0838143158102</v>
      </c>
    </row>
    <row r="24" spans="1:5" x14ac:dyDescent="0.3">
      <c r="A24" t="s">
        <v>23</v>
      </c>
      <c r="B24">
        <f>B23*10</f>
        <v>1320</v>
      </c>
    </row>
    <row r="25" spans="1:5" x14ac:dyDescent="0.3">
      <c r="A25" t="s">
        <v>10</v>
      </c>
      <c r="B25">
        <v>0.2</v>
      </c>
    </row>
    <row r="26" spans="1:5" x14ac:dyDescent="0.3">
      <c r="A26" t="s">
        <v>22</v>
      </c>
      <c r="B26">
        <f>B25*10</f>
        <v>2</v>
      </c>
    </row>
    <row r="31" spans="1:5" x14ac:dyDescent="0.3">
      <c r="B31" t="s">
        <v>18</v>
      </c>
      <c r="C31" t="s">
        <v>17</v>
      </c>
    </row>
    <row r="32" spans="1:5" x14ac:dyDescent="0.3">
      <c r="B32">
        <v>632.79999999999995</v>
      </c>
      <c r="C32">
        <f>B32/1000000</f>
        <v>6.3279999999999999E-4</v>
      </c>
    </row>
    <row r="34" spans="1:15" x14ac:dyDescent="0.3">
      <c r="B34" s="2" t="s">
        <v>4</v>
      </c>
      <c r="F34" s="2" t="s">
        <v>24</v>
      </c>
      <c r="G34" s="3" t="s">
        <v>21</v>
      </c>
      <c r="I34" s="2" t="s">
        <v>19</v>
      </c>
      <c r="J34" s="2" t="s">
        <v>50</v>
      </c>
      <c r="K34" s="11" t="s">
        <v>46</v>
      </c>
      <c r="L34" s="2" t="s">
        <v>20</v>
      </c>
      <c r="M34" s="2" t="s">
        <v>53</v>
      </c>
      <c r="N34" s="2" t="s">
        <v>51</v>
      </c>
      <c r="O34" s="10" t="s">
        <v>52</v>
      </c>
    </row>
    <row r="35" spans="1:15" x14ac:dyDescent="0.3">
      <c r="A35">
        <v>520</v>
      </c>
      <c r="B35" s="3">
        <f>$B$2+1000-A35</f>
        <v>990</v>
      </c>
      <c r="F35" s="4">
        <f>2*I35*$C$32*$B$24/L35</f>
        <v>1.1764732394366196E-2</v>
      </c>
      <c r="G35" s="4">
        <f>2*I35*SQRT(SUMSQ($C$32*$B$26/L35, $B$24*$C$32*M35/L35^2))</f>
        <v>8.4746111881457242E-5</v>
      </c>
      <c r="I35" s="3">
        <v>1</v>
      </c>
      <c r="J35" s="2">
        <f>1000-B35</f>
        <v>10</v>
      </c>
      <c r="K35" s="2">
        <v>10</v>
      </c>
      <c r="L35" s="3">
        <v>142</v>
      </c>
      <c r="M35" s="3">
        <v>1</v>
      </c>
      <c r="N35" s="2">
        <f>F35*1000</f>
        <v>11.764732394366195</v>
      </c>
      <c r="O35">
        <f>G35*1000</f>
        <v>8.474611188145724E-2</v>
      </c>
    </row>
    <row r="36" spans="1:15" x14ac:dyDescent="0.3">
      <c r="A36">
        <v>520</v>
      </c>
      <c r="B36" s="3">
        <f t="shared" ref="B36:B40" si="3">$B$2+1000-A36</f>
        <v>990</v>
      </c>
      <c r="F36" s="4">
        <f>2*I36*$C$32*$B$24/L36</f>
        <v>1.1682461538461537E-2</v>
      </c>
      <c r="G36" s="4">
        <f>2*I36*SQRT(SUMSQ($C$32*$B$26/L36, $B$24*$C$32*M36/L36^2))</f>
        <v>4.4518028651615724E-5</v>
      </c>
      <c r="I36" s="3">
        <v>2</v>
      </c>
      <c r="J36" s="2">
        <f>1000-B36</f>
        <v>10</v>
      </c>
      <c r="K36" s="2">
        <v>10</v>
      </c>
      <c r="L36" s="3">
        <v>286</v>
      </c>
      <c r="M36" s="3">
        <v>1</v>
      </c>
      <c r="N36" s="2">
        <f>F36*1000</f>
        <v>11.682461538461537</v>
      </c>
      <c r="O36">
        <f>G36*1000</f>
        <v>4.4518028651615721E-2</v>
      </c>
    </row>
    <row r="37" spans="1:15" x14ac:dyDescent="0.3">
      <c r="A37">
        <v>570</v>
      </c>
      <c r="B37" s="3">
        <f t="shared" si="3"/>
        <v>940</v>
      </c>
      <c r="F37" s="4">
        <f>2*I37*$C$32*$B$24/L37</f>
        <v>5.9663999999999995E-2</v>
      </c>
      <c r="G37" s="4">
        <f>2*I37*SQRT(SUMSQ($C$32*$B$26/L37, $B$24*$C$32*M37/L37^2))</f>
        <v>2.1327738565692579E-3</v>
      </c>
      <c r="I37" s="3">
        <v>1</v>
      </c>
      <c r="J37" s="2">
        <f>1000-B37</f>
        <v>60</v>
      </c>
      <c r="K37" s="2">
        <v>10</v>
      </c>
      <c r="L37" s="3">
        <v>28</v>
      </c>
      <c r="M37" s="3">
        <v>1</v>
      </c>
      <c r="N37" s="2">
        <f>F37*1000</f>
        <v>59.663999999999994</v>
      </c>
      <c r="O37">
        <f>G37*1000</f>
        <v>2.132773856569258</v>
      </c>
    </row>
    <row r="38" spans="1:15" x14ac:dyDescent="0.3">
      <c r="A38">
        <v>570</v>
      </c>
      <c r="B38" s="3">
        <f t="shared" si="3"/>
        <v>940</v>
      </c>
      <c r="F38" s="4">
        <f>2*I38*$C$32*$B$24/L38</f>
        <v>6.1873777777777771E-2</v>
      </c>
      <c r="G38" s="4">
        <f>2*I38*SQRT(SUMSQ($C$32*$B$26/L38, $B$24*$C$32*M38/L38^2))</f>
        <v>1.1496394541649321E-3</v>
      </c>
      <c r="I38" s="3">
        <v>2</v>
      </c>
      <c r="J38" s="2">
        <f>1000-B38</f>
        <v>60</v>
      </c>
      <c r="K38" s="2">
        <v>10</v>
      </c>
      <c r="L38" s="3">
        <v>54</v>
      </c>
      <c r="M38" s="3">
        <v>1</v>
      </c>
      <c r="N38" s="2">
        <f>F38*1000</f>
        <v>61.873777777777768</v>
      </c>
      <c r="O38">
        <f>G38*1000</f>
        <v>1.149639454164932</v>
      </c>
    </row>
    <row r="39" spans="1:15" x14ac:dyDescent="0.3">
      <c r="A39">
        <v>610</v>
      </c>
      <c r="B39" s="3">
        <f t="shared" si="3"/>
        <v>900</v>
      </c>
      <c r="F39" s="4">
        <f>2*I39*$C$32*$B$24/L39</f>
        <v>9.8270117647058813E-2</v>
      </c>
      <c r="G39" s="4">
        <f>2*I39*SQRT(SUMSQ($C$32*$B$26/L39, $B$24*$C$32*M39/L39^2))</f>
        <v>5.7825124135171737E-3</v>
      </c>
      <c r="I39" s="3">
        <v>1</v>
      </c>
      <c r="J39" s="2">
        <f>1000-B39</f>
        <v>100</v>
      </c>
      <c r="K39" s="2">
        <v>10</v>
      </c>
      <c r="L39" s="3">
        <v>17</v>
      </c>
      <c r="M39" s="3">
        <v>1</v>
      </c>
      <c r="N39" s="2">
        <f>F39*1000</f>
        <v>98.270117647058811</v>
      </c>
      <c r="O39">
        <f>G39*1000</f>
        <v>5.7825124135171739</v>
      </c>
    </row>
    <row r="40" spans="1:15" x14ac:dyDescent="0.3">
      <c r="A40">
        <v>610</v>
      </c>
      <c r="B40" s="3">
        <f t="shared" si="3"/>
        <v>900</v>
      </c>
      <c r="F40" s="4">
        <f>2*I40*$C$32*$B$24/L40</f>
        <v>0.10124799999999999</v>
      </c>
      <c r="G40" s="4">
        <f>2*I40*SQRT(SUMSQ($C$32*$B$26/L40, $B$24*$C$32*M40/L40^2))</f>
        <v>3.071953969658205E-3</v>
      </c>
      <c r="I40" s="3">
        <v>2</v>
      </c>
      <c r="J40" s="2">
        <f>1000-B40</f>
        <v>100</v>
      </c>
      <c r="K40" s="2">
        <v>10</v>
      </c>
      <c r="L40" s="3">
        <v>33</v>
      </c>
      <c r="M40" s="3">
        <v>1</v>
      </c>
      <c r="N40" s="2">
        <f>F40*1000</f>
        <v>101.24799999999999</v>
      </c>
      <c r="O40">
        <f>G40*1000</f>
        <v>3.071953969658205</v>
      </c>
    </row>
    <row r="41" spans="1:15" x14ac:dyDescent="0.3">
      <c r="A41">
        <v>710</v>
      </c>
      <c r="B41" s="3">
        <f t="shared" ref="B41:B49" si="4">$B$2+1000-A41</f>
        <v>800</v>
      </c>
      <c r="F41" s="5">
        <f>2*I41*$C$32*$B$24/L41</f>
        <v>0.20882399999999998</v>
      </c>
      <c r="G41" s="4">
        <f>2*I41*SQRT(SUMSQ($C$32*$B$26/L41, $B$24*$C$32*M41/L41^2))</f>
        <v>2.6104917505328378E-2</v>
      </c>
      <c r="I41" s="3">
        <v>1</v>
      </c>
      <c r="J41" s="2">
        <f>1000-B41</f>
        <v>200</v>
      </c>
      <c r="K41" s="2">
        <v>10</v>
      </c>
      <c r="L41" s="3">
        <v>8</v>
      </c>
      <c r="M41" s="3">
        <v>1</v>
      </c>
      <c r="N41" s="2">
        <f>F41*1000</f>
        <v>208.82399999999998</v>
      </c>
      <c r="O41">
        <f>G41*1000</f>
        <v>26.104917505328377</v>
      </c>
    </row>
    <row r="42" spans="1:15" x14ac:dyDescent="0.3">
      <c r="A42">
        <v>710</v>
      </c>
      <c r="B42" s="3">
        <f t="shared" si="4"/>
        <v>800</v>
      </c>
      <c r="F42" s="6">
        <f>2*I42*$C$32*$B$24/L42</f>
        <v>0.19654023529411763</v>
      </c>
      <c r="G42" s="4">
        <f>2*I42*SQRT(SUMSQ($C$32*$B$26/L42, $B$24*$C$32*M42/L42^2))</f>
        <v>1.1565024827034347E-2</v>
      </c>
      <c r="I42" s="3">
        <v>2</v>
      </c>
      <c r="J42" s="2">
        <f>1000-B42</f>
        <v>200</v>
      </c>
      <c r="K42" s="2">
        <v>10</v>
      </c>
      <c r="L42" s="3">
        <v>17</v>
      </c>
      <c r="M42" s="3">
        <v>1</v>
      </c>
      <c r="N42" s="2">
        <f>F42*1000</f>
        <v>196.54023529411762</v>
      </c>
      <c r="O42">
        <f>G42*1000</f>
        <v>11.565024827034348</v>
      </c>
    </row>
    <row r="43" spans="1:15" x14ac:dyDescent="0.3">
      <c r="A43">
        <v>710</v>
      </c>
      <c r="B43" s="3">
        <f t="shared" si="4"/>
        <v>800</v>
      </c>
      <c r="F43" s="6">
        <f>2*I43*$C$32*$B$24/L43</f>
        <v>0.20047104000000002</v>
      </c>
      <c r="G43" s="4">
        <f>2*I43*SQRT(SUMSQ($C$32*$B$26/L43, $B$24*$C$32*M43/L43^2))</f>
        <v>8.0245922652447919E-3</v>
      </c>
      <c r="I43" s="3">
        <v>3</v>
      </c>
      <c r="J43" s="2">
        <f>1000-B43</f>
        <v>200</v>
      </c>
      <c r="K43" s="2">
        <v>10</v>
      </c>
      <c r="L43" s="3">
        <v>25</v>
      </c>
      <c r="M43" s="3">
        <v>1</v>
      </c>
      <c r="N43" s="2">
        <f>F43*1000</f>
        <v>200.47104000000002</v>
      </c>
      <c r="O43">
        <f>G43*1000</f>
        <v>8.0245922652447916</v>
      </c>
    </row>
    <row r="44" spans="1:15" x14ac:dyDescent="0.3">
      <c r="A44">
        <v>810</v>
      </c>
      <c r="B44" s="3">
        <f t="shared" si="4"/>
        <v>700</v>
      </c>
      <c r="F44" s="5">
        <f>2*I44*$C$32*$B$24/L44</f>
        <v>0.27843199999999996</v>
      </c>
      <c r="G44" s="4">
        <f>2*I44*SQRT(SUMSQ($C$32*$B$26/L44, $B$24*$C$32*M44/L44^2))</f>
        <v>4.6407250869473206E-2</v>
      </c>
      <c r="I44" s="3">
        <v>1</v>
      </c>
      <c r="J44" s="2">
        <f>1000-B44</f>
        <v>300</v>
      </c>
      <c r="K44" s="2">
        <v>10</v>
      </c>
      <c r="L44" s="3">
        <v>6</v>
      </c>
      <c r="M44" s="3">
        <v>1</v>
      </c>
      <c r="N44" s="2">
        <f>F44*1000</f>
        <v>278.43199999999996</v>
      </c>
      <c r="O44">
        <f>G44*1000</f>
        <v>46.407250869473209</v>
      </c>
    </row>
    <row r="45" spans="1:15" x14ac:dyDescent="0.3">
      <c r="A45">
        <v>810</v>
      </c>
      <c r="B45" s="3">
        <f t="shared" si="4"/>
        <v>700</v>
      </c>
      <c r="F45" s="5">
        <f>2*I45*$C$32*$B$24/L45</f>
        <v>0.30374399999999996</v>
      </c>
      <c r="G45" s="4">
        <f>2*I45*SQRT(SUMSQ($C$32*$B$26/L45, $B$24*$C$32*M45/L45^2))</f>
        <v>2.7616925794313074E-2</v>
      </c>
      <c r="I45" s="3">
        <v>2</v>
      </c>
      <c r="J45" s="2">
        <f>1000-B45</f>
        <v>300</v>
      </c>
      <c r="K45" s="2">
        <v>10</v>
      </c>
      <c r="L45" s="3">
        <v>11</v>
      </c>
      <c r="M45" s="3">
        <v>1</v>
      </c>
      <c r="N45" s="2">
        <f>F45*1000</f>
        <v>303.74399999999997</v>
      </c>
      <c r="O45">
        <f>G45*1000</f>
        <v>27.616925794313076</v>
      </c>
    </row>
    <row r="46" spans="1:15" x14ac:dyDescent="0.3">
      <c r="A46">
        <v>910</v>
      </c>
      <c r="B46" s="3">
        <f t="shared" si="4"/>
        <v>600</v>
      </c>
      <c r="F46" s="5">
        <f>2*I46*$C$32*$B$24/L46</f>
        <v>0.41764799999999996</v>
      </c>
      <c r="G46" s="4">
        <f>2*I46*SQRT(SUMSQ($C$32*$B$26/L46, $B$24*$C$32*M46/L46^2))</f>
        <v>0.1044139175581493</v>
      </c>
      <c r="I46" s="3">
        <v>1</v>
      </c>
      <c r="J46" s="2">
        <f>1000-B46</f>
        <v>400</v>
      </c>
      <c r="K46" s="2">
        <v>10</v>
      </c>
      <c r="L46" s="3">
        <v>4</v>
      </c>
      <c r="M46" s="3">
        <v>1</v>
      </c>
      <c r="N46" s="2">
        <f>F46*1000</f>
        <v>417.64799999999997</v>
      </c>
      <c r="O46">
        <f>G46*1000</f>
        <v>104.41391755814929</v>
      </c>
    </row>
    <row r="47" spans="1:15" x14ac:dyDescent="0.3">
      <c r="A47">
        <v>910</v>
      </c>
      <c r="B47" s="3">
        <f t="shared" si="4"/>
        <v>600</v>
      </c>
      <c r="F47" s="5">
        <f>2*I47*$C$32*$B$24/L47</f>
        <v>0.37124266666666661</v>
      </c>
      <c r="G47" s="4">
        <f>2*I47*SQRT(SUMSQ($C$32*$B$26/L47, $B$24*$C$32*M47/L47^2))</f>
        <v>4.1253020158429902E-2</v>
      </c>
      <c r="I47" s="3">
        <v>2</v>
      </c>
      <c r="J47" s="2">
        <f>1000-B47</f>
        <v>400</v>
      </c>
      <c r="K47" s="2">
        <v>10</v>
      </c>
      <c r="L47" s="3">
        <v>9</v>
      </c>
      <c r="M47" s="3">
        <v>1</v>
      </c>
      <c r="N47" s="2">
        <f>F47*1000</f>
        <v>371.24266666666659</v>
      </c>
      <c r="O47">
        <f>G47*1000</f>
        <v>41.253020158429905</v>
      </c>
    </row>
    <row r="48" spans="1:15" x14ac:dyDescent="0.3">
      <c r="A48">
        <v>1090</v>
      </c>
      <c r="B48" s="3">
        <f t="shared" si="4"/>
        <v>420</v>
      </c>
      <c r="F48" s="7">
        <f>2*I48*$C$32*$B$24/L48</f>
        <v>0.55686399999999991</v>
      </c>
      <c r="G48" s="4">
        <f>2*I48*SQRT(SUMSQ($C$32*$B$26/L48, $B$24*$C$32*M48/L48^2))</f>
        <v>0.18562325089918613</v>
      </c>
      <c r="I48" s="3">
        <v>1</v>
      </c>
      <c r="J48" s="2">
        <f>1000-B48</f>
        <v>580</v>
      </c>
      <c r="K48" s="2">
        <v>10</v>
      </c>
      <c r="L48" s="3">
        <v>3</v>
      </c>
      <c r="M48" s="3">
        <v>1</v>
      </c>
      <c r="N48" s="2">
        <f>F48*1000</f>
        <v>556.86399999999992</v>
      </c>
      <c r="O48">
        <f>G48*1000</f>
        <v>185.62325089918613</v>
      </c>
    </row>
    <row r="49" spans="1:15" x14ac:dyDescent="0.3">
      <c r="A49">
        <v>1090</v>
      </c>
      <c r="B49" s="3">
        <f t="shared" si="4"/>
        <v>420</v>
      </c>
      <c r="F49" s="5">
        <f>2*I49*$C$32*$B$24/L49</f>
        <v>0.55686399999999991</v>
      </c>
      <c r="G49" s="4">
        <f>2*I49*SQRT(SUMSQ($C$32*$B$26/L49, $B$24*$C$32*M49/L49^2))</f>
        <v>9.2814501738946412E-2</v>
      </c>
      <c r="I49" s="3">
        <v>2</v>
      </c>
      <c r="J49" s="2">
        <f>1000-B49</f>
        <v>580</v>
      </c>
      <c r="K49" s="2">
        <v>10</v>
      </c>
      <c r="L49" s="3">
        <v>6</v>
      </c>
      <c r="M49" s="3">
        <v>1</v>
      </c>
      <c r="N49" s="2">
        <f>F49*1000</f>
        <v>556.86399999999992</v>
      </c>
      <c r="O49">
        <f>G49*1000</f>
        <v>92.814501738946419</v>
      </c>
    </row>
    <row r="52" spans="1:15" x14ac:dyDescent="0.3">
      <c r="A52" t="s">
        <v>27</v>
      </c>
    </row>
    <row r="53" spans="1:15" x14ac:dyDescent="0.3">
      <c r="A53" t="s">
        <v>19</v>
      </c>
      <c r="B53" t="s">
        <v>28</v>
      </c>
      <c r="D53" t="s">
        <v>43</v>
      </c>
    </row>
    <row r="54" spans="1:15" x14ac:dyDescent="0.3">
      <c r="A54">
        <v>1</v>
      </c>
      <c r="B54">
        <v>17</v>
      </c>
      <c r="D54">
        <f>2*A54*$C$32*$B$24/B54</f>
        <v>9.8270117647058813E-2</v>
      </c>
    </row>
    <row r="55" spans="1:15" x14ac:dyDescent="0.3">
      <c r="A55">
        <v>2</v>
      </c>
      <c r="B55">
        <v>32.5</v>
      </c>
      <c r="D55">
        <f>2*A55*$C$32*$B$24/B55</f>
        <v>0.10280566153846153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23FA-9054-40C9-ADFC-1B08A9515565}">
  <dimension ref="A1:E20"/>
  <sheetViews>
    <sheetView workbookViewId="0">
      <selection activeCell="D16" sqref="D16"/>
    </sheetView>
  </sheetViews>
  <sheetFormatPr defaultRowHeight="14.4" x14ac:dyDescent="0.3"/>
  <sheetData>
    <row r="1" spans="1:5" x14ac:dyDescent="0.3">
      <c r="A1" t="s">
        <v>20</v>
      </c>
      <c r="B1" t="s">
        <v>25</v>
      </c>
      <c r="C1" t="s">
        <v>26</v>
      </c>
      <c r="D1" t="s">
        <v>29</v>
      </c>
    </row>
    <row r="2" spans="1:5" x14ac:dyDescent="0.3">
      <c r="A2">
        <v>146</v>
      </c>
      <c r="B2">
        <v>1</v>
      </c>
      <c r="C2">
        <v>1</v>
      </c>
      <c r="D2" s="8">
        <f>2 * B2 * A!$C$32*A!$B$24/B!A2</f>
        <v>1.1442410958904109E-2</v>
      </c>
    </row>
    <row r="3" spans="1:5" x14ac:dyDescent="0.3">
      <c r="A3">
        <v>98</v>
      </c>
      <c r="B3">
        <v>1</v>
      </c>
      <c r="C3">
        <v>2</v>
      </c>
      <c r="D3" s="8">
        <f>2 * B3 * A!$C$32*A!$B$24/B!A3</f>
        <v>1.7046857142857141E-2</v>
      </c>
    </row>
    <row r="4" spans="1:5" x14ac:dyDescent="0.3">
      <c r="A4">
        <v>48</v>
      </c>
      <c r="B4">
        <v>1</v>
      </c>
      <c r="C4">
        <v>3</v>
      </c>
      <c r="D4" s="8">
        <f>2 * B4 * A!$C$32*A!$B$24/B!A4</f>
        <v>3.4803999999999995E-2</v>
      </c>
    </row>
    <row r="5" spans="1:5" x14ac:dyDescent="0.3">
      <c r="A5">
        <v>25</v>
      </c>
      <c r="B5">
        <v>1</v>
      </c>
      <c r="C5">
        <v>4</v>
      </c>
      <c r="D5" s="8">
        <f>2 * B5 * A!$C$32*A!$B$24/B!A5</f>
        <v>6.6823679999999996E-2</v>
      </c>
    </row>
    <row r="6" spans="1:5" x14ac:dyDescent="0.3">
      <c r="A6">
        <v>20</v>
      </c>
      <c r="B6">
        <v>1</v>
      </c>
      <c r="C6">
        <v>5</v>
      </c>
      <c r="D6" s="8">
        <f>2 * B6 * A!$C$32*A!$B$24/B!A6</f>
        <v>8.3529599999999996E-2</v>
      </c>
    </row>
    <row r="10" spans="1:5" x14ac:dyDescent="0.3">
      <c r="A10" t="s">
        <v>30</v>
      </c>
      <c r="B10">
        <v>110</v>
      </c>
    </row>
    <row r="11" spans="1:5" x14ac:dyDescent="0.3">
      <c r="A11" t="s">
        <v>31</v>
      </c>
      <c r="B11">
        <v>25</v>
      </c>
      <c r="D11" t="s">
        <v>11</v>
      </c>
      <c r="E11">
        <f>B12/B13</f>
        <v>44.88</v>
      </c>
    </row>
    <row r="12" spans="1:5" x14ac:dyDescent="0.3">
      <c r="A12" t="s">
        <v>32</v>
      </c>
      <c r="B12">
        <f>(86.1+26.1)*10</f>
        <v>1122</v>
      </c>
    </row>
    <row r="13" spans="1:5" x14ac:dyDescent="0.3">
      <c r="A13" t="s">
        <v>33</v>
      </c>
      <c r="B13">
        <f>B11</f>
        <v>25</v>
      </c>
    </row>
    <row r="15" spans="1:5" x14ac:dyDescent="0.3">
      <c r="A15" t="s">
        <v>28</v>
      </c>
      <c r="B15" t="s">
        <v>19</v>
      </c>
      <c r="C15" t="s">
        <v>26</v>
      </c>
      <c r="D15" t="s">
        <v>44</v>
      </c>
    </row>
    <row r="16" spans="1:5" x14ac:dyDescent="0.3">
      <c r="A16">
        <f>147*2</f>
        <v>294</v>
      </c>
      <c r="B16">
        <v>1</v>
      </c>
      <c r="C16">
        <v>1</v>
      </c>
      <c r="D16">
        <f>A!$C$32*B!$E$11*B!$B$10/B!A16</f>
        <v>1.0625874285714288E-2</v>
      </c>
    </row>
    <row r="17" spans="1:4" x14ac:dyDescent="0.3">
      <c r="A17">
        <v>205</v>
      </c>
      <c r="B17">
        <v>1</v>
      </c>
      <c r="C17">
        <v>2</v>
      </c>
      <c r="D17">
        <f>A!$C$32*B!$E$11*B!$B$10/B!A17</f>
        <v>1.523905873170732E-2</v>
      </c>
    </row>
    <row r="18" spans="1:4" x14ac:dyDescent="0.3">
      <c r="A18">
        <v>104</v>
      </c>
      <c r="B18">
        <v>1</v>
      </c>
      <c r="C18">
        <v>3</v>
      </c>
      <c r="D18">
        <f>A!$C$32*B!$E$11*B!$B$10/B!A18</f>
        <v>3.0038529230769235E-2</v>
      </c>
    </row>
    <row r="19" spans="1:4" x14ac:dyDescent="0.3">
      <c r="A19">
        <v>52.5</v>
      </c>
      <c r="B19">
        <v>1</v>
      </c>
      <c r="C19">
        <v>4</v>
      </c>
      <c r="D19">
        <f>A!$C$32*B!$E$11*B!$B$10/B!A19</f>
        <v>5.9504896000000009E-2</v>
      </c>
    </row>
    <row r="20" spans="1:4" x14ac:dyDescent="0.3">
      <c r="A20">
        <v>38</v>
      </c>
      <c r="B20">
        <v>1</v>
      </c>
      <c r="C20">
        <v>5</v>
      </c>
      <c r="D20">
        <f>A!$C$32*B!$E$11*B!$B$10/B!A20</f>
        <v>8.2210711578947382E-2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69D3-63AE-42D1-B67A-5468032613CA}">
  <dimension ref="A1:G11"/>
  <sheetViews>
    <sheetView workbookViewId="0">
      <selection activeCell="A2" sqref="A2"/>
    </sheetView>
  </sheetViews>
  <sheetFormatPr defaultRowHeight="14.4" x14ac:dyDescent="0.3"/>
  <sheetData>
    <row r="1" spans="1:7" x14ac:dyDescent="0.3">
      <c r="A1" t="s">
        <v>34</v>
      </c>
      <c r="B1">
        <f>650/1000</f>
        <v>0.65</v>
      </c>
    </row>
    <row r="2" spans="1:7" x14ac:dyDescent="0.3">
      <c r="A2" t="s">
        <v>35</v>
      </c>
      <c r="B2">
        <v>185</v>
      </c>
      <c r="D2" t="s">
        <v>39</v>
      </c>
      <c r="E2">
        <f>B3/B2</f>
        <v>6.1675675675675672</v>
      </c>
    </row>
    <row r="3" spans="1:7" x14ac:dyDescent="0.3">
      <c r="A3" t="s">
        <v>36</v>
      </c>
      <c r="B3">
        <f>(86.1+28)*10</f>
        <v>1141</v>
      </c>
    </row>
    <row r="6" spans="1:7" x14ac:dyDescent="0.3">
      <c r="A6" t="s">
        <v>37</v>
      </c>
      <c r="B6" t="s">
        <v>38</v>
      </c>
      <c r="C6" t="s">
        <v>26</v>
      </c>
      <c r="D6" t="s">
        <v>41</v>
      </c>
      <c r="E6" t="s">
        <v>40</v>
      </c>
      <c r="G6" t="s">
        <v>42</v>
      </c>
    </row>
    <row r="7" spans="1:7" x14ac:dyDescent="0.3">
      <c r="A7">
        <v>54</v>
      </c>
      <c r="B7">
        <v>2</v>
      </c>
      <c r="C7">
        <v>1</v>
      </c>
      <c r="D7">
        <f>A7/B7</f>
        <v>27</v>
      </c>
      <c r="E7">
        <f>D7/$E$2</f>
        <v>4.377738825591587</v>
      </c>
      <c r="G7">
        <f>1/B!D2</f>
        <v>87.394169252576333</v>
      </c>
    </row>
    <row r="8" spans="1:7" x14ac:dyDescent="0.3">
      <c r="A8">
        <v>35</v>
      </c>
      <c r="B8">
        <v>2</v>
      </c>
      <c r="C8">
        <v>2</v>
      </c>
      <c r="D8">
        <f t="shared" ref="D8:D11" si="0">A8/B8</f>
        <v>17.5</v>
      </c>
      <c r="E8">
        <f t="shared" ref="E8:E11" si="1">D8/$E$2</f>
        <v>2.8374233128834359</v>
      </c>
      <c r="G8">
        <f>1/B!D3</f>
        <v>58.661839635290967</v>
      </c>
    </row>
    <row r="9" spans="1:7" x14ac:dyDescent="0.3">
      <c r="A9">
        <v>20</v>
      </c>
      <c r="B9">
        <v>2</v>
      </c>
      <c r="C9">
        <v>3</v>
      </c>
      <c r="D9">
        <f t="shared" si="0"/>
        <v>10</v>
      </c>
      <c r="E9">
        <f t="shared" si="1"/>
        <v>1.6213847502191061</v>
      </c>
      <c r="G9">
        <f>1/B!D4</f>
        <v>28.732329617285373</v>
      </c>
    </row>
    <row r="10" spans="1:7" x14ac:dyDescent="0.3">
      <c r="A10">
        <v>21</v>
      </c>
      <c r="B10">
        <v>4</v>
      </c>
      <c r="C10">
        <v>4</v>
      </c>
      <c r="D10">
        <f t="shared" si="0"/>
        <v>5.25</v>
      </c>
      <c r="E10">
        <f t="shared" si="1"/>
        <v>0.85122699386503076</v>
      </c>
      <c r="G10">
        <f>1/B!D5</f>
        <v>14.964755009002797</v>
      </c>
    </row>
    <row r="11" spans="1:7" x14ac:dyDescent="0.3">
      <c r="A11">
        <v>15</v>
      </c>
      <c r="B11">
        <v>2</v>
      </c>
      <c r="C11">
        <v>5</v>
      </c>
      <c r="D11">
        <f t="shared" si="0"/>
        <v>7.5</v>
      </c>
      <c r="E11">
        <f t="shared" si="1"/>
        <v>1.2160385626643295</v>
      </c>
      <c r="G11">
        <f>1/B!D6</f>
        <v>11.971804007202238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2021-03-09T21:48:40Z</dcterms:modified>
</cp:coreProperties>
</file>