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5\"/>
    </mc:Choice>
  </mc:AlternateContent>
  <xr:revisionPtr revIDLastSave="0" documentId="13_ncr:1_{082D3769-6A61-457B-B6AC-FF532DD9C59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C10" i="1"/>
  <c r="O34" i="1"/>
  <c r="O35" i="1"/>
  <c r="O36" i="1"/>
  <c r="O37" i="1"/>
  <c r="O38" i="1"/>
  <c r="O39" i="1"/>
  <c r="O40" i="1"/>
  <c r="O41" i="1"/>
  <c r="O33" i="1"/>
  <c r="B64" i="1"/>
  <c r="B63" i="1"/>
  <c r="B54" i="1"/>
  <c r="B53" i="1"/>
  <c r="B51" i="1"/>
  <c r="B50" i="1"/>
  <c r="E44" i="1"/>
  <c r="E43" i="1"/>
  <c r="E41" i="1"/>
  <c r="E40" i="1"/>
  <c r="B44" i="1"/>
  <c r="B43" i="1"/>
  <c r="B41" i="1"/>
  <c r="B40" i="1"/>
  <c r="F22" i="1"/>
  <c r="F23" i="1"/>
  <c r="F24" i="1"/>
  <c r="F25" i="1"/>
  <c r="F26" i="1"/>
  <c r="F27" i="1"/>
  <c r="F28" i="1"/>
  <c r="F21" i="1"/>
  <c r="E22" i="1"/>
  <c r="E23" i="1"/>
  <c r="E24" i="1"/>
  <c r="E25" i="1"/>
  <c r="E26" i="1"/>
  <c r="E27" i="1"/>
  <c r="E28" i="1"/>
  <c r="E21" i="1"/>
  <c r="I30" i="1"/>
  <c r="L21" i="1" s="1"/>
  <c r="I29" i="1"/>
  <c r="L20" i="1" s="1"/>
  <c r="I23" i="1"/>
  <c r="J15" i="1"/>
  <c r="J14" i="1"/>
  <c r="G15" i="1"/>
  <c r="G14" i="1"/>
  <c r="G12" i="1"/>
  <c r="G11" i="1"/>
  <c r="G8" i="1"/>
  <c r="B8" i="1"/>
  <c r="B14" i="1" s="1"/>
  <c r="G7" i="1"/>
  <c r="B2" i="1"/>
  <c r="B13" i="1"/>
  <c r="B11" i="1"/>
  <c r="B10" i="1"/>
  <c r="B4" i="1"/>
  <c r="B7" i="1"/>
  <c r="B1" i="1"/>
</calcChain>
</file>

<file path=xl/sharedStrings.xml><?xml version="1.0" encoding="utf-8"?>
<sst xmlns="http://schemas.openxmlformats.org/spreadsheetml/2006/main" count="82" uniqueCount="56">
  <si>
    <t>\Delta x</t>
  </si>
  <si>
    <t>L_1</t>
  </si>
  <si>
    <t>L_2</t>
  </si>
  <si>
    <t>L</t>
  </si>
  <si>
    <t>\sigma_{L_1}</t>
  </si>
  <si>
    <t>\sigma_{L_2}</t>
  </si>
  <si>
    <t>\sigma_{L}</t>
  </si>
  <si>
    <t>\lambda</t>
  </si>
  <si>
    <t>\sigma_{\lambda}</t>
  </si>
  <si>
    <t>D</t>
  </si>
  <si>
    <t>\sigma_{\Delta x}</t>
  </si>
  <si>
    <t>\sigma_D</t>
  </si>
  <si>
    <t>F</t>
  </si>
  <si>
    <t>cm everywhere</t>
  </si>
  <si>
    <t>\sigma_F</t>
  </si>
  <si>
    <t>a</t>
  </si>
  <si>
    <t>\sigma_a</t>
  </si>
  <si>
    <t>b</t>
  </si>
  <si>
    <t>\sigma_b</t>
  </si>
  <si>
    <t>\Gamma</t>
  </si>
  <si>
    <t>\sigma_{\Gamma}</t>
  </si>
  <si>
    <t>D'</t>
  </si>
  <si>
    <t>\sigma_{D'}</t>
  </si>
  <si>
    <t>r</t>
  </si>
  <si>
    <t>\sigma_r</t>
  </si>
  <si>
    <t>n</t>
  </si>
  <si>
    <t>\sigma_n</t>
  </si>
  <si>
    <t>f</t>
  </si>
  <si>
    <t>\sigma_f</t>
  </si>
  <si>
    <t xml:space="preserve">a </t>
  </si>
  <si>
    <t>L'</t>
  </si>
  <si>
    <t>\sigma_{L'}</t>
  </si>
  <si>
    <t>r_real</t>
  </si>
  <si>
    <t>\sigma_{r_real}</t>
  </si>
  <si>
    <t>Пункт3</t>
  </si>
  <si>
    <t>Пукнт 12</t>
  </si>
  <si>
    <t>\sigma_L</t>
  </si>
  <si>
    <t>dO_2</t>
  </si>
  <si>
    <t>\sigma</t>
  </si>
  <si>
    <t>ЛO_3</t>
  </si>
  <si>
    <t>О_3Э</t>
  </si>
  <si>
    <t>real  O_2</t>
  </si>
  <si>
    <t>1/rO_2</t>
  </si>
  <si>
    <t>\sigma_real</t>
  </si>
  <si>
    <t>1/r_O3</t>
  </si>
  <si>
    <t>real O_3</t>
  </si>
  <si>
    <t>Пункт 4</t>
  </si>
  <si>
    <t>d_O_2</t>
  </si>
  <si>
    <t>1/r_O2</t>
  </si>
  <si>
    <t>r_O_2</t>
  </si>
  <si>
    <t xml:space="preserve">m </t>
  </si>
  <si>
    <t>R</t>
  </si>
  <si>
    <t>r2</t>
  </si>
  <si>
    <t>k</t>
  </si>
  <si>
    <t>d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</si>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</sst>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168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68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64829396325461"/>
                  <c:y val="8.86227763196267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A!$L$33:$L$41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A!$O$33:$O$41</c:f>
              <c:numCache>
                <c:formatCode>0.00</c:formatCode>
                <c:ptCount val="9"/>
                <c:pt idx="0">
                  <c:v>1.6900000000000002E-2</c:v>
                </c:pt>
                <c:pt idx="1">
                  <c:v>3.61E-2</c:v>
                </c:pt>
                <c:pt idx="2">
                  <c:v>5.7599999999999998E-2</c:v>
                </c:pt>
                <c:pt idx="3">
                  <c:v>8.4099999999999994E-2</c:v>
                </c:pt>
                <c:pt idx="4">
                  <c:v>0.1024</c:v>
                </c:pt>
                <c:pt idx="5">
                  <c:v>0.12249999999999998</c:v>
                </c:pt>
                <c:pt idx="6">
                  <c:v>0.15210000000000001</c:v>
                </c:pt>
                <c:pt idx="7">
                  <c:v>0.17639999999999997</c:v>
                </c:pt>
                <c:pt idx="8">
                  <c:v>0.20250000000000001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5-4977-BC58-1F003A43A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72863"/>
        <c:axId val="369774111"/>
      </c:scatterChart>
      <c:valAx>
        <c:axId val="3697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774111"/>
        <c:crosses val="autoZero"/>
        <c:crossBetween val="midCat"/>
      </c:valAx>
      <c:valAx>
        <c:axId val="3697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77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29</xdr:row>
      <xdr:rowOff>144780</xdr:rowOff>
    </xdr:from>
    <xdr:to>
      <xdr:col>25</xdr:col>
      <xdr:colOff>594360</xdr:colOff>
      <xdr:row>50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E0CAF1-7D27-45D4-9E46-22ECB779F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topLeftCell="L30" zoomScale="130" zoomScaleNormal="130" workbookViewId="0">
      <selection activeCell="AB41" sqref="AB41"/>
    </sheetView>
  </sheetViews>
  <sheetFormatPr defaultRowHeight="14.4" x14ac:dyDescent="0.3"/>
  <cols>
    <col min="2" max="2" width="10" bestFit="1" customWidth="1"/>
    <col min="3" max="3" width="11" bestFit="1" customWidth="1"/>
  </cols>
  <sheetData>
    <row r="1" spans="1:11" x14ac:dyDescent="0.3">
      <c r="A1" t="s">
        <v>0</v>
      </c>
      <c r="B1" s="2">
        <f>15.4/26</f>
        <v>0.59230769230769231</v>
      </c>
      <c r="C1" t="s">
        <v>13</v>
      </c>
      <c r="D1" s="3"/>
      <c r="F1" t="s">
        <v>12</v>
      </c>
      <c r="G1">
        <v>4.3</v>
      </c>
      <c r="K1" s="3"/>
    </row>
    <row r="2" spans="1:11" x14ac:dyDescent="0.3">
      <c r="A2" t="s">
        <v>10</v>
      </c>
      <c r="B2" s="2">
        <f>SQRT(SUMSQ(0.1/26,15.4/26^2))</f>
        <v>2.3103459177934483E-2</v>
      </c>
      <c r="D2" s="3"/>
      <c r="F2" t="s">
        <v>14</v>
      </c>
      <c r="G2">
        <v>0.1</v>
      </c>
      <c r="K2" s="3"/>
    </row>
    <row r="3" spans="1:11" x14ac:dyDescent="0.3">
      <c r="A3" t="s">
        <v>1</v>
      </c>
      <c r="B3">
        <v>12.4</v>
      </c>
      <c r="D3" s="3"/>
      <c r="K3" s="3"/>
    </row>
    <row r="4" spans="1:11" x14ac:dyDescent="0.3">
      <c r="A4" t="s">
        <v>4</v>
      </c>
      <c r="B4">
        <f>0.1</f>
        <v>0.1</v>
      </c>
      <c r="D4" s="3"/>
      <c r="F4" t="s">
        <v>15</v>
      </c>
      <c r="G4">
        <v>4.3</v>
      </c>
      <c r="K4" s="3"/>
    </row>
    <row r="5" spans="1:11" x14ac:dyDescent="0.3">
      <c r="A5" t="s">
        <v>2</v>
      </c>
      <c r="B5">
        <v>115.5</v>
      </c>
      <c r="D5" s="3"/>
      <c r="F5" t="s">
        <v>16</v>
      </c>
      <c r="G5">
        <v>0.1</v>
      </c>
      <c r="K5" s="3"/>
    </row>
    <row r="6" spans="1:11" x14ac:dyDescent="0.3">
      <c r="A6" t="s">
        <v>5</v>
      </c>
      <c r="B6">
        <v>0.1</v>
      </c>
      <c r="D6" s="3"/>
      <c r="K6" s="3"/>
    </row>
    <row r="7" spans="1:11" x14ac:dyDescent="0.3">
      <c r="A7" t="s">
        <v>3</v>
      </c>
      <c r="B7" s="2">
        <f>B5+B3</f>
        <v>127.9</v>
      </c>
      <c r="D7" s="3"/>
      <c r="F7" t="s">
        <v>17</v>
      </c>
      <c r="G7" s="2">
        <f>B7-G4</f>
        <v>123.60000000000001</v>
      </c>
      <c r="K7" s="3"/>
    </row>
    <row r="8" spans="1:11" x14ac:dyDescent="0.3">
      <c r="A8" t="s">
        <v>6</v>
      </c>
      <c r="B8" s="2">
        <f>SQRT(SUMSQ(B6,B4))</f>
        <v>0.14142135623730953</v>
      </c>
      <c r="D8" s="3"/>
      <c r="F8" t="s">
        <v>18</v>
      </c>
      <c r="G8" s="2">
        <f>SQRT(SUMSQ(G5,B8))</f>
        <v>0.17320508075688776</v>
      </c>
      <c r="K8" s="3"/>
    </row>
    <row r="9" spans="1:11" x14ac:dyDescent="0.3">
      <c r="C9" t="s">
        <v>55</v>
      </c>
      <c r="D9" s="3"/>
      <c r="K9" s="3"/>
    </row>
    <row r="10" spans="1:11" x14ac:dyDescent="0.3">
      <c r="A10" t="s">
        <v>7</v>
      </c>
      <c r="B10">
        <f>0.0000532</f>
        <v>5.3199999999999999E-5</v>
      </c>
      <c r="C10">
        <f>B10*10</f>
        <v>5.3200000000000003E-4</v>
      </c>
      <c r="D10" s="3"/>
      <c r="K10" s="3"/>
    </row>
    <row r="11" spans="1:11" x14ac:dyDescent="0.3">
      <c r="A11" t="s">
        <v>8</v>
      </c>
      <c r="B11">
        <f>0.0000001</f>
        <v>9.9999999999999995E-8</v>
      </c>
      <c r="D11" s="3"/>
      <c r="F11" t="s">
        <v>19</v>
      </c>
      <c r="G11" s="4">
        <f>G7/G4</f>
        <v>28.744186046511633</v>
      </c>
      <c r="K11" s="3"/>
    </row>
    <row r="12" spans="1:11" x14ac:dyDescent="0.3">
      <c r="D12" s="3"/>
      <c r="F12" t="s">
        <v>20</v>
      </c>
      <c r="G12" s="4">
        <f>SQRT(SUMSQ(G8/G4,G7*G5/G4^2))</f>
        <v>0.66968193554498745</v>
      </c>
      <c r="K12" s="3"/>
    </row>
    <row r="13" spans="1:11" x14ac:dyDescent="0.3">
      <c r="A13" t="s">
        <v>9</v>
      </c>
      <c r="B13" s="1">
        <f>B7*B10/B1</f>
        <v>1.1487745454545456E-2</v>
      </c>
      <c r="D13" s="3"/>
      <c r="K13" s="3"/>
    </row>
    <row r="14" spans="1:11" x14ac:dyDescent="0.3">
      <c r="A14" t="s">
        <v>11</v>
      </c>
      <c r="B14" s="1">
        <f>SQRT(SUMSQ(B8*B10/B1,B11*B7/B1,B7*B10*B2/B1^2))</f>
        <v>4.4878895234154307E-4</v>
      </c>
      <c r="D14" s="3"/>
      <c r="F14" t="s">
        <v>21</v>
      </c>
      <c r="G14" s="2">
        <f>1.6/6</f>
        <v>0.26666666666666666</v>
      </c>
      <c r="I14" t="s">
        <v>9</v>
      </c>
      <c r="J14" s="1">
        <f>G14/G11</f>
        <v>9.2772384034519942E-3</v>
      </c>
      <c r="K14" s="3"/>
    </row>
    <row r="15" spans="1:11" x14ac:dyDescent="0.3">
      <c r="D15" s="3"/>
      <c r="F15" t="s">
        <v>22</v>
      </c>
      <c r="G15" s="2">
        <f>SQRT(SUMSQ(0.1/6,1.6/36))</f>
        <v>4.7466687473986288E-2</v>
      </c>
      <c r="I15" t="s">
        <v>11</v>
      </c>
      <c r="J15" s="1">
        <f>SQRT(SUMSQ(G15/G11,G14*G12/G11^2))</f>
        <v>1.6654341797225545E-3</v>
      </c>
      <c r="K15" s="3"/>
    </row>
    <row r="16" spans="1:11" x14ac:dyDescent="0.3">
      <c r="A16" s="5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9" spans="1:15" x14ac:dyDescent="0.3">
      <c r="A19" s="5" t="s">
        <v>34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5" x14ac:dyDescent="0.3">
      <c r="A20" t="s">
        <v>23</v>
      </c>
      <c r="B20" t="s">
        <v>24</v>
      </c>
      <c r="C20" t="s">
        <v>25</v>
      </c>
      <c r="D20" t="s">
        <v>26</v>
      </c>
      <c r="E20" t="s">
        <v>32</v>
      </c>
      <c r="F20" t="s">
        <v>33</v>
      </c>
      <c r="H20" t="s">
        <v>27</v>
      </c>
      <c r="I20">
        <v>0.02</v>
      </c>
      <c r="K20" t="s">
        <v>19</v>
      </c>
      <c r="L20">
        <f>I29/I23</f>
        <v>5324</v>
      </c>
    </row>
    <row r="21" spans="1:15" x14ac:dyDescent="0.3">
      <c r="A21">
        <v>2.5</v>
      </c>
      <c r="B21">
        <v>0.5</v>
      </c>
      <c r="C21">
        <v>1</v>
      </c>
      <c r="D21">
        <v>1</v>
      </c>
      <c r="E21" s="1">
        <f>A21/$L$20</f>
        <v>4.695717505634861E-4</v>
      </c>
      <c r="F21" s="1">
        <f>SQRT(SUMSQ(B21/$L$20,A21*$L$21/$L$20^2))</f>
        <v>2.5287251493685527E-4</v>
      </c>
      <c r="H21" t="s">
        <v>28</v>
      </c>
      <c r="I21">
        <v>5.0000000000000001E-3</v>
      </c>
      <c r="K21" t="s">
        <v>20</v>
      </c>
      <c r="L21" s="4">
        <f>SQRT(SUMSQ(I30/I23,I29*I24/I23^2))</f>
        <v>2662.0047426704559</v>
      </c>
    </row>
    <row r="22" spans="1:15" x14ac:dyDescent="0.3">
      <c r="A22">
        <v>4</v>
      </c>
      <c r="B22">
        <v>0.5</v>
      </c>
      <c r="C22">
        <v>2</v>
      </c>
      <c r="D22">
        <v>1</v>
      </c>
      <c r="E22" s="1">
        <f t="shared" ref="E22:E28" si="0">A22/$L$20</f>
        <v>7.513148009015778E-4</v>
      </c>
      <c r="F22" s="1">
        <f t="shared" ref="F22:F28" si="1">SQRT(SUMSQ(B22/$L$20,A22*$L$21/$L$20^2))</f>
        <v>3.8721943457139889E-4</v>
      </c>
    </row>
    <row r="23" spans="1:15" x14ac:dyDescent="0.3">
      <c r="A23">
        <v>5.5</v>
      </c>
      <c r="B23">
        <v>0.5</v>
      </c>
      <c r="C23">
        <v>3</v>
      </c>
      <c r="D23">
        <v>1</v>
      </c>
      <c r="E23" s="1">
        <f t="shared" si="0"/>
        <v>1.0330578512396695E-3</v>
      </c>
      <c r="F23" s="1">
        <f t="shared" si="1"/>
        <v>5.24998082700828E-4</v>
      </c>
      <c r="H23" t="s">
        <v>29</v>
      </c>
      <c r="I23">
        <f>0.02</f>
        <v>0.02</v>
      </c>
    </row>
    <row r="24" spans="1:15" x14ac:dyDescent="0.3">
      <c r="A24">
        <v>7.3</v>
      </c>
      <c r="B24">
        <v>0.5</v>
      </c>
      <c r="C24">
        <v>4</v>
      </c>
      <c r="D24">
        <v>1</v>
      </c>
      <c r="E24" s="1">
        <f t="shared" si="0"/>
        <v>1.3711495116453794E-3</v>
      </c>
      <c r="F24" s="1">
        <f t="shared" si="1"/>
        <v>6.9197855873389487E-4</v>
      </c>
      <c r="H24" t="s">
        <v>16</v>
      </c>
      <c r="I24">
        <v>0.01</v>
      </c>
    </row>
    <row r="25" spans="1:15" x14ac:dyDescent="0.3">
      <c r="A25">
        <v>9</v>
      </c>
      <c r="B25">
        <v>0.5</v>
      </c>
      <c r="C25">
        <v>5</v>
      </c>
      <c r="D25">
        <v>1</v>
      </c>
      <c r="E25" s="1">
        <f t="shared" si="0"/>
        <v>1.6904583020285499E-3</v>
      </c>
      <c r="F25" s="1">
        <f t="shared" si="1"/>
        <v>8.5043210693455825E-4</v>
      </c>
    </row>
    <row r="26" spans="1:15" x14ac:dyDescent="0.3">
      <c r="A26">
        <v>10</v>
      </c>
      <c r="B26">
        <v>0.5</v>
      </c>
      <c r="C26">
        <v>6</v>
      </c>
      <c r="D26">
        <v>1</v>
      </c>
      <c r="E26" s="1">
        <f t="shared" si="0"/>
        <v>1.8782870022539444E-3</v>
      </c>
      <c r="F26" s="1">
        <f t="shared" si="1"/>
        <v>9.4382920256341264E-4</v>
      </c>
      <c r="H26" t="s">
        <v>30</v>
      </c>
      <c r="I26">
        <v>106.5</v>
      </c>
    </row>
    <row r="27" spans="1:15" x14ac:dyDescent="0.3">
      <c r="A27">
        <v>11.5</v>
      </c>
      <c r="B27">
        <v>0.5</v>
      </c>
      <c r="C27">
        <v>7</v>
      </c>
      <c r="D27">
        <v>1</v>
      </c>
      <c r="E27" s="1">
        <f t="shared" si="0"/>
        <v>2.160030052592036E-3</v>
      </c>
      <c r="F27" s="1">
        <f t="shared" si="1"/>
        <v>1.0840924861205482E-3</v>
      </c>
      <c r="H27" t="s">
        <v>31</v>
      </c>
      <c r="I27">
        <v>0.1</v>
      </c>
    </row>
    <row r="28" spans="1:15" x14ac:dyDescent="0.3">
      <c r="A28">
        <v>13.3</v>
      </c>
      <c r="B28">
        <v>0.5</v>
      </c>
      <c r="C28">
        <v>8</v>
      </c>
      <c r="D28">
        <v>1</v>
      </c>
      <c r="E28" s="1">
        <f t="shared" si="0"/>
        <v>2.4981217129977462E-3</v>
      </c>
      <c r="F28" s="1">
        <f t="shared" si="1"/>
        <v>1.2525887144618035E-3</v>
      </c>
    </row>
    <row r="29" spans="1:15" x14ac:dyDescent="0.3">
      <c r="H29" t="s">
        <v>17</v>
      </c>
      <c r="I29" s="4">
        <f>I26-I23</f>
        <v>106.48</v>
      </c>
    </row>
    <row r="30" spans="1:15" x14ac:dyDescent="0.3">
      <c r="H30" t="s">
        <v>18</v>
      </c>
      <c r="I30" s="4">
        <f>SQRT(SUMSQ(I27,I24))</f>
        <v>0.10049875621120891</v>
      </c>
    </row>
    <row r="32" spans="1:15" x14ac:dyDescent="0.3">
      <c r="A32" s="7"/>
      <c r="B32" s="7"/>
      <c r="C32" s="7"/>
      <c r="D32" s="7"/>
      <c r="E32" s="7"/>
      <c r="F32" s="7"/>
      <c r="G32" s="7"/>
      <c r="H32" s="7"/>
      <c r="I32" s="7"/>
      <c r="L32" t="s">
        <v>50</v>
      </c>
      <c r="M32" t="s">
        <v>51</v>
      </c>
      <c r="N32" t="s">
        <v>23</v>
      </c>
      <c r="O32" t="s">
        <v>52</v>
      </c>
    </row>
    <row r="33" spans="1:15" x14ac:dyDescent="0.3">
      <c r="A33" s="7" t="s">
        <v>12</v>
      </c>
      <c r="B33" s="7">
        <v>4</v>
      </c>
      <c r="C33" s="7"/>
      <c r="D33" s="7" t="s">
        <v>3</v>
      </c>
      <c r="E33" s="7">
        <v>115</v>
      </c>
      <c r="F33" s="7"/>
      <c r="G33" s="7"/>
      <c r="H33" s="7"/>
      <c r="I33" s="7"/>
      <c r="L33">
        <v>1</v>
      </c>
      <c r="M33">
        <v>2.2000000000000002</v>
      </c>
      <c r="N33">
        <v>0.13</v>
      </c>
      <c r="O33" s="2">
        <f>N33*N33</f>
        <v>1.6900000000000002E-2</v>
      </c>
    </row>
    <row r="34" spans="1:15" x14ac:dyDescent="0.3">
      <c r="A34" s="7" t="s">
        <v>14</v>
      </c>
      <c r="B34" s="7">
        <v>0.1</v>
      </c>
      <c r="C34" s="7"/>
      <c r="D34" s="7" t="s">
        <v>36</v>
      </c>
      <c r="E34" s="7">
        <v>0.1</v>
      </c>
      <c r="F34" s="7"/>
      <c r="G34" s="7"/>
      <c r="H34" s="7"/>
      <c r="I34" s="7"/>
      <c r="L34">
        <v>2</v>
      </c>
      <c r="M34">
        <v>3.3</v>
      </c>
      <c r="N34">
        <v>0.19</v>
      </c>
      <c r="O34" s="2">
        <f t="shared" ref="O34:O41" si="2">N34*N34</f>
        <v>3.61E-2</v>
      </c>
    </row>
    <row r="35" spans="1:15" x14ac:dyDescent="0.3">
      <c r="A35" s="7"/>
      <c r="B35" s="7"/>
      <c r="C35" s="7"/>
      <c r="D35" s="7"/>
      <c r="E35" s="7"/>
      <c r="F35" s="7"/>
      <c r="G35" s="7"/>
      <c r="H35" s="7"/>
      <c r="I35" s="7"/>
      <c r="L35">
        <v>3</v>
      </c>
      <c r="M35">
        <v>4.2</v>
      </c>
      <c r="N35">
        <v>0.24</v>
      </c>
      <c r="O35" s="2">
        <f t="shared" si="2"/>
        <v>5.7599999999999998E-2</v>
      </c>
    </row>
    <row r="36" spans="1:15" x14ac:dyDescent="0.3">
      <c r="A36" s="7" t="s">
        <v>37</v>
      </c>
      <c r="B36" s="7">
        <v>2.2999999999999998</v>
      </c>
      <c r="C36" s="7"/>
      <c r="D36" s="7" t="s">
        <v>39</v>
      </c>
      <c r="E36" s="7">
        <v>8.8000000000000007</v>
      </c>
      <c r="F36" s="7"/>
      <c r="G36" s="7" t="s">
        <v>40</v>
      </c>
      <c r="H36" s="7">
        <v>104</v>
      </c>
      <c r="I36" s="7"/>
      <c r="L36">
        <v>4</v>
      </c>
      <c r="M36">
        <v>5</v>
      </c>
      <c r="N36">
        <v>0.28999999999999998</v>
      </c>
      <c r="O36" s="2">
        <f t="shared" si="2"/>
        <v>8.4099999999999994E-2</v>
      </c>
    </row>
    <row r="37" spans="1:15" x14ac:dyDescent="0.3">
      <c r="A37" s="7" t="s">
        <v>38</v>
      </c>
      <c r="B37" s="7">
        <v>0.1</v>
      </c>
      <c r="C37" s="7"/>
      <c r="D37" s="7" t="s">
        <v>38</v>
      </c>
      <c r="E37" s="7">
        <v>0.1</v>
      </c>
      <c r="F37" s="7"/>
      <c r="G37" s="7" t="s">
        <v>38</v>
      </c>
      <c r="H37" s="7">
        <v>0.1</v>
      </c>
      <c r="I37" s="7"/>
      <c r="L37">
        <v>5</v>
      </c>
      <c r="M37">
        <v>5.4</v>
      </c>
      <c r="N37">
        <v>0.32</v>
      </c>
      <c r="O37" s="2">
        <f t="shared" si="2"/>
        <v>0.1024</v>
      </c>
    </row>
    <row r="38" spans="1:15" x14ac:dyDescent="0.3">
      <c r="A38" s="7"/>
      <c r="B38" s="7"/>
      <c r="C38" s="7"/>
      <c r="D38" s="7"/>
      <c r="E38" s="7"/>
      <c r="F38" s="7"/>
      <c r="G38" s="7"/>
      <c r="H38" s="7"/>
      <c r="I38" s="7"/>
      <c r="L38">
        <v>6</v>
      </c>
      <c r="M38">
        <v>6</v>
      </c>
      <c r="N38">
        <v>0.35</v>
      </c>
      <c r="O38" s="2">
        <f t="shared" si="2"/>
        <v>0.12249999999999998</v>
      </c>
    </row>
    <row r="39" spans="1:15" x14ac:dyDescent="0.3">
      <c r="A39" s="7"/>
      <c r="B39" s="7"/>
      <c r="C39" s="7"/>
      <c r="D39" s="7"/>
      <c r="E39" s="7"/>
      <c r="F39" s="7"/>
      <c r="G39" s="7"/>
      <c r="H39" s="7"/>
      <c r="I39" s="7"/>
      <c r="L39">
        <v>7</v>
      </c>
      <c r="M39">
        <v>6.7</v>
      </c>
      <c r="N39">
        <v>0.39</v>
      </c>
      <c r="O39" s="2">
        <f t="shared" si="2"/>
        <v>0.15210000000000001</v>
      </c>
    </row>
    <row r="40" spans="1:15" x14ac:dyDescent="0.3">
      <c r="A40" s="7" t="s">
        <v>42</v>
      </c>
      <c r="B40" s="7">
        <f>1/B33-1/B36</f>
        <v>-0.18478260869565222</v>
      </c>
      <c r="C40" s="7"/>
      <c r="D40" s="7" t="s">
        <v>44</v>
      </c>
      <c r="E40" s="7">
        <f>1/B33-1/E36</f>
        <v>0.13636363636363635</v>
      </c>
      <c r="F40" s="7"/>
      <c r="G40" s="7"/>
      <c r="H40" s="7"/>
      <c r="I40" s="7"/>
      <c r="L40">
        <v>8</v>
      </c>
      <c r="M40">
        <v>7.2</v>
      </c>
      <c r="N40">
        <v>0.42</v>
      </c>
      <c r="O40" s="2">
        <f t="shared" si="2"/>
        <v>0.17639999999999997</v>
      </c>
    </row>
    <row r="41" spans="1:15" x14ac:dyDescent="0.3">
      <c r="A41" s="7" t="s">
        <v>38</v>
      </c>
      <c r="B41" s="7">
        <f>SQRT(SUMSQ(B34/B33^2,B37/B36^2))</f>
        <v>1.9910004482562176E-2</v>
      </c>
      <c r="C41" s="7"/>
      <c r="D41" s="7" t="s">
        <v>38</v>
      </c>
      <c r="E41" s="7">
        <f>SQRT(SUMSQ(E37/E36^2,B34/B33^2))</f>
        <v>6.3820069977055327E-3</v>
      </c>
      <c r="F41" s="7"/>
      <c r="G41" s="7"/>
      <c r="H41" s="7"/>
      <c r="I41" s="7"/>
      <c r="L41">
        <v>9</v>
      </c>
      <c r="M41">
        <v>7.6</v>
      </c>
      <c r="N41">
        <v>0.45</v>
      </c>
      <c r="O41" s="2">
        <f t="shared" si="2"/>
        <v>0.20250000000000001</v>
      </c>
    </row>
    <row r="42" spans="1:15" x14ac:dyDescent="0.3">
      <c r="A42" s="7"/>
      <c r="B42" s="7"/>
      <c r="C42" s="7"/>
      <c r="D42" s="7"/>
      <c r="E42" s="7"/>
      <c r="F42" s="7"/>
      <c r="G42" s="7"/>
      <c r="H42" s="7"/>
      <c r="I42" s="7"/>
    </row>
    <row r="43" spans="1:15" x14ac:dyDescent="0.3">
      <c r="A43" s="7" t="s">
        <v>41</v>
      </c>
      <c r="B43" s="8">
        <f>1/B40</f>
        <v>-5.4117647058823515</v>
      </c>
      <c r="C43" s="7"/>
      <c r="D43" s="7" t="s">
        <v>45</v>
      </c>
      <c r="E43" s="8">
        <f>1/E40</f>
        <v>7.3333333333333339</v>
      </c>
      <c r="F43" s="7"/>
      <c r="G43" s="7"/>
      <c r="H43" s="7"/>
      <c r="I43" s="7"/>
    </row>
    <row r="44" spans="1:15" x14ac:dyDescent="0.3">
      <c r="A44" s="7" t="s">
        <v>43</v>
      </c>
      <c r="B44" s="8">
        <f>B41/B40^2</f>
        <v>0.58310822816749552</v>
      </c>
      <c r="C44" s="7"/>
      <c r="D44" s="7" t="s">
        <v>38</v>
      </c>
      <c r="E44" s="8">
        <f>E41/E40^2</f>
        <v>0.34321015409883093</v>
      </c>
      <c r="F44" s="7"/>
      <c r="G44" s="7"/>
      <c r="H44" s="7" t="s">
        <v>46</v>
      </c>
      <c r="I44" s="7"/>
    </row>
    <row r="46" spans="1:15" x14ac:dyDescent="0.3">
      <c r="M46" t="s">
        <v>53</v>
      </c>
      <c r="N46">
        <v>2.3199999999999998E-2</v>
      </c>
    </row>
    <row r="47" spans="1:15" x14ac:dyDescent="0.3">
      <c r="A47" t="s">
        <v>47</v>
      </c>
      <c r="B47">
        <v>2</v>
      </c>
      <c r="M47" t="s">
        <v>54</v>
      </c>
      <c r="N47">
        <f>N46/C10</f>
        <v>43.609022556390975</v>
      </c>
    </row>
    <row r="48" spans="1:15" x14ac:dyDescent="0.3">
      <c r="A48" t="s">
        <v>38</v>
      </c>
      <c r="B48">
        <v>0.1</v>
      </c>
    </row>
    <row r="50" spans="1:2" x14ac:dyDescent="0.3">
      <c r="A50" t="s">
        <v>48</v>
      </c>
      <c r="B50">
        <f>1/B33-1/B47</f>
        <v>-0.25</v>
      </c>
    </row>
    <row r="51" spans="1:2" x14ac:dyDescent="0.3">
      <c r="A51" t="s">
        <v>38</v>
      </c>
      <c r="B51">
        <f>SQRT(SUMSQ(B34/B33^2,B48/B47^2))</f>
        <v>2.5769410160110383E-2</v>
      </c>
    </row>
    <row r="53" spans="1:2" x14ac:dyDescent="0.3">
      <c r="A53" t="s">
        <v>49</v>
      </c>
      <c r="B53" s="4">
        <f>1/B50</f>
        <v>-4</v>
      </c>
    </row>
    <row r="54" spans="1:2" x14ac:dyDescent="0.3">
      <c r="A54" t="s">
        <v>38</v>
      </c>
      <c r="B54" s="4">
        <f>B51/B50^2</f>
        <v>0.41231056256176613</v>
      </c>
    </row>
    <row r="57" spans="1:2" x14ac:dyDescent="0.3">
      <c r="A57" t="s">
        <v>15</v>
      </c>
      <c r="B57">
        <v>3.2</v>
      </c>
    </row>
    <row r="58" spans="1:2" x14ac:dyDescent="0.3">
      <c r="A58" t="s">
        <v>38</v>
      </c>
      <c r="B58">
        <v>0.1</v>
      </c>
    </row>
    <row r="60" spans="1:2" x14ac:dyDescent="0.3">
      <c r="A60" t="s">
        <v>3</v>
      </c>
      <c r="B60">
        <v>112</v>
      </c>
    </row>
    <row r="61" spans="1:2" x14ac:dyDescent="0.3">
      <c r="A61" t="s">
        <v>38</v>
      </c>
      <c r="B61">
        <v>0.1</v>
      </c>
    </row>
    <row r="63" spans="1:2" x14ac:dyDescent="0.3">
      <c r="A63" t="s">
        <v>17</v>
      </c>
      <c r="B63" s="2">
        <f>B60-B57</f>
        <v>108.8</v>
      </c>
    </row>
    <row r="64" spans="1:2" x14ac:dyDescent="0.3">
      <c r="A64" t="s">
        <v>38</v>
      </c>
      <c r="B64" s="2">
        <f>SQRT(SUMSQ(B61,B58))</f>
        <v>0.14142135623730953</v>
      </c>
    </row>
    <row r="66" spans="1:1" x14ac:dyDescent="0.3">
      <c r="A66" t="s">
        <v>19</v>
      </c>
    </row>
  </sheetData>
  <mergeCells count="2">
    <mergeCell ref="A16:K16"/>
    <mergeCell ref="A19:L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8CEE-4D8D-4F39-846E-B5EB85491F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2021-03-23T23:55:39Z</dcterms:modified>
</cp:coreProperties>
</file>