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!MIPT\Labs\PhysLabs4\4.3.1\"/>
    </mc:Choice>
  </mc:AlternateContent>
  <xr:revisionPtr revIDLastSave="0" documentId="13_ncr:1_{6ABF9EC8-3830-496A-A0E9-F04731792A6F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A" sheetId="1" r:id="rId1"/>
    <sheet name="B" sheetId="2" r:id="rId2"/>
    <sheet name="C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2" i="2"/>
  <c r="C11" i="2"/>
  <c r="K4" i="2"/>
  <c r="H4" i="2"/>
  <c r="C12" i="2"/>
  <c r="E3" i="2"/>
  <c r="E4" i="2"/>
  <c r="E5" i="2"/>
  <c r="E6" i="2"/>
  <c r="E7" i="2"/>
  <c r="E8" i="2"/>
  <c r="E2" i="2"/>
  <c r="D3" i="2"/>
  <c r="H2" i="2" s="1"/>
  <c r="D4" i="2"/>
  <c r="D5" i="2"/>
  <c r="D6" i="2"/>
  <c r="D7" i="2"/>
  <c r="D8" i="2"/>
  <c r="D2" i="2"/>
  <c r="B16" i="2"/>
  <c r="T5" i="1"/>
  <c r="T4" i="1"/>
  <c r="B13" i="1"/>
  <c r="B12" i="2"/>
  <c r="C3" i="2"/>
  <c r="C4" i="2"/>
  <c r="C5" i="2"/>
  <c r="C6" i="2"/>
  <c r="C7" i="2"/>
  <c r="C8" i="2"/>
  <c r="C2" i="2"/>
  <c r="I6" i="1"/>
  <c r="I7" i="1"/>
  <c r="I8" i="1"/>
  <c r="I9" i="1"/>
  <c r="I10" i="1"/>
  <c r="I5" i="1"/>
  <c r="C6" i="1"/>
  <c r="C7" i="1"/>
  <c r="C8" i="1"/>
  <c r="C9" i="1"/>
  <c r="C10" i="1"/>
  <c r="C5" i="1"/>
  <c r="G2" i="1"/>
  <c r="E6" i="1"/>
  <c r="E7" i="1"/>
  <c r="E8" i="1"/>
  <c r="E9" i="1"/>
  <c r="E10" i="1"/>
  <c r="E5" i="1"/>
  <c r="K2" i="2" l="1"/>
  <c r="I2" i="2"/>
  <c r="F6" i="1"/>
  <c r="F10" i="1"/>
  <c r="F9" i="1"/>
  <c r="F7" i="1"/>
  <c r="F5" i="1"/>
  <c r="F8" i="1"/>
  <c r="J10" i="1"/>
  <c r="G10" i="1" s="1"/>
  <c r="J9" i="1"/>
  <c r="G9" i="1" s="1"/>
  <c r="J8" i="1" l="1"/>
  <c r="G8" i="1" s="1"/>
  <c r="J7" i="1"/>
  <c r="G7" i="1" s="1"/>
  <c r="J5" i="1"/>
  <c r="G5" i="1" s="1"/>
  <c r="J6" i="1"/>
  <c r="G6" i="1" s="1"/>
</calcChain>
</file>

<file path=xl/sharedStrings.xml><?xml version="1.0" encoding="utf-8"?>
<sst xmlns="http://schemas.openxmlformats.org/spreadsheetml/2006/main" count="26" uniqueCount="22">
  <si>
    <t>zero, mkm</t>
  </si>
  <si>
    <t>n</t>
  </si>
  <si>
    <t>zero mk, cm</t>
  </si>
  <si>
    <t>\lambda, nm</t>
  </si>
  <si>
    <t>D, mkm</t>
  </si>
  <si>
    <t>m</t>
  </si>
  <si>
    <t>2z_m</t>
  </si>
  <si>
    <t>\lambda, cm</t>
  </si>
  <si>
    <t>a, cm</t>
  </si>
  <si>
    <t>\sigma_a</t>
  </si>
  <si>
    <t>\sigma</t>
  </si>
  <si>
    <t>da</t>
  </si>
  <si>
    <t>\sigma_{X_m}</t>
  </si>
  <si>
    <t>F_2</t>
  </si>
  <si>
    <t>lambda</t>
  </si>
  <si>
    <t>D</t>
  </si>
  <si>
    <t>D_izm</t>
  </si>
  <si>
    <t>\Delta_X</t>
  </si>
  <si>
    <t>\DeltaDX</t>
  </si>
  <si>
    <t>x_m</t>
  </si>
  <si>
    <t>X_m, мkм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</si>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</sst>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"/>
    <numFmt numFmtId="168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5" fontId="0" fillId="0" borderId="0" xfId="0" applyNumberFormat="1"/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A!$G$5:$G$10</c:f>
                <c:numCache>
                  <c:formatCode>General</c:formatCode>
                  <c:ptCount val="6"/>
                  <c:pt idx="0">
                    <c:v>12.022894826122283</c:v>
                  </c:pt>
                  <c:pt idx="1">
                    <c:v>3.9354161152284752</c:v>
                  </c:pt>
                  <c:pt idx="2">
                    <c:v>6.011447413061183</c:v>
                  </c:pt>
                  <c:pt idx="3">
                    <c:v>8.2132007565057545</c:v>
                  </c:pt>
                  <c:pt idx="4">
                    <c:v>10.41213234645045</c:v>
                  </c:pt>
                  <c:pt idx="5">
                    <c:v>13.291810344051001</c:v>
                  </c:pt>
                </c:numCache>
              </c:numRef>
            </c:plus>
            <c:minus>
              <c:numRef>
                <c:f>A!$G$5:$G$10</c:f>
                <c:numCache>
                  <c:formatCode>General</c:formatCode>
                  <c:ptCount val="6"/>
                  <c:pt idx="0">
                    <c:v>12.022894826122283</c:v>
                  </c:pt>
                  <c:pt idx="1">
                    <c:v>3.9354161152284752</c:v>
                  </c:pt>
                  <c:pt idx="2">
                    <c:v>6.011447413061183</c:v>
                  </c:pt>
                  <c:pt idx="3">
                    <c:v>8.2132007565057545</c:v>
                  </c:pt>
                  <c:pt idx="4">
                    <c:v>10.41213234645045</c:v>
                  </c:pt>
                  <c:pt idx="5">
                    <c:v>13.291810344051001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A!$E$5:$E$10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</c:numCache>
            </c:numRef>
          </c:xVal>
          <c:yVal>
            <c:numRef>
              <c:f>A!$F$5:$F$10</c:f>
              <c:numCache>
                <c:formatCode>0.0</c:formatCode>
                <c:ptCount val="6"/>
                <c:pt idx="0">
                  <c:v>48.091579304489812</c:v>
                </c:pt>
                <c:pt idx="1">
                  <c:v>440.76660490558982</c:v>
                </c:pt>
                <c:pt idx="2">
                  <c:v>480.91579304489471</c:v>
                </c:pt>
                <c:pt idx="3">
                  <c:v>492.79204539034521</c:v>
                </c:pt>
                <c:pt idx="4">
                  <c:v>499.78235262962272</c:v>
                </c:pt>
                <c:pt idx="5">
                  <c:v>478.50517238583893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9-4A9B-9962-2F8C977348E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A!$S$4:$S$5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A!$T$4:$T$5</c:f>
              <c:numCache>
                <c:formatCode>General</c:formatCode>
                <c:ptCount val="2"/>
                <c:pt idx="0">
                  <c:v>337</c:v>
                </c:pt>
                <c:pt idx="1">
                  <c:v>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89-4A9B-9962-2F8C97734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434992"/>
        <c:axId val="1998561040"/>
      </c:scatterChart>
      <c:valAx>
        <c:axId val="193643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8561040"/>
        <c:crosses val="autoZero"/>
        <c:crossBetween val="midCat"/>
      </c:valAx>
      <c:valAx>
        <c:axId val="19985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643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B!$E$2:$E$8</c:f>
                <c:numCache>
                  <c:formatCode>General</c:formatCode>
                  <c:ptCount val="7"/>
                  <c:pt idx="0">
                    <c:v>0.2</c:v>
                  </c:pt>
                  <c:pt idx="1">
                    <c:v>0.2</c:v>
                  </c:pt>
                  <c:pt idx="2">
                    <c:v>0.2</c:v>
                  </c:pt>
                  <c:pt idx="3">
                    <c:v>0.2</c:v>
                  </c:pt>
                  <c:pt idx="4">
                    <c:v>0.2</c:v>
                  </c:pt>
                  <c:pt idx="5">
                    <c:v>0.2</c:v>
                  </c:pt>
                  <c:pt idx="6">
                    <c:v>0.2</c:v>
                  </c:pt>
                </c:numCache>
              </c:numRef>
            </c:plus>
            <c:minus>
              <c:numRef>
                <c:f>B!$E$2:$E$8</c:f>
                <c:numCache>
                  <c:formatCode>General</c:formatCode>
                  <c:ptCount val="7"/>
                  <c:pt idx="0">
                    <c:v>0.2</c:v>
                  </c:pt>
                  <c:pt idx="1">
                    <c:v>0.2</c:v>
                  </c:pt>
                  <c:pt idx="2">
                    <c:v>0.2</c:v>
                  </c:pt>
                  <c:pt idx="3">
                    <c:v>0.2</c:v>
                  </c:pt>
                  <c:pt idx="4">
                    <c:v>0.2</c:v>
                  </c:pt>
                  <c:pt idx="5">
                    <c:v>0.2</c:v>
                  </c:pt>
                  <c:pt idx="6">
                    <c:v>0.2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B!$A$2:$A$8</c:f>
              <c:numCache>
                <c:formatCode>General</c:formatCode>
                <c:ptCount val="7"/>
                <c:pt idx="0">
                  <c:v>1</c:v>
                </c:pt>
                <c:pt idx="1">
                  <c:v>-1</c:v>
                </c:pt>
                <c:pt idx="2">
                  <c:v>2</c:v>
                </c:pt>
                <c:pt idx="3">
                  <c:v>-2</c:v>
                </c:pt>
                <c:pt idx="4">
                  <c:v>3</c:v>
                </c:pt>
                <c:pt idx="5">
                  <c:v>-3</c:v>
                </c:pt>
                <c:pt idx="6">
                  <c:v>0</c:v>
                </c:pt>
              </c:numCache>
            </c:numRef>
          </c:xVal>
          <c:yVal>
            <c:numRef>
              <c:f>B!$D$2:$D$8</c:f>
              <c:numCache>
                <c:formatCode>General</c:formatCode>
                <c:ptCount val="7"/>
                <c:pt idx="0">
                  <c:v>46.4</c:v>
                </c:pt>
                <c:pt idx="1">
                  <c:v>43.2</c:v>
                </c:pt>
                <c:pt idx="2">
                  <c:v>60.8</c:v>
                </c:pt>
                <c:pt idx="3">
                  <c:v>38.4</c:v>
                </c:pt>
                <c:pt idx="4">
                  <c:v>67.2</c:v>
                </c:pt>
                <c:pt idx="5">
                  <c:v>32</c:v>
                </c:pt>
                <c:pt idx="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9-41CC-80AE-1DE1AC462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23040"/>
        <c:axId val="2062119712"/>
      </c:scatterChart>
      <c:valAx>
        <c:axId val="206212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119712"/>
        <c:crosses val="autoZero"/>
        <c:crossBetween val="midCat"/>
      </c:valAx>
      <c:valAx>
        <c:axId val="206211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12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2</xdr:row>
      <xdr:rowOff>106680</xdr:rowOff>
    </xdr:from>
    <xdr:to>
      <xdr:col>17</xdr:col>
      <xdr:colOff>548640</xdr:colOff>
      <xdr:row>17</xdr:row>
      <xdr:rowOff>106680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01A8D62-CF9D-45A4-9B79-493A718C8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297180</xdr:colOff>
      <xdr:row>2</xdr:row>
      <xdr:rowOff>60960</xdr:rowOff>
    </xdr:from>
    <xdr:to>
      <xdr:col>19</xdr:col>
      <xdr:colOff>601980</xdr:colOff>
      <xdr:row>17</xdr:row>
      <xdr:rowOff>60960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0EA773D-C5C8-4957-8B3B-CD032AAD1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workbookViewId="0">
      <selection activeCell="T6" sqref="T6"/>
    </sheetView>
  </sheetViews>
  <sheetFormatPr defaultRowHeight="14.4" x14ac:dyDescent="0.3"/>
  <cols>
    <col min="6" max="6" width="12" bestFit="1" customWidth="1"/>
    <col min="7" max="7" width="11" bestFit="1" customWidth="1"/>
  </cols>
  <sheetData>
    <row r="1" spans="1:20" x14ac:dyDescent="0.3">
      <c r="A1" t="s">
        <v>0</v>
      </c>
      <c r="C1" t="s">
        <v>2</v>
      </c>
      <c r="E1" t="s">
        <v>3</v>
      </c>
      <c r="G1" t="s">
        <v>7</v>
      </c>
    </row>
    <row r="2" spans="1:20" x14ac:dyDescent="0.3">
      <c r="A2">
        <v>23</v>
      </c>
      <c r="C2">
        <v>50.7</v>
      </c>
      <c r="E2">
        <v>578.20000000000005</v>
      </c>
      <c r="G2">
        <f>E2*0.0000001</f>
        <v>5.7819999999999999E-5</v>
      </c>
    </row>
    <row r="4" spans="1:20" x14ac:dyDescent="0.3">
      <c r="A4" t="s">
        <v>1</v>
      </c>
      <c r="B4" t="s">
        <v>8</v>
      </c>
      <c r="C4" t="s">
        <v>11</v>
      </c>
      <c r="D4" t="s">
        <v>9</v>
      </c>
      <c r="E4" t="s">
        <v>5</v>
      </c>
      <c r="F4" t="s">
        <v>6</v>
      </c>
      <c r="G4" t="s">
        <v>10</v>
      </c>
      <c r="I4" t="s">
        <v>6</v>
      </c>
      <c r="J4" t="s">
        <v>10</v>
      </c>
      <c r="S4">
        <v>0</v>
      </c>
      <c r="T4">
        <f>B13</f>
        <v>337</v>
      </c>
    </row>
    <row r="5" spans="1:20" x14ac:dyDescent="0.3">
      <c r="A5">
        <v>0</v>
      </c>
      <c r="B5">
        <v>50.6</v>
      </c>
      <c r="C5">
        <f>$C$2-B5</f>
        <v>0.10000000000000142</v>
      </c>
      <c r="D5">
        <v>0.05</v>
      </c>
      <c r="E5">
        <f>2*A5+1</f>
        <v>1</v>
      </c>
      <c r="F5" s="3">
        <f>I5*10000</f>
        <v>48.091579304489812</v>
      </c>
      <c r="G5" s="3">
        <f>J5*10000</f>
        <v>12.022894826122283</v>
      </c>
      <c r="I5">
        <f>2*SQRT(C5*E5*$G$2)</f>
        <v>4.8091579304489814E-3</v>
      </c>
      <c r="J5" s="1">
        <f>2*SQRT(SUMSQ(D5*E5*$G$2/I5))</f>
        <v>1.2022894826122282E-3</v>
      </c>
      <c r="S5">
        <v>12</v>
      </c>
      <c r="T5">
        <f>B13</f>
        <v>337</v>
      </c>
    </row>
    <row r="6" spans="1:20" x14ac:dyDescent="0.3">
      <c r="A6">
        <v>1</v>
      </c>
      <c r="B6">
        <v>47.9</v>
      </c>
      <c r="C6">
        <f t="shared" ref="C6:C10" si="0">$C$2-B6</f>
        <v>2.8000000000000043</v>
      </c>
      <c r="D6">
        <v>0.05</v>
      </c>
      <c r="E6">
        <f>2*A6+1</f>
        <v>3</v>
      </c>
      <c r="F6" s="3">
        <f>I6*10000</f>
        <v>440.76660490558982</v>
      </c>
      <c r="G6" s="3">
        <f>J6*10000</f>
        <v>3.9354161152284752</v>
      </c>
      <c r="I6">
        <f>2*SQRT(C6*E6*$G$2)</f>
        <v>4.4076660490558979E-2</v>
      </c>
      <c r="J6" s="1">
        <f>2*SQRT(SUMSQ(D6*E6*$G$2/I6))</f>
        <v>3.9354161152284752E-4</v>
      </c>
    </row>
    <row r="7" spans="1:20" x14ac:dyDescent="0.3">
      <c r="A7">
        <v>2</v>
      </c>
      <c r="B7">
        <v>48.7</v>
      </c>
      <c r="C7">
        <f t="shared" si="0"/>
        <v>2</v>
      </c>
      <c r="D7">
        <v>0.05</v>
      </c>
      <c r="E7">
        <f>2*A7+1</f>
        <v>5</v>
      </c>
      <c r="F7" s="3">
        <f>I7*10000</f>
        <v>480.91579304489471</v>
      </c>
      <c r="G7" s="3">
        <f>J7*10000</f>
        <v>6.011447413061183</v>
      </c>
      <c r="I7">
        <f>2*SQRT(C7*E7*$G$2)</f>
        <v>4.8091579304489471E-2</v>
      </c>
      <c r="J7" s="1">
        <f>2*SQRT(SUMSQ(D7*E7*$G$2/I7))</f>
        <v>6.0114474130611834E-4</v>
      </c>
    </row>
    <row r="8" spans="1:20" x14ac:dyDescent="0.3">
      <c r="A8">
        <v>3</v>
      </c>
      <c r="B8">
        <v>49.2</v>
      </c>
      <c r="C8">
        <f t="shared" si="0"/>
        <v>1.5</v>
      </c>
      <c r="D8">
        <v>0.05</v>
      </c>
      <c r="E8">
        <f>2*A8+1</f>
        <v>7</v>
      </c>
      <c r="F8" s="3">
        <f>I8*10000</f>
        <v>492.79204539034521</v>
      </c>
      <c r="G8" s="3">
        <f>J8*10000</f>
        <v>8.2132007565057545</v>
      </c>
      <c r="I8">
        <f>2*SQRT(C8*E8*$G$2)</f>
        <v>4.9279204539034518E-2</v>
      </c>
      <c r="J8" s="1">
        <f>2*SQRT(SUMSQ(D8*E8*$G$2/I8))</f>
        <v>8.2132007565057538E-4</v>
      </c>
    </row>
    <row r="9" spans="1:20" x14ac:dyDescent="0.3">
      <c r="A9">
        <v>4</v>
      </c>
      <c r="B9">
        <v>49.5</v>
      </c>
      <c r="C9">
        <f t="shared" si="0"/>
        <v>1.2000000000000028</v>
      </c>
      <c r="D9">
        <v>0.05</v>
      </c>
      <c r="E9">
        <f>2*A9+1</f>
        <v>9</v>
      </c>
      <c r="F9" s="3">
        <f>I9*10000</f>
        <v>499.78235262962272</v>
      </c>
      <c r="G9" s="3">
        <f>J9*10000</f>
        <v>10.41213234645045</v>
      </c>
      <c r="I9">
        <f>2*SQRT(C9*E9*$G$2)</f>
        <v>4.9978235262962273E-2</v>
      </c>
      <c r="J9" s="1">
        <f>2*SQRT(SUMSQ(D9*E9*$G$2/I9))</f>
        <v>1.041213234645045E-3</v>
      </c>
    </row>
    <row r="10" spans="1:20" x14ac:dyDescent="0.3">
      <c r="A10">
        <v>5</v>
      </c>
      <c r="B10">
        <v>49.8</v>
      </c>
      <c r="C10">
        <f t="shared" si="0"/>
        <v>0.90000000000000568</v>
      </c>
      <c r="D10">
        <v>0.05</v>
      </c>
      <c r="E10">
        <f>2*A10+1</f>
        <v>11</v>
      </c>
      <c r="F10" s="3">
        <f>I10*10000</f>
        <v>478.50517238583893</v>
      </c>
      <c r="G10" s="3">
        <f>J10*10000</f>
        <v>13.291810344051001</v>
      </c>
      <c r="I10">
        <f>2*SQRT(C10*E10*$G$2)</f>
        <v>4.7850517238583891E-2</v>
      </c>
      <c r="J10" s="1">
        <f>2*SQRT(SUMSQ(D10*E10*$G$2/I10))</f>
        <v>1.3291810344051001E-3</v>
      </c>
    </row>
    <row r="12" spans="1:20" x14ac:dyDescent="0.3">
      <c r="A12" t="s">
        <v>4</v>
      </c>
      <c r="B12" t="s">
        <v>21</v>
      </c>
    </row>
    <row r="13" spans="1:20" x14ac:dyDescent="0.3">
      <c r="A13">
        <v>360</v>
      </c>
      <c r="B13">
        <f>A13-A2</f>
        <v>337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D98F3-BCB2-4009-8F28-3D1C7EF89812}">
  <dimension ref="A1:L16"/>
  <sheetViews>
    <sheetView tabSelected="1" workbookViewId="0">
      <selection activeCell="B2" sqref="B2"/>
    </sheetView>
  </sheetViews>
  <sheetFormatPr defaultRowHeight="14.4" x14ac:dyDescent="0.3"/>
  <cols>
    <col min="3" max="3" width="11" bestFit="1" customWidth="1"/>
    <col min="11" max="11" width="11" bestFit="1" customWidth="1"/>
  </cols>
  <sheetData>
    <row r="1" spans="1:12" x14ac:dyDescent="0.3">
      <c r="A1" t="s">
        <v>5</v>
      </c>
      <c r="B1" t="s">
        <v>19</v>
      </c>
      <c r="C1" t="s">
        <v>12</v>
      </c>
      <c r="D1" t="s">
        <v>20</v>
      </c>
      <c r="E1" t="s">
        <v>10</v>
      </c>
      <c r="H1" t="s">
        <v>17</v>
      </c>
      <c r="I1" t="s">
        <v>18</v>
      </c>
      <c r="K1" t="s">
        <v>15</v>
      </c>
    </row>
    <row r="2" spans="1:12" x14ac:dyDescent="0.3">
      <c r="A2">
        <v>1</v>
      </c>
      <c r="B2">
        <v>2.3199999999999998</v>
      </c>
      <c r="C2">
        <f>0.01</f>
        <v>0.01</v>
      </c>
      <c r="D2">
        <f>B2*0.02*1000</f>
        <v>46.4</v>
      </c>
      <c r="E2">
        <f>C2*0.02*1000</f>
        <v>0.2</v>
      </c>
      <c r="H2" s="2">
        <f>_xlfn.COVARIANCE.P(A2:A8,D2:D8)/_xlfn.VAR.P(A2:A8)</f>
        <v>5.4857142857142858</v>
      </c>
      <c r="I2" s="2">
        <f>1/SQRT(7) * SQRT(_xlfn.VAR.P(D2:D8)/_xlfn.VAR.P(A2:A8)-H2*H2)</f>
        <v>0.58494224877531853</v>
      </c>
      <c r="K2">
        <f>2*B12*C11/H2</f>
        <v>26350.260416666668</v>
      </c>
      <c r="L2">
        <f>$C$11*$B$12*A2/D2</f>
        <v>1557.6508620689656</v>
      </c>
    </row>
    <row r="3" spans="1:12" x14ac:dyDescent="0.3">
      <c r="A3">
        <v>-1</v>
      </c>
      <c r="B3">
        <v>2.16</v>
      </c>
      <c r="C3">
        <f t="shared" ref="C3:C8" si="0">0.01</f>
        <v>0.01</v>
      </c>
      <c r="D3">
        <f t="shared" ref="D3:D8" si="1">B3*0.02*1000</f>
        <v>43.2</v>
      </c>
      <c r="E3">
        <f t="shared" ref="E3:E8" si="2">C3*0.02*1000</f>
        <v>0.2</v>
      </c>
      <c r="L3">
        <f t="shared" ref="L3:L8" si="3">$C$11*$B$12*A3/D3</f>
        <v>-1673.0324074074074</v>
      </c>
    </row>
    <row r="4" spans="1:12" x14ac:dyDescent="0.3">
      <c r="A4">
        <v>2</v>
      </c>
      <c r="B4">
        <v>3.04</v>
      </c>
      <c r="C4">
        <f t="shared" si="0"/>
        <v>0.01</v>
      </c>
      <c r="D4">
        <f t="shared" si="1"/>
        <v>60.8</v>
      </c>
      <c r="E4">
        <f t="shared" si="2"/>
        <v>0.2</v>
      </c>
      <c r="H4" s="3">
        <f>H2/10000</f>
        <v>5.4857142857142854E-4</v>
      </c>
      <c r="I4" s="3"/>
      <c r="K4">
        <f>2*C12*B11/H4</f>
        <v>2.6350260416666673</v>
      </c>
      <c r="L4">
        <f t="shared" si="3"/>
        <v>2377.4671052631579</v>
      </c>
    </row>
    <row r="5" spans="1:12" x14ac:dyDescent="0.3">
      <c r="A5">
        <v>-2</v>
      </c>
      <c r="B5">
        <v>1.92</v>
      </c>
      <c r="C5">
        <f t="shared" si="0"/>
        <v>0.01</v>
      </c>
      <c r="D5">
        <f t="shared" si="1"/>
        <v>38.4</v>
      </c>
      <c r="E5">
        <f t="shared" si="2"/>
        <v>0.2</v>
      </c>
      <c r="L5">
        <f t="shared" si="3"/>
        <v>-3764.322916666667</v>
      </c>
    </row>
    <row r="6" spans="1:12" x14ac:dyDescent="0.3">
      <c r="A6">
        <v>3</v>
      </c>
      <c r="B6">
        <v>3.36</v>
      </c>
      <c r="C6">
        <f t="shared" si="0"/>
        <v>0.01</v>
      </c>
      <c r="D6">
        <f t="shared" si="1"/>
        <v>67.2</v>
      </c>
      <c r="E6">
        <f t="shared" si="2"/>
        <v>0.2</v>
      </c>
      <c r="L6">
        <f t="shared" si="3"/>
        <v>3226.5625</v>
      </c>
    </row>
    <row r="7" spans="1:12" x14ac:dyDescent="0.3">
      <c r="A7">
        <v>-3</v>
      </c>
      <c r="B7">
        <v>1.6</v>
      </c>
      <c r="C7">
        <f t="shared" si="0"/>
        <v>0.01</v>
      </c>
      <c r="D7">
        <f t="shared" si="1"/>
        <v>32</v>
      </c>
      <c r="E7">
        <f t="shared" si="2"/>
        <v>0.2</v>
      </c>
      <c r="L7">
        <f t="shared" si="3"/>
        <v>-6775.78125</v>
      </c>
    </row>
    <row r="8" spans="1:12" x14ac:dyDescent="0.3">
      <c r="A8">
        <v>0</v>
      </c>
      <c r="B8">
        <v>2.5</v>
      </c>
      <c r="C8">
        <f t="shared" si="0"/>
        <v>0.01</v>
      </c>
      <c r="D8">
        <f t="shared" si="1"/>
        <v>50</v>
      </c>
      <c r="E8">
        <f t="shared" si="2"/>
        <v>0.2</v>
      </c>
      <c r="L8">
        <f t="shared" si="3"/>
        <v>0</v>
      </c>
    </row>
    <row r="11" spans="1:12" x14ac:dyDescent="0.3">
      <c r="A11" t="s">
        <v>13</v>
      </c>
      <c r="B11">
        <v>12.5</v>
      </c>
      <c r="C11">
        <f>B11*10000</f>
        <v>125000</v>
      </c>
    </row>
    <row r="12" spans="1:12" x14ac:dyDescent="0.3">
      <c r="A12" t="s">
        <v>14</v>
      </c>
      <c r="B12">
        <f>A!E2*0.001</f>
        <v>0.57820000000000005</v>
      </c>
      <c r="C12">
        <f>B12/10000</f>
        <v>5.7820000000000005E-5</v>
      </c>
    </row>
    <row r="15" spans="1:12" x14ac:dyDescent="0.3">
      <c r="A15" t="s">
        <v>16</v>
      </c>
    </row>
    <row r="16" spans="1:12" x14ac:dyDescent="0.3">
      <c r="A16">
        <v>384</v>
      </c>
      <c r="B16">
        <f>A16-A!A2</f>
        <v>361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B0FD6-F4CC-491E-BDBD-51E1ADEF5F91}"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Державин</dc:creator>
  <cp:lastModifiedBy>Андрей Державин</cp:lastModifiedBy>
  <dcterms:created xsi:type="dcterms:W3CDTF">2015-06-05T18:19:34Z</dcterms:created>
  <dcterms:modified xsi:type="dcterms:W3CDTF">2021-03-10T01:01:38Z</dcterms:modified>
</cp:coreProperties>
</file>