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!MIPT\Labs\PhysLabs4\4.3.4\"/>
    </mc:Choice>
  </mc:AlternateContent>
  <xr:revisionPtr revIDLastSave="0" documentId="13_ncr:1_{A74BDA74-E6BF-4DAE-8EC8-75951860446F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" sheetId="1" r:id="rId1"/>
    <sheet name="B" sheetId="2" r:id="rId2"/>
    <sheet name="C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D8" i="3"/>
  <c r="E8" i="3" s="1"/>
  <c r="D9" i="3"/>
  <c r="E9" i="3" s="1"/>
  <c r="D10" i="3"/>
  <c r="E10" i="3" s="1"/>
  <c r="D11" i="3"/>
  <c r="E11" i="3" s="1"/>
  <c r="D7" i="3"/>
  <c r="E2" i="3"/>
  <c r="B3" i="3"/>
  <c r="B1" i="3"/>
  <c r="B12" i="2"/>
  <c r="E11" i="2" s="1"/>
  <c r="B13" i="2"/>
  <c r="A16" i="2"/>
  <c r="D3" i="2"/>
  <c r="G8" i="3" s="1"/>
  <c r="G42" i="1"/>
  <c r="G44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5" i="1"/>
  <c r="F35" i="1"/>
  <c r="H35" i="1" s="1"/>
  <c r="F45" i="1"/>
  <c r="H45" i="1" s="1"/>
  <c r="F47" i="1"/>
  <c r="H47" i="1" s="1"/>
  <c r="B24" i="1"/>
  <c r="G38" i="1" s="1"/>
  <c r="B26" i="1"/>
  <c r="C32" i="1"/>
  <c r="B47" i="1"/>
  <c r="B40" i="1"/>
  <c r="B48" i="1"/>
  <c r="B36" i="1"/>
  <c r="B37" i="1"/>
  <c r="B38" i="1"/>
  <c r="B39" i="1"/>
  <c r="B41" i="1"/>
  <c r="B42" i="1"/>
  <c r="B43" i="1"/>
  <c r="B44" i="1"/>
  <c r="B45" i="1"/>
  <c r="B46" i="1"/>
  <c r="B49" i="1"/>
  <c r="B35" i="1"/>
  <c r="B8" i="1"/>
  <c r="B9" i="1"/>
  <c r="B10" i="1"/>
  <c r="B11" i="1"/>
  <c r="B12" i="1"/>
  <c r="B13" i="1"/>
  <c r="B14" i="1"/>
  <c r="B15" i="1"/>
  <c r="B16" i="1"/>
  <c r="B7" i="1"/>
  <c r="E23" i="1"/>
  <c r="E22" i="1"/>
  <c r="E20" i="1"/>
  <c r="E19" i="1"/>
  <c r="E8" i="1" s="1"/>
  <c r="B21" i="1"/>
  <c r="G43" i="1" l="1"/>
  <c r="D6" i="2"/>
  <c r="G11" i="3" s="1"/>
  <c r="D4" i="2"/>
  <c r="G9" i="3" s="1"/>
  <c r="F46" i="1"/>
  <c r="H46" i="1" s="1"/>
  <c r="F43" i="1"/>
  <c r="H43" i="1" s="1"/>
  <c r="G39" i="1"/>
  <c r="F40" i="1"/>
  <c r="H40" i="1" s="1"/>
  <c r="G49" i="1"/>
  <c r="G37" i="1"/>
  <c r="F39" i="1"/>
  <c r="H39" i="1" s="1"/>
  <c r="G48" i="1"/>
  <c r="G36" i="1"/>
  <c r="F42" i="1"/>
  <c r="H42" i="1" s="1"/>
  <c r="G35" i="1"/>
  <c r="F38" i="1"/>
  <c r="H38" i="1" s="1"/>
  <c r="G47" i="1"/>
  <c r="D2" i="2"/>
  <c r="G7" i="3" s="1"/>
  <c r="F44" i="1"/>
  <c r="H44" i="1" s="1"/>
  <c r="F49" i="1"/>
  <c r="H49" i="1" s="1"/>
  <c r="F37" i="1"/>
  <c r="H37" i="1" s="1"/>
  <c r="G46" i="1"/>
  <c r="F48" i="1"/>
  <c r="H48" i="1" s="1"/>
  <c r="F36" i="1"/>
  <c r="H36" i="1" s="1"/>
  <c r="G45" i="1"/>
  <c r="D5" i="2"/>
  <c r="G10" i="3" s="1"/>
  <c r="G41" i="1"/>
  <c r="G40" i="1"/>
  <c r="F41" i="1"/>
  <c r="H41" i="1" s="1"/>
  <c r="F13" i="1"/>
  <c r="E7" i="1"/>
  <c r="E14" i="1"/>
  <c r="E13" i="1"/>
  <c r="E9" i="1"/>
  <c r="E16" i="1"/>
  <c r="E15" i="1"/>
  <c r="E12" i="1"/>
  <c r="E11" i="1"/>
  <c r="E10" i="1"/>
  <c r="D18" i="2"/>
  <c r="D16" i="2"/>
  <c r="D19" i="2"/>
  <c r="D20" i="2"/>
  <c r="D17" i="2"/>
  <c r="F14" i="1"/>
  <c r="F15" i="1"/>
  <c r="F9" i="1"/>
  <c r="F8" i="1"/>
  <c r="F7" i="1"/>
  <c r="F16" i="1"/>
  <c r="F12" i="1"/>
  <c r="F11" i="1"/>
  <c r="F10" i="1"/>
</calcChain>
</file>

<file path=xl/sharedStrings.xml><?xml version="1.0" encoding="utf-8"?>
<sst xmlns="http://schemas.openxmlformats.org/spreadsheetml/2006/main" count="57" uniqueCount="48">
  <si>
    <t>F1, cm</t>
  </si>
  <si>
    <t>zero, mkm</t>
  </si>
  <si>
    <t>img size</t>
  </si>
  <si>
    <t>size</t>
  </si>
  <si>
    <t>D1, mkm</t>
  </si>
  <si>
    <t>dL</t>
  </si>
  <si>
    <t>D, mkm</t>
  </si>
  <si>
    <t>sigma a1</t>
  </si>
  <si>
    <t>b1, cm</t>
  </si>
  <si>
    <t>a1, cm</t>
  </si>
  <si>
    <t>sigma b1</t>
  </si>
  <si>
    <t>L, cm</t>
  </si>
  <si>
    <t>sigma L</t>
  </si>
  <si>
    <t>G</t>
  </si>
  <si>
    <t>sigma G</t>
  </si>
  <si>
    <t>th a1</t>
  </si>
  <si>
    <t>th b1</t>
  </si>
  <si>
    <t>D_L</t>
  </si>
  <si>
    <t>sigma mkm</t>
  </si>
  <si>
    <t>mm</t>
  </si>
  <si>
    <t>sigma</t>
  </si>
  <si>
    <t>lamda, nm</t>
  </si>
  <si>
    <t>m</t>
  </si>
  <si>
    <t>X, mm</t>
  </si>
  <si>
    <t>sigma X</t>
  </si>
  <si>
    <t>sigma Dc</t>
  </si>
  <si>
    <t>sigma L mm</t>
  </si>
  <si>
    <t>L, mm</t>
  </si>
  <si>
    <t>Dc, mm</t>
  </si>
  <si>
    <t>mkm</t>
  </si>
  <si>
    <t>M</t>
  </si>
  <si>
    <t>N</t>
  </si>
  <si>
    <t>волос</t>
  </si>
  <si>
    <t>X</t>
  </si>
  <si>
    <t>d_c</t>
  </si>
  <si>
    <t>F2</t>
  </si>
  <si>
    <t>F3</t>
  </si>
  <si>
    <t>b3</t>
  </si>
  <si>
    <t>a3</t>
  </si>
  <si>
    <t>d</t>
  </si>
  <si>
    <t>a2</t>
  </si>
  <si>
    <t>b2</t>
  </si>
  <si>
    <t>Y</t>
  </si>
  <si>
    <t>k</t>
  </si>
  <si>
    <t>G2</t>
  </si>
  <si>
    <t>dy</t>
  </si>
  <si>
    <t>dY</t>
  </si>
  <si>
    <t>1/dc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</si>
</sst>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"/>
    <numFmt numFmtId="166" formatCode="0.000"/>
    <numFmt numFmtId="167" formatCode="0.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0" fontId="0" fillId="2" borderId="0" xfId="0" applyFill="1"/>
    <xf numFmtId="165" fontId="0" fillId="2" borderId="0" xfId="0" applyNumberFormat="1" applyFill="1"/>
    <xf numFmtId="2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5" fontId="0" fillId="3" borderId="0" xfId="0" applyNumberFormat="1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1502624671916"/>
                  <c:y val="5.508165645960921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A!$B$7:$B$16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</c:numCache>
            </c:numRef>
          </c:xVal>
          <c:yVal>
            <c:numRef>
              <c:f>A!$C$7:$C$16</c:f>
              <c:numCache>
                <c:formatCode>General</c:formatCode>
                <c:ptCount val="10"/>
                <c:pt idx="0">
                  <c:v>1500</c:v>
                </c:pt>
                <c:pt idx="1">
                  <c:v>3000</c:v>
                </c:pt>
                <c:pt idx="2">
                  <c:v>4500</c:v>
                </c:pt>
                <c:pt idx="3">
                  <c:v>5500</c:v>
                </c:pt>
                <c:pt idx="4">
                  <c:v>7000</c:v>
                </c:pt>
                <c:pt idx="5">
                  <c:v>8500</c:v>
                </c:pt>
                <c:pt idx="6">
                  <c:v>9500</c:v>
                </c:pt>
                <c:pt idx="7">
                  <c:v>11000</c:v>
                </c:pt>
                <c:pt idx="8">
                  <c:v>12500</c:v>
                </c:pt>
                <c:pt idx="9">
                  <c:v>14000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11-46BD-9D7C-047ABBF05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8097424"/>
        <c:axId val="718097008"/>
      </c:scatterChart>
      <c:valAx>
        <c:axId val="71809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008"/>
        <c:crosses val="autoZero"/>
        <c:crossBetween val="midCat"/>
      </c:valAx>
      <c:valAx>
        <c:axId val="7180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809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7822200349956255"/>
                  <c:y val="2.191236512102653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'C'!$G$7:$G$11</c:f>
              <c:numCache>
                <c:formatCode>General</c:formatCode>
                <c:ptCount val="5"/>
                <c:pt idx="0">
                  <c:v>43.697084626288166</c:v>
                </c:pt>
                <c:pt idx="1">
                  <c:v>29.330919817645484</c:v>
                </c:pt>
                <c:pt idx="2">
                  <c:v>14.366164808642687</c:v>
                </c:pt>
                <c:pt idx="3">
                  <c:v>7.4823775045013985</c:v>
                </c:pt>
                <c:pt idx="4">
                  <c:v>5.9859020036011188</c:v>
                </c:pt>
              </c:numCache>
            </c:numRef>
          </c:xVal>
          <c:yVal>
            <c:numRef>
              <c:f>'C'!$E$7:$E$11</c:f>
              <c:numCache>
                <c:formatCode>General</c:formatCode>
                <c:ptCount val="5"/>
                <c:pt idx="0">
                  <c:v>4.377738825591587</c:v>
                </c:pt>
                <c:pt idx="1">
                  <c:v>2.8374233128834359</c:v>
                </c:pt>
                <c:pt idx="2">
                  <c:v>1.6213847502191061</c:v>
                </c:pt>
                <c:pt idx="3">
                  <c:v>0.85122699386503076</c:v>
                </c:pt>
                <c:pt idx="4">
                  <c:v>1.2160385626643295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09-44D2-B449-A5EA20F2D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356176"/>
        <c:axId val="716627952"/>
      </c:scatterChart>
      <c:valAx>
        <c:axId val="5173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627952"/>
        <c:crosses val="autoZero"/>
        <c:crossBetween val="midCat"/>
      </c:valAx>
      <c:valAx>
        <c:axId val="71662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35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2</xdr:row>
      <xdr:rowOff>60960</xdr:rowOff>
    </xdr:from>
    <xdr:to>
      <xdr:col>16</xdr:col>
      <xdr:colOff>396240</xdr:colOff>
      <xdr:row>17</xdr:row>
      <xdr:rowOff>60960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6EF165A-3CF2-420C-A869-9C4F58DFD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3</xdr:row>
      <xdr:rowOff>175260</xdr:rowOff>
    </xdr:from>
    <xdr:to>
      <xdr:col>15</xdr:col>
      <xdr:colOff>411480</xdr:colOff>
      <xdr:row>18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1DFA4C6-0324-4154-A89D-A048B97A5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abSelected="1" topLeftCell="A26" workbookViewId="0">
      <selection activeCell="B36" sqref="B36"/>
    </sheetView>
  </sheetViews>
  <sheetFormatPr defaultRowHeight="14.4" x14ac:dyDescent="0.3"/>
  <cols>
    <col min="7" max="7" width="12" bestFit="1" customWidth="1"/>
  </cols>
  <sheetData>
    <row r="1" spans="1:6" x14ac:dyDescent="0.3">
      <c r="A1" t="s">
        <v>0</v>
      </c>
      <c r="B1" t="s">
        <v>1</v>
      </c>
      <c r="C1" t="s">
        <v>18</v>
      </c>
    </row>
    <row r="2" spans="1:6" x14ac:dyDescent="0.3">
      <c r="A2">
        <v>3.8</v>
      </c>
      <c r="B2">
        <v>510</v>
      </c>
      <c r="C2">
        <v>10</v>
      </c>
      <c r="D2" t="s">
        <v>19</v>
      </c>
    </row>
    <row r="5" spans="1:6" x14ac:dyDescent="0.3">
      <c r="B5" t="s">
        <v>3</v>
      </c>
      <c r="C5" t="s">
        <v>2</v>
      </c>
    </row>
    <row r="6" spans="1:6" x14ac:dyDescent="0.3">
      <c r="B6" t="s">
        <v>6</v>
      </c>
      <c r="C6" t="s">
        <v>4</v>
      </c>
      <c r="E6" t="s">
        <v>17</v>
      </c>
      <c r="F6" t="s">
        <v>20</v>
      </c>
    </row>
    <row r="7" spans="1:6" x14ac:dyDescent="0.3">
      <c r="A7">
        <v>560</v>
      </c>
      <c r="B7">
        <f>(A7-$B$2)</f>
        <v>50</v>
      </c>
      <c r="C7">
        <v>1500</v>
      </c>
      <c r="E7">
        <f>C7/$E$19</f>
        <v>53.317535545023695</v>
      </c>
      <c r="F7" s="2">
        <f>SQRT(($C$2/$E$19)^2 + (B7*$E$20/$E$19^2)^2)</f>
        <v>0.35764866441454268</v>
      </c>
    </row>
    <row r="8" spans="1:6" x14ac:dyDescent="0.3">
      <c r="A8">
        <v>610</v>
      </c>
      <c r="B8">
        <f t="shared" ref="B8:B16" si="0">(A8-$B$2)</f>
        <v>100</v>
      </c>
      <c r="C8">
        <v>3000</v>
      </c>
      <c r="E8">
        <f t="shared" ref="E8:E16" si="1">C8/$E$19</f>
        <v>106.63507109004739</v>
      </c>
      <c r="F8" s="2">
        <f t="shared" ref="F8:F16" si="2">SQRT(($C$2/$E$19)^2 + (B8*$E$20/$E$19^2)^2)</f>
        <v>0.36416432520321007</v>
      </c>
    </row>
    <row r="9" spans="1:6" x14ac:dyDescent="0.3">
      <c r="A9">
        <v>660</v>
      </c>
      <c r="B9">
        <f t="shared" si="0"/>
        <v>150</v>
      </c>
      <c r="C9">
        <v>4500</v>
      </c>
      <c r="E9">
        <f t="shared" si="1"/>
        <v>159.95260663507111</v>
      </c>
      <c r="F9" s="2">
        <f t="shared" si="2"/>
        <v>0.37477211307590813</v>
      </c>
    </row>
    <row r="10" spans="1:6" x14ac:dyDescent="0.3">
      <c r="A10">
        <v>710</v>
      </c>
      <c r="B10">
        <f t="shared" si="0"/>
        <v>200</v>
      </c>
      <c r="C10">
        <v>5500</v>
      </c>
      <c r="E10">
        <f t="shared" si="1"/>
        <v>195.49763033175356</v>
      </c>
      <c r="F10" s="2">
        <f t="shared" si="2"/>
        <v>0.38913752083745662</v>
      </c>
    </row>
    <row r="11" spans="1:6" x14ac:dyDescent="0.3">
      <c r="A11">
        <v>760</v>
      </c>
      <c r="B11">
        <f t="shared" si="0"/>
        <v>250</v>
      </c>
      <c r="C11">
        <v>7000</v>
      </c>
      <c r="E11">
        <f t="shared" si="1"/>
        <v>248.81516587677726</v>
      </c>
      <c r="F11" s="1">
        <f t="shared" si="2"/>
        <v>0.40686272365889148</v>
      </c>
    </row>
    <row r="12" spans="1:6" x14ac:dyDescent="0.3">
      <c r="A12">
        <v>810</v>
      </c>
      <c r="B12">
        <f t="shared" si="0"/>
        <v>300</v>
      </c>
      <c r="C12">
        <v>8500</v>
      </c>
      <c r="E12">
        <f t="shared" si="1"/>
        <v>302.13270142180096</v>
      </c>
      <c r="F12">
        <f t="shared" si="2"/>
        <v>0.42753003880219898</v>
      </c>
    </row>
    <row r="13" spans="1:6" x14ac:dyDescent="0.3">
      <c r="A13">
        <v>860</v>
      </c>
      <c r="B13">
        <f t="shared" si="0"/>
        <v>350</v>
      </c>
      <c r="C13">
        <v>9500</v>
      </c>
      <c r="E13">
        <f t="shared" si="1"/>
        <v>337.67772511848341</v>
      </c>
      <c r="F13">
        <f t="shared" si="2"/>
        <v>0.45073493834931061</v>
      </c>
    </row>
    <row r="14" spans="1:6" x14ac:dyDescent="0.3">
      <c r="A14">
        <v>910</v>
      </c>
      <c r="B14">
        <f t="shared" si="0"/>
        <v>400</v>
      </c>
      <c r="C14">
        <v>11000</v>
      </c>
      <c r="E14">
        <f t="shared" si="1"/>
        <v>390.99526066350711</v>
      </c>
      <c r="F14">
        <f t="shared" si="2"/>
        <v>0.4761065296913839</v>
      </c>
    </row>
    <row r="15" spans="1:6" x14ac:dyDescent="0.3">
      <c r="A15">
        <v>960</v>
      </c>
      <c r="B15">
        <f t="shared" si="0"/>
        <v>450</v>
      </c>
      <c r="C15">
        <v>12500</v>
      </c>
      <c r="E15">
        <f t="shared" si="1"/>
        <v>444.31279620853081</v>
      </c>
      <c r="F15">
        <f t="shared" si="2"/>
        <v>0.5033172587705067</v>
      </c>
    </row>
    <row r="16" spans="1:6" x14ac:dyDescent="0.3">
      <c r="A16">
        <v>1010</v>
      </c>
      <c r="B16">
        <f t="shared" si="0"/>
        <v>500</v>
      </c>
      <c r="C16">
        <v>14000</v>
      </c>
      <c r="E16">
        <f t="shared" si="1"/>
        <v>497.63033175355451</v>
      </c>
      <c r="F16">
        <f t="shared" si="2"/>
        <v>0.53208504088464148</v>
      </c>
    </row>
    <row r="19" spans="1:5" x14ac:dyDescent="0.3">
      <c r="A19" t="s">
        <v>9</v>
      </c>
      <c r="B19">
        <v>4.5</v>
      </c>
      <c r="D19" t="s">
        <v>13</v>
      </c>
      <c r="E19" s="3">
        <f>B21/B19</f>
        <v>28.133333333333333</v>
      </c>
    </row>
    <row r="20" spans="1:5" x14ac:dyDescent="0.3">
      <c r="A20" t="s">
        <v>7</v>
      </c>
      <c r="B20">
        <v>0.1</v>
      </c>
      <c r="D20" t="s">
        <v>14</v>
      </c>
      <c r="E20" s="3">
        <f>SQRT((B22/B19)^2+(B21*B20/B19^2)^2)</f>
        <v>0.62676297307435891</v>
      </c>
    </row>
    <row r="21" spans="1:5" x14ac:dyDescent="0.3">
      <c r="A21" t="s">
        <v>8</v>
      </c>
      <c r="B21">
        <f>86.1+40.5</f>
        <v>126.6</v>
      </c>
    </row>
    <row r="22" spans="1:5" x14ac:dyDescent="0.3">
      <c r="A22" t="s">
        <v>10</v>
      </c>
      <c r="B22">
        <v>0.2</v>
      </c>
      <c r="D22" t="s">
        <v>15</v>
      </c>
      <c r="E22">
        <f>(B23-SQRT(B23^2-4*A2*B23))/2</f>
        <v>3.9161856841897986</v>
      </c>
    </row>
    <row r="23" spans="1:5" x14ac:dyDescent="0.3">
      <c r="A23" t="s">
        <v>11</v>
      </c>
      <c r="B23">
        <v>132</v>
      </c>
      <c r="D23" t="s">
        <v>16</v>
      </c>
      <c r="E23">
        <f>(B23+SQRT(B23^2-4*A2*B23))/2</f>
        <v>128.0838143158102</v>
      </c>
    </row>
    <row r="24" spans="1:5" x14ac:dyDescent="0.3">
      <c r="A24" t="s">
        <v>27</v>
      </c>
      <c r="B24">
        <f>B23*10</f>
        <v>1320</v>
      </c>
    </row>
    <row r="25" spans="1:5" x14ac:dyDescent="0.3">
      <c r="A25" t="s">
        <v>12</v>
      </c>
      <c r="B25">
        <v>0.2</v>
      </c>
    </row>
    <row r="26" spans="1:5" x14ac:dyDescent="0.3">
      <c r="A26" t="s">
        <v>26</v>
      </c>
      <c r="B26">
        <f>B25*10</f>
        <v>2</v>
      </c>
    </row>
    <row r="31" spans="1:5" x14ac:dyDescent="0.3">
      <c r="B31" t="s">
        <v>21</v>
      </c>
      <c r="C31" t="s">
        <v>19</v>
      </c>
    </row>
    <row r="32" spans="1:5" x14ac:dyDescent="0.3">
      <c r="B32">
        <v>632.79999999999995</v>
      </c>
      <c r="C32">
        <f>B32/1000000</f>
        <v>6.3279999999999999E-4</v>
      </c>
    </row>
    <row r="34" spans="1:9" x14ac:dyDescent="0.3">
      <c r="B34" t="s">
        <v>6</v>
      </c>
      <c r="C34" t="s">
        <v>22</v>
      </c>
      <c r="D34" t="s">
        <v>23</v>
      </c>
      <c r="E34" t="s">
        <v>24</v>
      </c>
      <c r="F34" t="s">
        <v>28</v>
      </c>
      <c r="G34" s="10" t="s">
        <v>25</v>
      </c>
      <c r="H34" t="s">
        <v>29</v>
      </c>
    </row>
    <row r="35" spans="1:9" x14ac:dyDescent="0.3">
      <c r="A35">
        <v>520</v>
      </c>
      <c r="B35" s="4">
        <f>$B$2+1000-A35</f>
        <v>990</v>
      </c>
      <c r="C35" s="4">
        <v>1</v>
      </c>
      <c r="D35" s="4">
        <v>71</v>
      </c>
      <c r="E35" s="4">
        <v>1</v>
      </c>
      <c r="F35" s="5">
        <f>2*C35*$C$32*$B$24/D35</f>
        <v>2.3529464788732392E-2</v>
      </c>
      <c r="G35" s="9">
        <f>2*C35*SQRT(SUMSQ($C$32*$B$26/D35, $B$24*$C$32*E35/D35^2))</f>
        <v>3.3331297233846283E-4</v>
      </c>
      <c r="H35">
        <f>F35*1000</f>
        <v>23.52946478873239</v>
      </c>
      <c r="I35">
        <f>1000-B35</f>
        <v>10</v>
      </c>
    </row>
    <row r="36" spans="1:9" x14ac:dyDescent="0.3">
      <c r="A36">
        <v>520</v>
      </c>
      <c r="B36" s="4">
        <f t="shared" ref="B36:B40" si="3">$B$2+1000-A36</f>
        <v>990</v>
      </c>
      <c r="C36" s="4">
        <v>2</v>
      </c>
      <c r="D36" s="4">
        <v>143</v>
      </c>
      <c r="E36" s="4">
        <v>1</v>
      </c>
      <c r="F36" s="5">
        <f t="shared" ref="F36:F49" si="4">2*C36*$C$32*$B$24/D36</f>
        <v>2.3364923076923075E-2</v>
      </c>
      <c r="G36" s="9">
        <f t="shared" ref="G36:G49" si="5">2*C36*SQRT(SUMSQ($C$32*$B$26/D36, $B$24*$C$32*E36/D36^2))</f>
        <v>1.6718223868465194E-4</v>
      </c>
      <c r="H36">
        <f t="shared" ref="H36:H49" si="6">F36*1000</f>
        <v>23.364923076923073</v>
      </c>
      <c r="I36">
        <f t="shared" ref="I36:I49" si="7">1000-B36</f>
        <v>10</v>
      </c>
    </row>
    <row r="37" spans="1:9" x14ac:dyDescent="0.3">
      <c r="A37">
        <v>570</v>
      </c>
      <c r="B37" s="4">
        <f t="shared" si="3"/>
        <v>940</v>
      </c>
      <c r="C37" s="4">
        <v>1</v>
      </c>
      <c r="D37" s="4">
        <v>56</v>
      </c>
      <c r="E37" s="4">
        <v>1</v>
      </c>
      <c r="F37" s="5">
        <f t="shared" si="4"/>
        <v>2.9831999999999997E-2</v>
      </c>
      <c r="G37" s="9">
        <f t="shared" si="5"/>
        <v>5.346284225554058E-4</v>
      </c>
      <c r="H37">
        <f t="shared" si="6"/>
        <v>29.831999999999997</v>
      </c>
      <c r="I37">
        <f t="shared" si="7"/>
        <v>60</v>
      </c>
    </row>
    <row r="38" spans="1:9" x14ac:dyDescent="0.3">
      <c r="A38">
        <v>570</v>
      </c>
      <c r="B38" s="4">
        <f t="shared" si="3"/>
        <v>940</v>
      </c>
      <c r="C38" s="4">
        <v>2</v>
      </c>
      <c r="D38" s="4">
        <v>109</v>
      </c>
      <c r="E38" s="4">
        <v>1</v>
      </c>
      <c r="F38" s="5">
        <f t="shared" si="4"/>
        <v>3.0653064220183483E-2</v>
      </c>
      <c r="G38" s="9">
        <f t="shared" si="5"/>
        <v>2.8503012388426431E-4</v>
      </c>
      <c r="H38">
        <f t="shared" si="6"/>
        <v>30.653064220183484</v>
      </c>
      <c r="I38">
        <f t="shared" si="7"/>
        <v>60</v>
      </c>
    </row>
    <row r="39" spans="1:9" x14ac:dyDescent="0.3">
      <c r="A39">
        <v>610</v>
      </c>
      <c r="B39" s="4">
        <f t="shared" si="3"/>
        <v>900</v>
      </c>
      <c r="C39" s="4">
        <v>1</v>
      </c>
      <c r="D39" s="4">
        <v>43</v>
      </c>
      <c r="E39" s="4">
        <v>1</v>
      </c>
      <c r="F39" s="5">
        <f t="shared" si="4"/>
        <v>3.8850976744186042E-2</v>
      </c>
      <c r="G39" s="9">
        <f t="shared" si="5"/>
        <v>9.0542663224601441E-4</v>
      </c>
      <c r="H39">
        <f t="shared" si="6"/>
        <v>38.850976744186042</v>
      </c>
      <c r="I39">
        <f t="shared" si="7"/>
        <v>100</v>
      </c>
    </row>
    <row r="40" spans="1:9" x14ac:dyDescent="0.3">
      <c r="A40">
        <v>610</v>
      </c>
      <c r="B40" s="4">
        <f t="shared" si="3"/>
        <v>900</v>
      </c>
      <c r="C40" s="4">
        <v>2</v>
      </c>
      <c r="D40" s="4">
        <v>85</v>
      </c>
      <c r="E40" s="4">
        <v>1</v>
      </c>
      <c r="F40" s="5">
        <f t="shared" si="4"/>
        <v>3.9308047058823528E-2</v>
      </c>
      <c r="G40" s="9">
        <f t="shared" si="5"/>
        <v>4.6626699174413946E-4</v>
      </c>
      <c r="H40">
        <f t="shared" si="6"/>
        <v>39.308047058823526</v>
      </c>
      <c r="I40">
        <f t="shared" si="7"/>
        <v>100</v>
      </c>
    </row>
    <row r="41" spans="1:9" x14ac:dyDescent="0.3">
      <c r="A41">
        <v>710</v>
      </c>
      <c r="B41" s="4">
        <f t="shared" ref="B41:B49" si="8">$B$2+1000-A41</f>
        <v>800</v>
      </c>
      <c r="C41" s="4">
        <v>1</v>
      </c>
      <c r="D41" s="4">
        <v>11</v>
      </c>
      <c r="E41" s="4">
        <v>1</v>
      </c>
      <c r="F41" s="6">
        <f t="shared" si="4"/>
        <v>0.15187199999999998</v>
      </c>
      <c r="G41" s="9">
        <f t="shared" si="5"/>
        <v>1.3808462897156537E-2</v>
      </c>
      <c r="H41">
        <f t="shared" si="6"/>
        <v>151.87199999999999</v>
      </c>
      <c r="I41">
        <f t="shared" si="7"/>
        <v>200</v>
      </c>
    </row>
    <row r="42" spans="1:9" x14ac:dyDescent="0.3">
      <c r="A42">
        <v>710</v>
      </c>
      <c r="B42" s="4">
        <f t="shared" si="8"/>
        <v>800</v>
      </c>
      <c r="C42" s="4">
        <v>2</v>
      </c>
      <c r="D42" s="4">
        <v>21.5</v>
      </c>
      <c r="E42" s="4">
        <v>1</v>
      </c>
      <c r="F42" s="7">
        <f t="shared" si="4"/>
        <v>0.15540390697674417</v>
      </c>
      <c r="G42" s="9">
        <f t="shared" si="5"/>
        <v>7.2319228312008885E-3</v>
      </c>
      <c r="H42">
        <f t="shared" si="6"/>
        <v>155.40390697674417</v>
      </c>
      <c r="I42">
        <f t="shared" si="7"/>
        <v>200</v>
      </c>
    </row>
    <row r="43" spans="1:9" x14ac:dyDescent="0.3">
      <c r="A43">
        <v>710</v>
      </c>
      <c r="B43" s="4">
        <f t="shared" si="8"/>
        <v>800</v>
      </c>
      <c r="C43" s="4">
        <v>3</v>
      </c>
      <c r="D43" s="4">
        <v>32.5</v>
      </c>
      <c r="E43" s="4">
        <v>1</v>
      </c>
      <c r="F43" s="7">
        <f t="shared" si="4"/>
        <v>0.15420849230769232</v>
      </c>
      <c r="G43" s="9">
        <f t="shared" si="5"/>
        <v>4.7506259305581458E-3</v>
      </c>
      <c r="H43">
        <f t="shared" si="6"/>
        <v>154.20849230769232</v>
      </c>
      <c r="I43">
        <f t="shared" si="7"/>
        <v>200</v>
      </c>
    </row>
    <row r="44" spans="1:9" x14ac:dyDescent="0.3">
      <c r="A44">
        <v>810</v>
      </c>
      <c r="B44" s="4">
        <f t="shared" si="8"/>
        <v>700</v>
      </c>
      <c r="C44" s="4">
        <v>1</v>
      </c>
      <c r="D44" s="4">
        <v>6</v>
      </c>
      <c r="E44" s="4">
        <v>1</v>
      </c>
      <c r="F44" s="6">
        <f t="shared" si="4"/>
        <v>0.27843199999999996</v>
      </c>
      <c r="G44" s="9">
        <f t="shared" si="5"/>
        <v>4.6407250869473206E-2</v>
      </c>
      <c r="H44">
        <f t="shared" si="6"/>
        <v>278.43199999999996</v>
      </c>
      <c r="I44">
        <f t="shared" si="7"/>
        <v>300</v>
      </c>
    </row>
    <row r="45" spans="1:9" x14ac:dyDescent="0.3">
      <c r="A45">
        <v>810</v>
      </c>
      <c r="B45" s="4">
        <f t="shared" si="8"/>
        <v>700</v>
      </c>
      <c r="C45" s="4">
        <v>2</v>
      </c>
      <c r="D45" s="4">
        <v>9</v>
      </c>
      <c r="E45" s="4">
        <v>1</v>
      </c>
      <c r="F45" s="6">
        <f t="shared" si="4"/>
        <v>0.37124266666666661</v>
      </c>
      <c r="G45" s="9">
        <f t="shared" si="5"/>
        <v>4.1253020158429902E-2</v>
      </c>
      <c r="H45">
        <f t="shared" si="6"/>
        <v>371.24266666666659</v>
      </c>
      <c r="I45">
        <f t="shared" si="7"/>
        <v>300</v>
      </c>
    </row>
    <row r="46" spans="1:9" x14ac:dyDescent="0.3">
      <c r="A46">
        <v>910</v>
      </c>
      <c r="B46" s="4">
        <f t="shared" si="8"/>
        <v>600</v>
      </c>
      <c r="C46" s="4">
        <v>1</v>
      </c>
      <c r="D46" s="4">
        <v>5</v>
      </c>
      <c r="E46" s="4">
        <v>1</v>
      </c>
      <c r="F46" s="6">
        <f t="shared" si="4"/>
        <v>0.33411839999999998</v>
      </c>
      <c r="G46" s="9">
        <f t="shared" si="5"/>
        <v>6.6825597548244936E-2</v>
      </c>
      <c r="H46">
        <f t="shared" si="6"/>
        <v>334.11840000000001</v>
      </c>
      <c r="I46">
        <f t="shared" si="7"/>
        <v>400</v>
      </c>
    </row>
    <row r="47" spans="1:9" x14ac:dyDescent="0.3">
      <c r="A47">
        <v>910</v>
      </c>
      <c r="B47" s="4">
        <f t="shared" si="8"/>
        <v>600</v>
      </c>
      <c r="C47" s="4">
        <v>2</v>
      </c>
      <c r="D47" s="4">
        <v>9</v>
      </c>
      <c r="E47" s="4">
        <v>1</v>
      </c>
      <c r="F47" s="6">
        <f t="shared" si="4"/>
        <v>0.37124266666666661</v>
      </c>
      <c r="G47" s="9">
        <f t="shared" si="5"/>
        <v>4.1253020158429902E-2</v>
      </c>
      <c r="H47">
        <f t="shared" si="6"/>
        <v>371.24266666666659</v>
      </c>
      <c r="I47">
        <f t="shared" si="7"/>
        <v>400</v>
      </c>
    </row>
    <row r="48" spans="1:9" x14ac:dyDescent="0.3">
      <c r="A48">
        <v>1090</v>
      </c>
      <c r="B48" s="4">
        <f t="shared" si="8"/>
        <v>420</v>
      </c>
      <c r="C48" s="4">
        <v>1</v>
      </c>
      <c r="D48" s="4">
        <v>2</v>
      </c>
      <c r="E48" s="4">
        <v>1</v>
      </c>
      <c r="F48" s="8">
        <f t="shared" si="4"/>
        <v>0.83529599999999993</v>
      </c>
      <c r="G48" s="9">
        <f t="shared" si="5"/>
        <v>0.41764991757135544</v>
      </c>
      <c r="H48">
        <f t="shared" si="6"/>
        <v>835.29599999999994</v>
      </c>
      <c r="I48">
        <f t="shared" si="7"/>
        <v>580</v>
      </c>
    </row>
    <row r="49" spans="1:9" x14ac:dyDescent="0.3">
      <c r="A49">
        <v>1090</v>
      </c>
      <c r="B49" s="4">
        <f t="shared" si="8"/>
        <v>420</v>
      </c>
      <c r="C49" s="4">
        <v>2</v>
      </c>
      <c r="D49" s="4">
        <v>6</v>
      </c>
      <c r="E49" s="4">
        <v>1</v>
      </c>
      <c r="F49" s="6">
        <f t="shared" si="4"/>
        <v>0.55686399999999991</v>
      </c>
      <c r="G49" s="9">
        <f t="shared" si="5"/>
        <v>9.2814501738946412E-2</v>
      </c>
      <c r="H49">
        <f t="shared" si="6"/>
        <v>556.86399999999992</v>
      </c>
      <c r="I49">
        <f t="shared" si="7"/>
        <v>580</v>
      </c>
    </row>
    <row r="52" spans="1:9" x14ac:dyDescent="0.3">
      <c r="A52" t="s">
        <v>32</v>
      </c>
    </row>
    <row r="53" spans="1:9" x14ac:dyDescent="0.3">
      <c r="A53" t="s">
        <v>22</v>
      </c>
      <c r="B53" t="s">
        <v>33</v>
      </c>
    </row>
    <row r="54" spans="1:9" x14ac:dyDescent="0.3">
      <c r="A54">
        <v>1</v>
      </c>
      <c r="B54">
        <v>17</v>
      </c>
    </row>
    <row r="55" spans="1:9" x14ac:dyDescent="0.3">
      <c r="A55">
        <v>2</v>
      </c>
      <c r="B55">
        <v>32.5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D23FA-9054-40C9-ADFC-1B08A9515565}">
  <dimension ref="A1:E20"/>
  <sheetViews>
    <sheetView workbookViewId="0">
      <selection activeCell="E17" sqref="E17"/>
    </sheetView>
  </sheetViews>
  <sheetFormatPr defaultRowHeight="14.4" x14ac:dyDescent="0.3"/>
  <sheetData>
    <row r="1" spans="1:5" x14ac:dyDescent="0.3">
      <c r="A1" t="s">
        <v>23</v>
      </c>
      <c r="B1" t="s">
        <v>30</v>
      </c>
      <c r="C1" t="s">
        <v>31</v>
      </c>
      <c r="D1" t="s">
        <v>34</v>
      </c>
    </row>
    <row r="2" spans="1:5" x14ac:dyDescent="0.3">
      <c r="A2">
        <v>73</v>
      </c>
      <c r="B2">
        <v>1</v>
      </c>
      <c r="C2">
        <v>1</v>
      </c>
      <c r="D2">
        <f>2 * B2 * A!$C$32*A!$B$24/B!A2</f>
        <v>2.2884821917808218E-2</v>
      </c>
    </row>
    <row r="3" spans="1:5" x14ac:dyDescent="0.3">
      <c r="A3">
        <v>49</v>
      </c>
      <c r="B3">
        <v>1</v>
      </c>
      <c r="C3">
        <v>2</v>
      </c>
      <c r="D3">
        <f>2 * B3 * A!$C$32*A!$B$24/B!A3</f>
        <v>3.4093714285714283E-2</v>
      </c>
    </row>
    <row r="4" spans="1:5" x14ac:dyDescent="0.3">
      <c r="A4">
        <v>24</v>
      </c>
      <c r="B4">
        <v>1</v>
      </c>
      <c r="C4">
        <v>3</v>
      </c>
      <c r="D4">
        <f>2 * B4 * A!$C$32*A!$B$24/B!A4</f>
        <v>6.9607999999999989E-2</v>
      </c>
    </row>
    <row r="5" spans="1:5" x14ac:dyDescent="0.3">
      <c r="A5">
        <v>12.5</v>
      </c>
      <c r="B5">
        <v>1</v>
      </c>
      <c r="C5">
        <v>4</v>
      </c>
      <c r="D5">
        <f>2 * B5 * A!$C$32*A!$B$24/B!A5</f>
        <v>0.13364735999999999</v>
      </c>
    </row>
    <row r="6" spans="1:5" x14ac:dyDescent="0.3">
      <c r="A6">
        <v>10</v>
      </c>
      <c r="B6">
        <v>1</v>
      </c>
      <c r="C6">
        <v>5</v>
      </c>
      <c r="D6">
        <f>2 * B6 * A!$C$32*A!$B$24/B!A6</f>
        <v>0.16705919999999999</v>
      </c>
    </row>
    <row r="10" spans="1:5" x14ac:dyDescent="0.3">
      <c r="A10" t="s">
        <v>35</v>
      </c>
      <c r="B10">
        <v>110</v>
      </c>
    </row>
    <row r="11" spans="1:5" x14ac:dyDescent="0.3">
      <c r="A11" t="s">
        <v>36</v>
      </c>
      <c r="B11">
        <v>25</v>
      </c>
      <c r="D11" t="s">
        <v>13</v>
      </c>
      <c r="E11">
        <f>B12/B13</f>
        <v>44.88</v>
      </c>
    </row>
    <row r="12" spans="1:5" x14ac:dyDescent="0.3">
      <c r="A12" t="s">
        <v>37</v>
      </c>
      <c r="B12">
        <f>(86.1+26.1)*10</f>
        <v>1122</v>
      </c>
    </row>
    <row r="13" spans="1:5" x14ac:dyDescent="0.3">
      <c r="A13" t="s">
        <v>38</v>
      </c>
      <c r="B13">
        <f>B11</f>
        <v>25</v>
      </c>
    </row>
    <row r="15" spans="1:5" x14ac:dyDescent="0.3">
      <c r="A15" t="s">
        <v>33</v>
      </c>
      <c r="B15" t="s">
        <v>22</v>
      </c>
      <c r="C15" t="s">
        <v>31</v>
      </c>
      <c r="D15" t="s">
        <v>5</v>
      </c>
    </row>
    <row r="16" spans="1:5" x14ac:dyDescent="0.3">
      <c r="A16">
        <f>147*2</f>
        <v>294</v>
      </c>
      <c r="B16">
        <v>1</v>
      </c>
      <c r="C16">
        <v>1</v>
      </c>
      <c r="D16">
        <f>A!$C$32*B!$E$11*B!$B$10/B!A16</f>
        <v>1.0625874285714288E-2</v>
      </c>
    </row>
    <row r="17" spans="1:4" x14ac:dyDescent="0.3">
      <c r="A17">
        <v>205</v>
      </c>
      <c r="B17">
        <v>1</v>
      </c>
      <c r="C17">
        <v>2</v>
      </c>
      <c r="D17">
        <f>A!$C$32*B!$E$11*B!$B$10/B!A17</f>
        <v>1.523905873170732E-2</v>
      </c>
    </row>
    <row r="18" spans="1:4" x14ac:dyDescent="0.3">
      <c r="A18">
        <v>104</v>
      </c>
      <c r="B18">
        <v>1</v>
      </c>
      <c r="C18">
        <v>3</v>
      </c>
      <c r="D18">
        <f>A!$C$32*B!$E$11*B!$B$10/B!A18</f>
        <v>3.0038529230769235E-2</v>
      </c>
    </row>
    <row r="19" spans="1:4" x14ac:dyDescent="0.3">
      <c r="A19">
        <v>52.5</v>
      </c>
      <c r="B19">
        <v>1</v>
      </c>
      <c r="C19">
        <v>4</v>
      </c>
      <c r="D19">
        <f>A!$C$32*B!$E$11*B!$B$10/B!A19</f>
        <v>5.9504896000000009E-2</v>
      </c>
    </row>
    <row r="20" spans="1:4" x14ac:dyDescent="0.3">
      <c r="A20">
        <v>38</v>
      </c>
      <c r="B20">
        <v>1</v>
      </c>
      <c r="C20">
        <v>5</v>
      </c>
      <c r="D20">
        <f>A!$C$32*B!$E$11*B!$B$10/B!A20</f>
        <v>8.2210711578947382E-2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669D3-63AE-42D1-B67A-5468032613CA}">
  <dimension ref="A1:G11"/>
  <sheetViews>
    <sheetView workbookViewId="0">
      <selection activeCell="A2" sqref="A2"/>
    </sheetView>
  </sheetViews>
  <sheetFormatPr defaultRowHeight="14.4" x14ac:dyDescent="0.3"/>
  <sheetData>
    <row r="1" spans="1:7" x14ac:dyDescent="0.3">
      <c r="A1" t="s">
        <v>39</v>
      </c>
      <c r="B1">
        <f>650/1000</f>
        <v>0.65</v>
      </c>
    </row>
    <row r="2" spans="1:7" x14ac:dyDescent="0.3">
      <c r="A2" t="s">
        <v>40</v>
      </c>
      <c r="B2">
        <v>185</v>
      </c>
      <c r="D2" t="s">
        <v>44</v>
      </c>
      <c r="E2">
        <f>B3/B2</f>
        <v>6.1675675675675672</v>
      </c>
    </row>
    <row r="3" spans="1:7" x14ac:dyDescent="0.3">
      <c r="A3" t="s">
        <v>41</v>
      </c>
      <c r="B3">
        <f>(86.1+28)*10</f>
        <v>1141</v>
      </c>
    </row>
    <row r="6" spans="1:7" x14ac:dyDescent="0.3">
      <c r="A6" t="s">
        <v>42</v>
      </c>
      <c r="B6" t="s">
        <v>43</v>
      </c>
      <c r="C6" t="s">
        <v>31</v>
      </c>
      <c r="D6" t="s">
        <v>46</v>
      </c>
      <c r="E6" t="s">
        <v>45</v>
      </c>
      <c r="G6" t="s">
        <v>47</v>
      </c>
    </row>
    <row r="7" spans="1:7" x14ac:dyDescent="0.3">
      <c r="A7">
        <v>54</v>
      </c>
      <c r="B7">
        <v>2</v>
      </c>
      <c r="C7">
        <v>1</v>
      </c>
      <c r="D7">
        <f>A7/B7</f>
        <v>27</v>
      </c>
      <c r="E7">
        <f>D7/$E$2</f>
        <v>4.377738825591587</v>
      </c>
      <c r="G7">
        <f>1/B!D2</f>
        <v>43.697084626288166</v>
      </c>
    </row>
    <row r="8" spans="1:7" x14ac:dyDescent="0.3">
      <c r="A8">
        <v>35</v>
      </c>
      <c r="B8">
        <v>2</v>
      </c>
      <c r="C8">
        <v>2</v>
      </c>
      <c r="D8">
        <f t="shared" ref="D8:D11" si="0">A8/B8</f>
        <v>17.5</v>
      </c>
      <c r="E8">
        <f t="shared" ref="E8:E11" si="1">D8/$E$2</f>
        <v>2.8374233128834359</v>
      </c>
      <c r="G8">
        <f>1/B!D3</f>
        <v>29.330919817645484</v>
      </c>
    </row>
    <row r="9" spans="1:7" x14ac:dyDescent="0.3">
      <c r="A9">
        <v>20</v>
      </c>
      <c r="B9">
        <v>2</v>
      </c>
      <c r="C9">
        <v>3</v>
      </c>
      <c r="D9">
        <f t="shared" si="0"/>
        <v>10</v>
      </c>
      <c r="E9">
        <f t="shared" si="1"/>
        <v>1.6213847502191061</v>
      </c>
      <c r="G9">
        <f>1/B!D4</f>
        <v>14.366164808642687</v>
      </c>
    </row>
    <row r="10" spans="1:7" x14ac:dyDescent="0.3">
      <c r="A10">
        <v>21</v>
      </c>
      <c r="B10">
        <v>4</v>
      </c>
      <c r="C10">
        <v>4</v>
      </c>
      <c r="D10">
        <f t="shared" si="0"/>
        <v>5.25</v>
      </c>
      <c r="E10">
        <f t="shared" si="1"/>
        <v>0.85122699386503076</v>
      </c>
      <c r="G10">
        <f>1/B!D5</f>
        <v>7.4823775045013985</v>
      </c>
    </row>
    <row r="11" spans="1:7" x14ac:dyDescent="0.3">
      <c r="A11">
        <v>15</v>
      </c>
      <c r="B11">
        <v>2</v>
      </c>
      <c r="C11">
        <v>5</v>
      </c>
      <c r="D11">
        <f t="shared" si="0"/>
        <v>7.5</v>
      </c>
      <c r="E11">
        <f t="shared" si="1"/>
        <v>1.2160385626643295</v>
      </c>
      <c r="G11">
        <f>1/B!D6</f>
        <v>5.9859020036011188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Державин</dc:creator>
  <cp:lastModifiedBy>Андрей Державин</cp:lastModifiedBy>
  <dcterms:created xsi:type="dcterms:W3CDTF">2015-06-05T18:19:34Z</dcterms:created>
  <dcterms:modified xsi:type="dcterms:W3CDTF">2021-03-09T14:26:59Z</dcterms:modified>
</cp:coreProperties>
</file>