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cif16\OneDrive\Escritorio\"/>
    </mc:Choice>
  </mc:AlternateContent>
  <xr:revisionPtr revIDLastSave="0" documentId="8_{92D9F377-A8BE-4565-918C-4949B1614E1C}" xr6:coauthVersionLast="47" xr6:coauthVersionMax="47" xr10:uidLastSave="{00000000-0000-0000-0000-000000000000}"/>
  <bookViews>
    <workbookView xWindow="-120" yWindow="-120" windowWidth="20730" windowHeight="11160" activeTab="2" xr2:uid="{00000000-000D-0000-FFFF-FFFF00000000}"/>
  </bookViews>
  <sheets>
    <sheet name="Parámetros" sheetId="1" r:id="rId1"/>
    <sheet name="Gráfico de potencia-torque" sheetId="2" r:id="rId2"/>
    <sheet name="Análisis de gasolina"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12" i="3" l="1"/>
  <c r="F12" i="3"/>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10" i="2"/>
  <c r="N10" i="2" s="1"/>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10" i="2"/>
  <c r="E10" i="2" s="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20" i="1"/>
  <c r="H20" i="1"/>
  <c r="E47" i="1"/>
  <c r="H47" i="1"/>
  <c r="E21" i="1"/>
  <c r="E29" i="1" s="1"/>
  <c r="H21" i="1"/>
  <c r="H27" i="1" s="1"/>
  <c r="E48" i="1"/>
  <c r="E56" i="1" s="1"/>
  <c r="H48" i="1"/>
  <c r="H56" i="1" s="1"/>
  <c r="E22" i="1"/>
  <c r="H22" i="1"/>
  <c r="E49" i="1"/>
  <c r="H49" i="1"/>
  <c r="E23" i="1"/>
  <c r="E26" i="1" s="1"/>
  <c r="H23" i="1"/>
  <c r="H24" i="1" s="1"/>
  <c r="E50" i="1"/>
  <c r="E51" i="1" s="1"/>
  <c r="H50" i="1"/>
  <c r="E25" i="1"/>
  <c r="H25" i="1"/>
  <c r="E52" i="1"/>
  <c r="H52" i="1"/>
  <c r="E28" i="1"/>
  <c r="H28" i="1"/>
  <c r="E55" i="1"/>
  <c r="H55" i="1"/>
  <c r="H29" i="1"/>
  <c r="H51" i="1" l="1"/>
  <c r="H54" i="1"/>
  <c r="H53" i="1"/>
  <c r="E53" i="1"/>
  <c r="E54" i="1"/>
  <c r="E24" i="1"/>
  <c r="E27" i="1"/>
  <c r="H26" i="1"/>
</calcChain>
</file>

<file path=xl/sharedStrings.xml><?xml version="1.0" encoding="utf-8"?>
<sst xmlns="http://schemas.openxmlformats.org/spreadsheetml/2006/main" count="174" uniqueCount="92">
  <si>
    <t>Conclusiones</t>
  </si>
  <si>
    <t>-</t>
  </si>
  <si>
    <t xml:space="preserve">Relación Aire Combustible </t>
  </si>
  <si>
    <t>kW/cm^3</t>
  </si>
  <si>
    <t>Potencia por Desplazamaiento</t>
  </si>
  <si>
    <t>kW</t>
  </si>
  <si>
    <t>Potencia/cilindro</t>
  </si>
  <si>
    <t>cm^3/kW</t>
  </si>
  <si>
    <t>Volumen Especifico</t>
  </si>
  <si>
    <t>kW/cm^2</t>
  </si>
  <si>
    <t>Potencia Especifica (PE)</t>
  </si>
  <si>
    <t>kW/m^2</t>
  </si>
  <si>
    <t>N*m</t>
  </si>
  <si>
    <t>Torque</t>
  </si>
  <si>
    <t>kPa</t>
  </si>
  <si>
    <t>Presión media efectiva al freno (Pme)</t>
  </si>
  <si>
    <t>m^2</t>
  </si>
  <si>
    <t>Corona del Pistón (A=Ap)</t>
  </si>
  <si>
    <t>m/s</t>
  </si>
  <si>
    <t>Vel. Prom. Pistón (Vp)</t>
  </si>
  <si>
    <t>cm^3</t>
  </si>
  <si>
    <t>Desp. Por Cilindro (Vd)</t>
  </si>
  <si>
    <t>mm</t>
  </si>
  <si>
    <t>Radio Manivela (a)</t>
  </si>
  <si>
    <t>RPM</t>
  </si>
  <si>
    <t>Velocidad (N)</t>
  </si>
  <si>
    <t>Potencia al Freno (P)</t>
  </si>
  <si>
    <t>Relación de compesión (Rc)</t>
  </si>
  <si>
    <t>Desplazamiento Total (Vd)</t>
  </si>
  <si>
    <t>Carrera (s)</t>
  </si>
  <si>
    <t>Diametro de Cilindro  (b)</t>
  </si>
  <si>
    <t>NA</t>
  </si>
  <si>
    <t>Inducción Forzada</t>
  </si>
  <si>
    <t>Turbo</t>
  </si>
  <si>
    <t>kg</t>
  </si>
  <si>
    <t>Peso del Vehiculo</t>
  </si>
  <si>
    <t>KMxG</t>
  </si>
  <si>
    <t>Consumo Teorico</t>
  </si>
  <si>
    <t>Multipunto</t>
  </si>
  <si>
    <t>Directa</t>
  </si>
  <si>
    <t>Inyección</t>
  </si>
  <si>
    <t>Tren de Válvulas</t>
  </si>
  <si>
    <t>16 válvulas</t>
  </si>
  <si>
    <t>4 cilindros en linea</t>
  </si>
  <si>
    <t>Motor</t>
  </si>
  <si>
    <t>Unidad</t>
  </si>
  <si>
    <t>PARAMETROS</t>
  </si>
  <si>
    <t>Datos de los vehiculos analizados</t>
  </si>
  <si>
    <t>Comparación 1</t>
  </si>
  <si>
    <t>Comparación 2</t>
  </si>
  <si>
    <t>Nissan X-trail 2015</t>
  </si>
  <si>
    <t>Transversal 4 cilindros</t>
  </si>
  <si>
    <t>Jeep Liberty limited 2012</t>
  </si>
  <si>
    <t>12 válvulas</t>
  </si>
  <si>
    <t>6 cilindros en V</t>
  </si>
  <si>
    <t>Mitsubishi Lancer 2007</t>
  </si>
  <si>
    <t>HONDA CIVIC 2007</t>
  </si>
  <si>
    <t>16 valvulas</t>
  </si>
  <si>
    <t>Vehículos (SUV)</t>
  </si>
  <si>
    <t>Relacion de compresión mas alta, mejores condiciones</t>
  </si>
  <si>
    <t>Potencia máx.</t>
  </si>
  <si>
    <t>Kw</t>
  </si>
  <si>
    <t>rpm</t>
  </si>
  <si>
    <t xml:space="preserve">Potencia </t>
  </si>
  <si>
    <t>Parametros</t>
  </si>
  <si>
    <t>Notas</t>
  </si>
  <si>
    <t>Numero de Octano</t>
  </si>
  <si>
    <t>Poder Calorifico (Kj/Kg)</t>
  </si>
  <si>
    <t>AF estequiometrica</t>
  </si>
  <si>
    <t>Relación de equivalencia</t>
  </si>
  <si>
    <t>Sistema de Admisión del Carro</t>
  </si>
  <si>
    <t>Diseño de Camara de Combustión</t>
  </si>
  <si>
    <t xml:space="preserve">Bloque mas corto AB630 ligeramente diferente, así como la AB820. Pistones con volumen de plato ligeramente mayor. Lo que genera una camara de combustión un poco mas ancha, respecto a su altura que se acorta. La camara de combustión no entra en contacto directo con los inyecctores, ya que </t>
  </si>
  <si>
    <t>Tipo de alimentación</t>
  </si>
  <si>
    <t>Eficiencia volumetrica que se espera</t>
  </si>
  <si>
    <t>Nivel de emisiones</t>
  </si>
  <si>
    <t>¿Sistema importante de emisiones?</t>
  </si>
  <si>
    <t>No</t>
  </si>
  <si>
    <t xml:space="preserve">98 RON </t>
  </si>
  <si>
    <t>Para ambos casos (jeepLiberty) y (Mitsubishi Lancer) el valor establecido para el AF teórico se extrajo de foros, dado que no se encontró un valor en alguna fuente más confiable.</t>
  </si>
  <si>
    <t>El turbo se monta directamente sobre la parte posterior del cilindro para reducir emisiones e incrementar su vida útil. Un circuito de refrigeración independiente permite disminuir la temperatura del aire de admisión, recolector y turbocargador. Asimismo, una serie de cambios a las aplicaciones del sistema de admisión ayudan a mejorar los niveles de Ruido, Vibraciones y Dureza (NVH).
El elogiado sistema electro-hidráulico de distribución variable de válvulas (MultiAir2) utiliza una columna de aceite en lugar del tradicional enlace mecánico entre el árbol de levas y las válvulas de admisión. Esto permite un control preciso sobre las fases en las que actúan las válvulas de admisión (es decir, al inicio y al final del ciclo de combustión) rebajando las perdidas por bombeo e incrementando la eficiencia volumétrica.</t>
  </si>
  <si>
    <t>La admisión precisa del combustible necesario para dar una potencia determinada, es la fórmula que calcula electrónicamente el computador central del vehículo, reduciendo la cantidad de gasolina consumida y mejorando le economía del usuario.</t>
  </si>
  <si>
    <t>267 gr/km</t>
  </si>
  <si>
    <t>177 gr/km</t>
  </si>
  <si>
    <t xml:space="preserve">No </t>
  </si>
  <si>
    <t>AF Teorico</t>
  </si>
  <si>
    <t xml:space="preserve"> Para el caso del Lancer octava generación (2004-2007) se reemplazaron varios componentes con la finalidad de hacerlos livianos y evitar friccion.Los productos de la combustión incompleta de la gasolina forman depósitos de carbón y depósitos de barniz en la cámara de combustión. Como resultado, la conductividad térmica de sus paredes se deteriora, lo que provoca un sobrecalentamiento, que no es detectado por el sensor de temperatura. Además, el reemplazo independiente de los sellos del vástago de la válvula sin resolución de problemas y el reemplazo posterior de las guías de la válvula no produce un efecto positivo. Y Lancer si tenemos en cuenta el efecto de bombeo que se produce al instalar retenes de aceite nuevos en casquillos viejos con desgaste, entonces el consumo será incluso mayor que antes del reemplazo.</t>
  </si>
  <si>
    <t>Se sabe que un carro turboalimentado tiene en general una eficiencia volumetrica mayor en comparación con los vehiculos NA.  Esto se debe a  que presenta una inducción forzada que permite un mayor ingreso de aire a la camara de combustión. Siendo este más frío, generando un torque mayor o potencia respectivamente.</t>
  </si>
  <si>
    <t>Idealmente por ser una generación nueva que fue modificada en varios aspectos, se esperaría un aumento de eficiencia volumetrica, sin embargo, no especifica nada sobre una modificación en la relación de compresión, por lo que se infiere el mismo control de mezcla.</t>
  </si>
  <si>
    <t>Se observó que un vehiculo que presenta inducción forzada puede aumentar la potencia grandemente en un motor, a diferencia de otro vehiculo naturalmente aspirado. Este sistema mejora la eficiencia volumtreica en la cámara de combustión.</t>
  </si>
  <si>
    <t>David Cifuentes 16321</t>
  </si>
  <si>
    <t>Se identificó que la relación de equivalencia establece que tan eficiente será la mezcla de aire-combustible dentro del motor.  El valor de AF estequiometrico esta dado por el octanaje y el poder calorifico con el cual opera el motor. Por otro lado el AF teorico hace refecencia a lo que ocurre en el motor.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</si>
</sst>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9" x14ac:knownFonts="1">
    <font>
      <sz val="11"/>
      <color theme="1"/>
      <name val="Calibri"/>
      <family val="2"/>
      <scheme val="minor"/>
    </font>
    <font>
      <b/>
      <sz val="11"/>
      <color theme="1"/>
      <name val="Calibri"/>
      <family val="2"/>
      <scheme val="minor"/>
    </font>
    <font>
      <sz val="11"/>
      <name val="Calibri"/>
      <family val="2"/>
      <scheme val="minor"/>
    </font>
    <font>
      <b/>
      <sz val="12"/>
      <color theme="1"/>
      <name val="Arial"/>
      <family val="2"/>
    </font>
    <font>
      <sz val="11"/>
      <color theme="1"/>
      <name val="Arial"/>
      <family val="2"/>
    </font>
    <font>
      <b/>
      <sz val="11"/>
      <color theme="1"/>
      <name val="Arial"/>
      <family val="2"/>
    </font>
    <font>
      <sz val="11"/>
      <name val="Arial"/>
      <family val="2"/>
    </font>
    <font>
      <b/>
      <sz val="11"/>
      <name val="Arial"/>
      <family val="2"/>
    </font>
    <font>
      <sz val="16"/>
      <color theme="1"/>
      <name val="Arial"/>
      <family val="2"/>
    </font>
  </fonts>
  <fills count="1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39997558519241921"/>
        <bgColor indexed="64"/>
      </patternFill>
    </fill>
    <fill>
      <patternFill patternType="solid">
        <fgColor rgb="FF92D050"/>
        <bgColor indexed="64"/>
      </patternFill>
    </fill>
    <fill>
      <patternFill patternType="solid">
        <fgColor theme="7" tint="0.39997558519241921"/>
        <bgColor indexed="64"/>
      </patternFill>
    </fill>
    <fill>
      <patternFill patternType="solid">
        <fgColor rgb="FF99FFCC"/>
        <bgColor indexed="64"/>
      </patternFill>
    </fill>
    <fill>
      <patternFill patternType="solid">
        <fgColor rgb="FFFFC000"/>
        <bgColor indexed="64"/>
      </patternFill>
    </fill>
    <fill>
      <patternFill patternType="solid">
        <fgColor theme="5" tint="0.39997558519241921"/>
        <bgColor indexed="64"/>
      </patternFill>
    </fill>
    <fill>
      <patternFill patternType="solid">
        <fgColor rgb="FFFF9933"/>
        <bgColor indexed="64"/>
      </patternFill>
    </fill>
    <fill>
      <patternFill patternType="solid">
        <fgColor theme="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9" tint="0.59999389629810485"/>
        <bgColor indexed="64"/>
      </patternFill>
    </fill>
  </fills>
  <borders count="16">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30">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0" fillId="0" borderId="0" xfId="0" applyAlignment="1">
      <alignment horizontal="center" vertical="center"/>
    </xf>
    <xf numFmtId="0" fontId="0" fillId="4" borderId="4" xfId="0" applyFill="1" applyBorder="1" applyAlignment="1">
      <alignment horizontal="center" vertical="center"/>
    </xf>
    <xf numFmtId="0" fontId="0" fillId="5" borderId="4" xfId="0" applyFill="1" applyBorder="1" applyAlignment="1">
      <alignment horizontal="center" vertical="center"/>
    </xf>
    <xf numFmtId="0" fontId="0" fillId="8" borderId="4" xfId="0" applyFill="1" applyBorder="1" applyAlignment="1">
      <alignment horizontal="center" vertical="center"/>
    </xf>
    <xf numFmtId="0" fontId="0" fillId="11" borderId="0" xfId="0" applyFill="1" applyAlignment="1">
      <alignment horizontal="center" vertical="center"/>
    </xf>
    <xf numFmtId="0" fontId="0" fillId="0" borderId="0" xfId="0" applyAlignment="1">
      <alignment vertical="center"/>
    </xf>
    <xf numFmtId="0" fontId="0" fillId="0" borderId="4" xfId="0" applyBorder="1" applyAlignment="1">
      <alignment horizontal="center"/>
    </xf>
    <xf numFmtId="0" fontId="0" fillId="5" borderId="4" xfId="0" applyFill="1" applyBorder="1"/>
    <xf numFmtId="0" fontId="0" fillId="0" borderId="0" xfId="0" applyAlignment="1">
      <alignment horizontal="center"/>
    </xf>
    <xf numFmtId="0" fontId="0" fillId="4" borderId="4" xfId="0" applyFill="1" applyBorder="1" applyAlignment="1">
      <alignment horizont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0" fillId="0" borderId="4" xfId="0" applyBorder="1" applyAlignment="1">
      <alignment horizontal="center" vertical="center" wrapText="1"/>
    </xf>
    <xf numFmtId="0" fontId="0" fillId="4" borderId="3" xfId="0" applyFill="1" applyBorder="1" applyAlignment="1">
      <alignment horizontal="center" vertical="center"/>
    </xf>
    <xf numFmtId="0" fontId="0" fillId="4" borderId="1" xfId="0" applyFill="1" applyBorder="1" applyAlignment="1">
      <alignment horizontal="center" vertical="center"/>
    </xf>
    <xf numFmtId="0" fontId="0" fillId="4" borderId="4" xfId="0" applyFill="1" applyBorder="1" applyAlignment="1">
      <alignment horizontal="center" vertical="center" wrapText="1"/>
    </xf>
    <xf numFmtId="0" fontId="0" fillId="4" borderId="3" xfId="0" applyFill="1" applyBorder="1" applyAlignment="1">
      <alignment horizontal="center" vertical="center" wrapText="1"/>
    </xf>
    <xf numFmtId="0" fontId="0" fillId="4" borderId="1" xfId="0" applyFill="1" applyBorder="1" applyAlignment="1">
      <alignment horizontal="center" vertical="center" wrapText="1"/>
    </xf>
    <xf numFmtId="0" fontId="0" fillId="0" borderId="0" xfId="0" applyFill="1" applyAlignment="1">
      <alignment horizontal="center" vertical="center"/>
    </xf>
    <xf numFmtId="0" fontId="3" fillId="3" borderId="4" xfId="0" applyFont="1" applyFill="1" applyBorder="1" applyAlignment="1">
      <alignment horizontal="center" vertical="center"/>
    </xf>
    <xf numFmtId="0" fontId="5" fillId="0" borderId="3" xfId="0" applyFont="1"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2" xfId="0" applyFont="1" applyBorder="1" applyAlignment="1">
      <alignment horizontal="center" vertical="center"/>
    </xf>
    <xf numFmtId="0" fontId="5" fillId="0" borderId="4" xfId="0" applyFont="1" applyBorder="1" applyAlignment="1">
      <alignment horizontal="center" vertical="center"/>
    </xf>
    <xf numFmtId="0" fontId="4" fillId="8"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0" borderId="2" xfId="0" applyFont="1" applyBorder="1" applyAlignment="1">
      <alignment horizontal="center" vertical="center"/>
    </xf>
    <xf numFmtId="0" fontId="4" fillId="5" borderId="4" xfId="0" applyFont="1" applyFill="1" applyBorder="1" applyAlignment="1">
      <alignment horizontal="center" vertical="center"/>
    </xf>
    <xf numFmtId="0" fontId="4" fillId="6" borderId="3" xfId="0" applyFont="1" applyFill="1" applyBorder="1" applyAlignment="1">
      <alignment horizontal="center" vertical="center"/>
    </xf>
    <xf numFmtId="0" fontId="4" fillId="6" borderId="2" xfId="0" applyFont="1" applyFill="1" applyBorder="1" applyAlignment="1">
      <alignment horizontal="center" vertical="center"/>
    </xf>
    <xf numFmtId="0" fontId="4" fillId="6"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1" xfId="0" applyFont="1" applyFill="1" applyBorder="1" applyAlignment="1">
      <alignment horizontal="center" vertical="center"/>
    </xf>
    <xf numFmtId="0" fontId="4" fillId="8" borderId="4"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2" xfId="0" applyFont="1" applyFill="1" applyBorder="1" applyAlignment="1">
      <alignment horizontal="center" vertical="center"/>
    </xf>
    <xf numFmtId="0" fontId="6" fillId="5" borderId="1" xfId="0" applyFont="1" applyFill="1" applyBorder="1" applyAlignment="1">
      <alignment horizontal="center" vertical="center"/>
    </xf>
    <xf numFmtId="0" fontId="6" fillId="6" borderId="3" xfId="0" applyFont="1" applyFill="1" applyBorder="1" applyAlignment="1">
      <alignment horizontal="center" vertical="center"/>
    </xf>
    <xf numFmtId="0" fontId="6" fillId="6" borderId="2" xfId="0" applyFont="1" applyFill="1" applyBorder="1" applyAlignment="1">
      <alignment horizontal="center" vertical="center"/>
    </xf>
    <xf numFmtId="0" fontId="6" fillId="6" borderId="1" xfId="0" applyFont="1" applyFill="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7" fillId="7" borderId="4" xfId="0" applyFont="1" applyFill="1" applyBorder="1" applyAlignment="1">
      <alignment horizontal="center" vertical="center"/>
    </xf>
    <xf numFmtId="0" fontId="7" fillId="4" borderId="4" xfId="0" applyFont="1" applyFill="1" applyBorder="1" applyAlignment="1">
      <alignment horizontal="center" vertical="center"/>
    </xf>
    <xf numFmtId="0" fontId="5" fillId="7" borderId="3"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1"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1" xfId="0" applyFont="1" applyFill="1" applyBorder="1" applyAlignment="1">
      <alignment horizontal="center" vertical="center"/>
    </xf>
    <xf numFmtId="2" fontId="5" fillId="7" borderId="3" xfId="0" applyNumberFormat="1" applyFont="1" applyFill="1" applyBorder="1" applyAlignment="1">
      <alignment horizontal="center" vertical="center"/>
    </xf>
    <xf numFmtId="2" fontId="5" fillId="7" borderId="2" xfId="0" applyNumberFormat="1" applyFont="1" applyFill="1" applyBorder="1" applyAlignment="1">
      <alignment horizontal="center" vertical="center"/>
    </xf>
    <xf numFmtId="2" fontId="5" fillId="7" borderId="1" xfId="0" applyNumberFormat="1" applyFont="1" applyFill="1" applyBorder="1" applyAlignment="1">
      <alignment horizontal="center" vertical="center"/>
    </xf>
    <xf numFmtId="2" fontId="5" fillId="4" borderId="3" xfId="0" applyNumberFormat="1" applyFont="1" applyFill="1" applyBorder="1" applyAlignment="1">
      <alignment horizontal="center" vertical="center"/>
    </xf>
    <xf numFmtId="2" fontId="5" fillId="4" borderId="2" xfId="0" applyNumberFormat="1" applyFont="1" applyFill="1" applyBorder="1" applyAlignment="1">
      <alignment horizontal="center" vertical="center"/>
    </xf>
    <xf numFmtId="2" fontId="5" fillId="4" borderId="1" xfId="0" applyNumberFormat="1" applyFont="1" applyFill="1" applyBorder="1" applyAlignment="1">
      <alignment horizontal="center" vertical="center"/>
    </xf>
    <xf numFmtId="0" fontId="4" fillId="8" borderId="3" xfId="0" applyFont="1" applyFill="1" applyBorder="1" applyAlignment="1">
      <alignment horizontal="center" vertical="center" wrapText="1"/>
    </xf>
    <xf numFmtId="0" fontId="4" fillId="8" borderId="1" xfId="0" applyFont="1" applyFill="1" applyBorder="1" applyAlignment="1">
      <alignment horizontal="center" vertical="center" wrapText="1"/>
    </xf>
    <xf numFmtId="164" fontId="5" fillId="7" borderId="3" xfId="0" applyNumberFormat="1" applyFont="1" applyFill="1" applyBorder="1" applyAlignment="1">
      <alignment horizontal="center" vertical="center"/>
    </xf>
    <xf numFmtId="164" fontId="5" fillId="7" borderId="2" xfId="0" applyNumberFormat="1" applyFont="1" applyFill="1" applyBorder="1" applyAlignment="1">
      <alignment horizontal="center" vertical="center"/>
    </xf>
    <xf numFmtId="164" fontId="5" fillId="7" borderId="1" xfId="0" applyNumberFormat="1" applyFont="1" applyFill="1" applyBorder="1" applyAlignment="1">
      <alignment horizontal="center" vertical="center"/>
    </xf>
    <xf numFmtId="164" fontId="5" fillId="4" borderId="3" xfId="0" applyNumberFormat="1" applyFont="1" applyFill="1" applyBorder="1" applyAlignment="1">
      <alignment horizontal="center" vertical="center"/>
    </xf>
    <xf numFmtId="164" fontId="5" fillId="4" borderId="2" xfId="0" applyNumberFormat="1" applyFont="1" applyFill="1" applyBorder="1" applyAlignment="1">
      <alignment horizontal="center" vertical="center"/>
    </xf>
    <xf numFmtId="164" fontId="5" fillId="4" borderId="1" xfId="0" applyNumberFormat="1" applyFont="1" applyFill="1" applyBorder="1" applyAlignment="1">
      <alignment horizontal="center" vertical="center"/>
    </xf>
    <xf numFmtId="0" fontId="4" fillId="0" borderId="4" xfId="0" applyFont="1" applyBorder="1" applyAlignment="1">
      <alignment horizontal="center" vertical="center"/>
    </xf>
    <xf numFmtId="0" fontId="8" fillId="4" borderId="4" xfId="0" applyFont="1" applyFill="1" applyBorder="1" applyAlignment="1">
      <alignment horizontal="center" vertical="center"/>
    </xf>
    <xf numFmtId="0" fontId="8" fillId="3" borderId="4"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2" xfId="0" applyFont="1" applyFill="1" applyBorder="1" applyAlignment="1">
      <alignment horizontal="center" vertical="center"/>
    </xf>
    <xf numFmtId="0" fontId="4" fillId="9" borderId="1" xfId="0" applyFont="1" applyFill="1" applyBorder="1" applyAlignment="1">
      <alignment horizontal="center" vertical="center"/>
    </xf>
    <xf numFmtId="0" fontId="6" fillId="9" borderId="3" xfId="0" applyFont="1" applyFill="1" applyBorder="1" applyAlignment="1">
      <alignment horizontal="center" vertical="center"/>
    </xf>
    <xf numFmtId="0" fontId="6" fillId="9" borderId="2" xfId="0" applyFont="1" applyFill="1" applyBorder="1" applyAlignment="1">
      <alignment horizontal="center" vertical="center"/>
    </xf>
    <xf numFmtId="0" fontId="6" fillId="9" borderId="1" xfId="0" applyFont="1" applyFill="1" applyBorder="1" applyAlignment="1">
      <alignment horizontal="center" vertical="center"/>
    </xf>
    <xf numFmtId="0" fontId="7" fillId="10" borderId="4" xfId="0" applyFont="1" applyFill="1" applyBorder="1" applyAlignment="1">
      <alignment horizontal="center" vertical="center"/>
    </xf>
    <xf numFmtId="0" fontId="5" fillId="10" borderId="3" xfId="0" applyFont="1" applyFill="1" applyBorder="1" applyAlignment="1">
      <alignment horizontal="center" vertical="center"/>
    </xf>
    <xf numFmtId="0" fontId="5" fillId="10" borderId="2" xfId="0" applyFont="1" applyFill="1" applyBorder="1" applyAlignment="1">
      <alignment horizontal="center" vertical="center"/>
    </xf>
    <xf numFmtId="0" fontId="5" fillId="10" borderId="1" xfId="0" applyFont="1" applyFill="1" applyBorder="1" applyAlignment="1">
      <alignment horizontal="center" vertical="center"/>
    </xf>
    <xf numFmtId="2" fontId="5" fillId="10" borderId="3" xfId="0" applyNumberFormat="1" applyFont="1" applyFill="1" applyBorder="1" applyAlignment="1">
      <alignment horizontal="center" vertical="center"/>
    </xf>
    <xf numFmtId="2" fontId="5" fillId="10" borderId="2" xfId="0" applyNumberFormat="1" applyFont="1" applyFill="1" applyBorder="1" applyAlignment="1">
      <alignment horizontal="center" vertical="center"/>
    </xf>
    <xf numFmtId="2" fontId="5" fillId="10" borderId="1" xfId="0" applyNumberFormat="1" applyFont="1" applyFill="1" applyBorder="1" applyAlignment="1">
      <alignment horizontal="center" vertical="center"/>
    </xf>
    <xf numFmtId="164" fontId="5" fillId="10" borderId="3" xfId="0" applyNumberFormat="1" applyFont="1" applyFill="1" applyBorder="1" applyAlignment="1">
      <alignment horizontal="center" vertical="center"/>
    </xf>
    <xf numFmtId="164" fontId="5" fillId="10" borderId="2" xfId="0" applyNumberFormat="1" applyFont="1" applyFill="1" applyBorder="1" applyAlignment="1">
      <alignment horizontal="center" vertical="center"/>
    </xf>
    <xf numFmtId="164" fontId="5" fillId="10" borderId="1" xfId="0" applyNumberFormat="1" applyFont="1" applyFill="1" applyBorder="1" applyAlignment="1">
      <alignment horizontal="center" vertical="center"/>
    </xf>
    <xf numFmtId="0" fontId="4" fillId="0" borderId="0" xfId="0" applyFont="1" applyAlignment="1">
      <alignment horizontal="center" vertical="center"/>
    </xf>
    <xf numFmtId="0" fontId="4" fillId="0" borderId="0" xfId="0" applyFont="1" applyFill="1" applyAlignment="1">
      <alignment horizontal="center" vertical="center"/>
    </xf>
    <xf numFmtId="0" fontId="5" fillId="12" borderId="3" xfId="0" applyFont="1" applyFill="1" applyBorder="1" applyAlignment="1">
      <alignment horizontal="center" vertical="center"/>
    </xf>
    <xf numFmtId="0" fontId="5" fillId="12" borderId="2" xfId="0" applyFont="1" applyFill="1" applyBorder="1" applyAlignment="1">
      <alignment horizontal="center" vertical="center"/>
    </xf>
    <xf numFmtId="0" fontId="5" fillId="12" borderId="1" xfId="0" applyFont="1" applyFill="1" applyBorder="1" applyAlignment="1">
      <alignment horizontal="center" vertical="center"/>
    </xf>
    <xf numFmtId="0" fontId="4" fillId="0" borderId="0" xfId="0" applyFont="1" applyAlignment="1">
      <alignment vertical="center"/>
    </xf>
    <xf numFmtId="0" fontId="0" fillId="13" borderId="4" xfId="0" applyFill="1" applyBorder="1" applyAlignment="1">
      <alignment horizontal="center"/>
    </xf>
    <xf numFmtId="0" fontId="0" fillId="14" borderId="4" xfId="0" applyFill="1" applyBorder="1" applyAlignment="1">
      <alignment horizontal="center"/>
    </xf>
    <xf numFmtId="0" fontId="0" fillId="14" borderId="4" xfId="0" applyFill="1" applyBorder="1"/>
    <xf numFmtId="0" fontId="0" fillId="15" borderId="4" xfId="0" applyFill="1" applyBorder="1" applyAlignment="1">
      <alignment horizontal="center"/>
    </xf>
    <xf numFmtId="0" fontId="0" fillId="0" borderId="7" xfId="0" applyBorder="1" applyAlignment="1">
      <alignment horizontal="center" wrapText="1"/>
    </xf>
    <xf numFmtId="0" fontId="0" fillId="0" borderId="0"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12"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0" xfId="0" applyBorder="1" applyAlignment="1">
      <alignment wrapText="1"/>
    </xf>
    <xf numFmtId="0" fontId="0" fillId="0" borderId="0" xfId="0" applyAlignment="1">
      <alignment wrapText="1"/>
    </xf>
    <xf numFmtId="0" fontId="0" fillId="3" borderId="3" xfId="0" applyFill="1" applyBorder="1" applyAlignment="1">
      <alignment horizontal="center"/>
    </xf>
    <xf numFmtId="0" fontId="0" fillId="3" borderId="2" xfId="0" applyFill="1" applyBorder="1" applyAlignment="1">
      <alignment horizontal="center"/>
    </xf>
    <xf numFmtId="0" fontId="0" fillId="3" borderId="1" xfId="0" applyFill="1" applyBorder="1" applyAlignment="1">
      <alignment horizontal="center"/>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4" borderId="13" xfId="0" applyFill="1" applyBorder="1" applyAlignment="1">
      <alignment horizontal="center" vertical="center"/>
    </xf>
    <xf numFmtId="0" fontId="0" fillId="4" borderId="14" xfId="0" applyFill="1" applyBorder="1" applyAlignment="1">
      <alignment horizontal="center" vertical="center"/>
    </xf>
    <xf numFmtId="0" fontId="0" fillId="4" borderId="15" xfId="0" applyFill="1" applyBorder="1" applyAlignment="1">
      <alignment horizontal="center" vertical="center"/>
    </xf>
    <xf numFmtId="0" fontId="2" fillId="0" borderId="8"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9933"/>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Comparación Jeep Liberty 2012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'Gráfico de potencia-torque'!$C$10:$C$65</c:f>
              <c:numCache>
                <c:formatCode>General</c:formatCode>
                <c:ptCount val="56"/>
                <c:pt idx="0">
                  <c:v>1000</c:v>
                </c:pt>
                <c:pt idx="1">
                  <c:v>1100</c:v>
                </c:pt>
                <c:pt idx="2">
                  <c:v>1200</c:v>
                </c:pt>
                <c:pt idx="3">
                  <c:v>1300</c:v>
                </c:pt>
                <c:pt idx="4">
                  <c:v>1400</c:v>
                </c:pt>
                <c:pt idx="5">
                  <c:v>1500</c:v>
                </c:pt>
                <c:pt idx="6">
                  <c:v>1600</c:v>
                </c:pt>
                <c:pt idx="7">
                  <c:v>1700</c:v>
                </c:pt>
                <c:pt idx="8">
                  <c:v>1800</c:v>
                </c:pt>
                <c:pt idx="9">
                  <c:v>1900</c:v>
                </c:pt>
                <c:pt idx="10">
                  <c:v>2000</c:v>
                </c:pt>
                <c:pt idx="11">
                  <c:v>2100</c:v>
                </c:pt>
                <c:pt idx="12">
                  <c:v>2200</c:v>
                </c:pt>
                <c:pt idx="13">
                  <c:v>2300</c:v>
                </c:pt>
                <c:pt idx="14">
                  <c:v>2400</c:v>
                </c:pt>
                <c:pt idx="15">
                  <c:v>2500</c:v>
                </c:pt>
                <c:pt idx="16">
                  <c:v>2600</c:v>
                </c:pt>
                <c:pt idx="17">
                  <c:v>2700</c:v>
                </c:pt>
                <c:pt idx="18">
                  <c:v>2800</c:v>
                </c:pt>
                <c:pt idx="19">
                  <c:v>2900</c:v>
                </c:pt>
                <c:pt idx="20">
                  <c:v>3000</c:v>
                </c:pt>
                <c:pt idx="21">
                  <c:v>3100</c:v>
                </c:pt>
                <c:pt idx="22">
                  <c:v>3200</c:v>
                </c:pt>
                <c:pt idx="23">
                  <c:v>3300</c:v>
                </c:pt>
                <c:pt idx="24">
                  <c:v>3400</c:v>
                </c:pt>
                <c:pt idx="25">
                  <c:v>3500</c:v>
                </c:pt>
                <c:pt idx="26">
                  <c:v>3600</c:v>
                </c:pt>
                <c:pt idx="27">
                  <c:v>3700</c:v>
                </c:pt>
                <c:pt idx="28">
                  <c:v>3800</c:v>
                </c:pt>
                <c:pt idx="29">
                  <c:v>3900</c:v>
                </c:pt>
                <c:pt idx="30">
                  <c:v>4000</c:v>
                </c:pt>
                <c:pt idx="31">
                  <c:v>4100</c:v>
                </c:pt>
                <c:pt idx="32">
                  <c:v>4200</c:v>
                </c:pt>
                <c:pt idx="33">
                  <c:v>4300</c:v>
                </c:pt>
                <c:pt idx="34">
                  <c:v>4400</c:v>
                </c:pt>
                <c:pt idx="35">
                  <c:v>4500</c:v>
                </c:pt>
                <c:pt idx="36">
                  <c:v>4600</c:v>
                </c:pt>
                <c:pt idx="37">
                  <c:v>4700</c:v>
                </c:pt>
                <c:pt idx="38">
                  <c:v>4800</c:v>
                </c:pt>
                <c:pt idx="39">
                  <c:v>4900</c:v>
                </c:pt>
                <c:pt idx="40">
                  <c:v>5000</c:v>
                </c:pt>
                <c:pt idx="41">
                  <c:v>5100</c:v>
                </c:pt>
                <c:pt idx="42">
                  <c:v>5200</c:v>
                </c:pt>
                <c:pt idx="43">
                  <c:v>5300</c:v>
                </c:pt>
                <c:pt idx="44">
                  <c:v>5400</c:v>
                </c:pt>
                <c:pt idx="45">
                  <c:v>5500</c:v>
                </c:pt>
                <c:pt idx="46">
                  <c:v>5600</c:v>
                </c:pt>
                <c:pt idx="47">
                  <c:v>5700</c:v>
                </c:pt>
                <c:pt idx="48">
                  <c:v>5800</c:v>
                </c:pt>
                <c:pt idx="49">
                  <c:v>5900</c:v>
                </c:pt>
                <c:pt idx="50">
                  <c:v>6000</c:v>
                </c:pt>
                <c:pt idx="51">
                  <c:v>6100</c:v>
                </c:pt>
                <c:pt idx="52">
                  <c:v>6200</c:v>
                </c:pt>
                <c:pt idx="53">
                  <c:v>6300</c:v>
                </c:pt>
                <c:pt idx="54">
                  <c:v>6400</c:v>
                </c:pt>
                <c:pt idx="55">
                  <c:v>6500</c:v>
                </c:pt>
              </c:numCache>
            </c:numRef>
          </c:cat>
          <c:val>
            <c:numRef>
              <c:f>'Gráfico de potencia-torque'!$D$10:$D$65</c:f>
              <c:numCache>
                <c:formatCode>General</c:formatCode>
                <c:ptCount val="56"/>
                <c:pt idx="0">
                  <c:v>31.851770596267642</c:v>
                </c:pt>
                <c:pt idx="1">
                  <c:v>35.553397906235773</c:v>
                </c:pt>
                <c:pt idx="2">
                  <c:v>39.331709057806101</c:v>
                </c:pt>
                <c:pt idx="3">
                  <c:v>43.182400000000008</c:v>
                </c:pt>
                <c:pt idx="4">
                  <c:v>47.101166681838876</c:v>
                </c:pt>
                <c:pt idx="5">
                  <c:v>51.083705052344108</c:v>
                </c:pt>
                <c:pt idx="6">
                  <c:v>55.125711060537107</c:v>
                </c:pt>
                <c:pt idx="7">
                  <c:v>59.222880655439241</c:v>
                </c:pt>
                <c:pt idx="8">
                  <c:v>63.370909786071927</c:v>
                </c:pt>
                <c:pt idx="9">
                  <c:v>67.565494401456547</c:v>
                </c:pt>
                <c:pt idx="10">
                  <c:v>71.802330450614491</c:v>
                </c:pt>
                <c:pt idx="11">
                  <c:v>76.077113882567147</c:v>
                </c:pt>
                <c:pt idx="12">
                  <c:v>80.385540646335912</c:v>
                </c:pt>
                <c:pt idx="13">
                  <c:v>84.723306690942195</c:v>
                </c:pt>
                <c:pt idx="14">
                  <c:v>89.086107965407365</c:v>
                </c:pt>
                <c:pt idx="15">
                  <c:v>93.469640418752846</c:v>
                </c:pt>
                <c:pt idx="16">
                  <c:v>97.86960000000002</c:v>
                </c:pt>
                <c:pt idx="17">
                  <c:v>102.28168265817025</c:v>
                </c:pt>
                <c:pt idx="18">
                  <c:v>106.70158434228496</c:v>
                </c:pt>
                <c:pt idx="19">
                  <c:v>111.12500100136549</c:v>
                </c:pt>
                <c:pt idx="20">
                  <c:v>115.54762858443333</c:v>
                </c:pt>
                <c:pt idx="21">
                  <c:v>119.96516304050979</c:v>
                </c:pt>
                <c:pt idx="22">
                  <c:v>124.3733003186163</c:v>
                </c:pt>
                <c:pt idx="23">
                  <c:v>128.76773636777423</c:v>
                </c:pt>
                <c:pt idx="24">
                  <c:v>133.14416713700501</c:v>
                </c:pt>
                <c:pt idx="25">
                  <c:v>137.49828857532998</c:v>
                </c:pt>
                <c:pt idx="26">
                  <c:v>141.8257966317706</c:v>
                </c:pt>
                <c:pt idx="27">
                  <c:v>146.1223872553482</c:v>
                </c:pt>
                <c:pt idx="28">
                  <c:v>150.38375639508422</c:v>
                </c:pt>
                <c:pt idx="29">
                  <c:v>154.60560000000001</c:v>
                </c:pt>
                <c:pt idx="30">
                  <c:v>158.78361401911701</c:v>
                </c:pt>
                <c:pt idx="31">
                  <c:v>162.91349440145655</c:v>
                </c:pt>
                <c:pt idx="32">
                  <c:v>166.99093709604008</c:v>
                </c:pt>
                <c:pt idx="33">
                  <c:v>171.01163805188892</c:v>
                </c:pt>
                <c:pt idx="34">
                  <c:v>174.97129321802458</c:v>
                </c:pt>
                <c:pt idx="35">
                  <c:v>178.86559854346839</c:v>
                </c:pt>
                <c:pt idx="36">
                  <c:v>182.69024997724171</c:v>
                </c:pt>
                <c:pt idx="37">
                  <c:v>186.44094346836596</c:v>
                </c:pt>
                <c:pt idx="38">
                  <c:v>190.11337496586253</c:v>
                </c:pt>
                <c:pt idx="39">
                  <c:v>193.70324041875284</c:v>
                </c:pt>
                <c:pt idx="40">
                  <c:v>197.20623577605829</c:v>
                </c:pt>
                <c:pt idx="41">
                  <c:v>200.61805698680018</c:v>
                </c:pt>
                <c:pt idx="42">
                  <c:v>203.93440000000004</c:v>
                </c:pt>
                <c:pt idx="43">
                  <c:v>207.15096076467916</c:v>
                </c:pt>
                <c:pt idx="44">
                  <c:v>210.26343522985894</c:v>
                </c:pt>
                <c:pt idx="45">
                  <c:v>213.26751934456075</c:v>
                </c:pt>
                <c:pt idx="46">
                  <c:v>216.15890905780614</c:v>
                </c:pt>
                <c:pt idx="47">
                  <c:v>218.93330031861632</c:v>
                </c:pt>
                <c:pt idx="48">
                  <c:v>221.58638907601278</c:v>
                </c:pt>
                <c:pt idx="49">
                  <c:v>224.11387127901688</c:v>
                </c:pt>
                <c:pt idx="50">
                  <c:v>226.51144287665002</c:v>
                </c:pt>
                <c:pt idx="51">
                  <c:v>228.77479981793354</c:v>
                </c:pt>
                <c:pt idx="52">
                  <c:v>230.8996380518889</c:v>
                </c:pt>
                <c:pt idx="53">
                  <c:v>232.88165352753754</c:v>
                </c:pt>
                <c:pt idx="54">
                  <c:v>234.71654219390081</c:v>
                </c:pt>
                <c:pt idx="55">
                  <c:v>236.40000000000003</c:v>
                </c:pt>
              </c:numCache>
            </c:numRef>
          </c:val>
          <c:smooth val="0"/>
          <c:extLst>
            <c:ext xmlns:c16="http://schemas.microsoft.com/office/drawing/2014/chart" uri="{C3380CC4-5D6E-409C-BE32-E72D297353CC}">
              <c16:uniqueId val="{00000000-A5C5-48C5-B923-FDFE0B502781}"/>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'Gráfico de potencia-torque'!$C$10:$C$65</c:f>
              <c:numCache>
                <c:formatCode>General</c:formatCode>
                <c:ptCount val="56"/>
                <c:pt idx="0">
                  <c:v>1000</c:v>
                </c:pt>
                <c:pt idx="1">
                  <c:v>1100</c:v>
                </c:pt>
                <c:pt idx="2">
                  <c:v>1200</c:v>
                </c:pt>
                <c:pt idx="3">
                  <c:v>1300</c:v>
                </c:pt>
                <c:pt idx="4">
                  <c:v>1400</c:v>
                </c:pt>
                <c:pt idx="5">
                  <c:v>1500</c:v>
                </c:pt>
                <c:pt idx="6">
                  <c:v>1600</c:v>
                </c:pt>
                <c:pt idx="7">
                  <c:v>1700</c:v>
                </c:pt>
                <c:pt idx="8">
                  <c:v>1800</c:v>
                </c:pt>
                <c:pt idx="9">
                  <c:v>1900</c:v>
                </c:pt>
                <c:pt idx="10">
                  <c:v>2000</c:v>
                </c:pt>
                <c:pt idx="11">
                  <c:v>2100</c:v>
                </c:pt>
                <c:pt idx="12">
                  <c:v>2200</c:v>
                </c:pt>
                <c:pt idx="13">
                  <c:v>2300</c:v>
                </c:pt>
                <c:pt idx="14">
                  <c:v>2400</c:v>
                </c:pt>
                <c:pt idx="15">
                  <c:v>2500</c:v>
                </c:pt>
                <c:pt idx="16">
                  <c:v>2600</c:v>
                </c:pt>
                <c:pt idx="17">
                  <c:v>2700</c:v>
                </c:pt>
                <c:pt idx="18">
                  <c:v>2800</c:v>
                </c:pt>
                <c:pt idx="19">
                  <c:v>2900</c:v>
                </c:pt>
                <c:pt idx="20">
                  <c:v>3000</c:v>
                </c:pt>
                <c:pt idx="21">
                  <c:v>3100</c:v>
                </c:pt>
                <c:pt idx="22">
                  <c:v>3200</c:v>
                </c:pt>
                <c:pt idx="23">
                  <c:v>3300</c:v>
                </c:pt>
                <c:pt idx="24">
                  <c:v>3400</c:v>
                </c:pt>
                <c:pt idx="25">
                  <c:v>3500</c:v>
                </c:pt>
                <c:pt idx="26">
                  <c:v>3600</c:v>
                </c:pt>
                <c:pt idx="27">
                  <c:v>3700</c:v>
                </c:pt>
                <c:pt idx="28">
                  <c:v>3800</c:v>
                </c:pt>
                <c:pt idx="29">
                  <c:v>3900</c:v>
                </c:pt>
                <c:pt idx="30">
                  <c:v>4000</c:v>
                </c:pt>
                <c:pt idx="31">
                  <c:v>4100</c:v>
                </c:pt>
                <c:pt idx="32">
                  <c:v>4200</c:v>
                </c:pt>
                <c:pt idx="33">
                  <c:v>4300</c:v>
                </c:pt>
                <c:pt idx="34">
                  <c:v>4400</c:v>
                </c:pt>
                <c:pt idx="35">
                  <c:v>4500</c:v>
                </c:pt>
                <c:pt idx="36">
                  <c:v>4600</c:v>
                </c:pt>
                <c:pt idx="37">
                  <c:v>4700</c:v>
                </c:pt>
                <c:pt idx="38">
                  <c:v>4800</c:v>
                </c:pt>
                <c:pt idx="39">
                  <c:v>4900</c:v>
                </c:pt>
                <c:pt idx="40">
                  <c:v>5000</c:v>
                </c:pt>
                <c:pt idx="41">
                  <c:v>5100</c:v>
                </c:pt>
                <c:pt idx="42">
                  <c:v>5200</c:v>
                </c:pt>
                <c:pt idx="43">
                  <c:v>5300</c:v>
                </c:pt>
                <c:pt idx="44">
                  <c:v>5400</c:v>
                </c:pt>
                <c:pt idx="45">
                  <c:v>5500</c:v>
                </c:pt>
                <c:pt idx="46">
                  <c:v>5600</c:v>
                </c:pt>
                <c:pt idx="47">
                  <c:v>5700</c:v>
                </c:pt>
                <c:pt idx="48">
                  <c:v>5800</c:v>
                </c:pt>
                <c:pt idx="49">
                  <c:v>5900</c:v>
                </c:pt>
                <c:pt idx="50">
                  <c:v>6000</c:v>
                </c:pt>
                <c:pt idx="51">
                  <c:v>6100</c:v>
                </c:pt>
                <c:pt idx="52">
                  <c:v>6200</c:v>
                </c:pt>
                <c:pt idx="53">
                  <c:v>6300</c:v>
                </c:pt>
                <c:pt idx="54">
                  <c:v>6400</c:v>
                </c:pt>
                <c:pt idx="55">
                  <c:v>6500</c:v>
                </c:pt>
              </c:numCache>
            </c:numRef>
          </c:cat>
          <c:val>
            <c:numRef>
              <c:f>'Gráfico de potencia-torque'!$E$10:$E$65</c:f>
              <c:numCache>
                <c:formatCode>General</c:formatCode>
                <c:ptCount val="56"/>
                <c:pt idx="0">
                  <c:v>304.18440919435596</c:v>
                </c:pt>
                <c:pt idx="1">
                  <c:v>308.6681363677742</c:v>
                </c:pt>
                <c:pt idx="2">
                  <c:v>313.01485125170689</c:v>
                </c:pt>
                <c:pt idx="3">
                  <c:v>317.22455384615392</c:v>
                </c:pt>
                <c:pt idx="4">
                  <c:v>321.29724415111519</c:v>
                </c:pt>
                <c:pt idx="5">
                  <c:v>325.23292216659087</c:v>
                </c:pt>
                <c:pt idx="6">
                  <c:v>329.03158789258089</c:v>
                </c:pt>
                <c:pt idx="7">
                  <c:v>332.69324132908514</c:v>
                </c:pt>
                <c:pt idx="8">
                  <c:v>336.2178824761038</c:v>
                </c:pt>
                <c:pt idx="9">
                  <c:v>339.60551133363685</c:v>
                </c:pt>
                <c:pt idx="10">
                  <c:v>342.8561279016842</c:v>
                </c:pt>
                <c:pt idx="11">
                  <c:v>345.96973218024584</c:v>
                </c:pt>
                <c:pt idx="12">
                  <c:v>348.94632416932183</c:v>
                </c:pt>
                <c:pt idx="13">
                  <c:v>351.78590386891216</c:v>
                </c:pt>
                <c:pt idx="14">
                  <c:v>354.48847127901684</c:v>
                </c:pt>
                <c:pt idx="15">
                  <c:v>357.05402639963586</c:v>
                </c:pt>
                <c:pt idx="16">
                  <c:v>359.48256923076929</c:v>
                </c:pt>
                <c:pt idx="17">
                  <c:v>361.774099772417</c:v>
                </c:pt>
                <c:pt idx="18">
                  <c:v>363.92861802457907</c:v>
                </c:pt>
                <c:pt idx="19">
                  <c:v>365.94612398725531</c:v>
                </c:pt>
                <c:pt idx="20">
                  <c:v>367.82661766044612</c:v>
                </c:pt>
                <c:pt idx="21">
                  <c:v>369.57009904415111</c:v>
                </c:pt>
                <c:pt idx="22">
                  <c:v>371.17656813837056</c:v>
                </c:pt>
                <c:pt idx="23">
                  <c:v>372.64602494310418</c:v>
                </c:pt>
                <c:pt idx="24">
                  <c:v>373.97846945835232</c:v>
                </c:pt>
                <c:pt idx="25">
                  <c:v>375.1739016841147</c:v>
                </c:pt>
                <c:pt idx="26">
                  <c:v>376.23232162039142</c:v>
                </c:pt>
                <c:pt idx="27">
                  <c:v>377.15372926718248</c:v>
                </c:pt>
                <c:pt idx="28">
                  <c:v>377.93812462448801</c:v>
                </c:pt>
                <c:pt idx="29">
                  <c:v>378.58550769230771</c:v>
                </c:pt>
                <c:pt idx="30">
                  <c:v>379.09587847064182</c:v>
                </c:pt>
                <c:pt idx="31">
                  <c:v>379.46923695949027</c:v>
                </c:pt>
                <c:pt idx="32">
                  <c:v>379.70558315885302</c:v>
                </c:pt>
                <c:pt idx="33">
                  <c:v>379.80491706873005</c:v>
                </c:pt>
                <c:pt idx="34">
                  <c:v>379.76723868912154</c:v>
                </c:pt>
                <c:pt idx="35">
                  <c:v>379.59254802002732</c:v>
                </c:pt>
                <c:pt idx="36">
                  <c:v>379.28084506144745</c:v>
                </c:pt>
                <c:pt idx="37">
                  <c:v>378.83212981338193</c:v>
                </c:pt>
                <c:pt idx="38">
                  <c:v>378.24640227583063</c:v>
                </c:pt>
                <c:pt idx="39">
                  <c:v>377.5236624487938</c:v>
                </c:pt>
                <c:pt idx="40">
                  <c:v>376.66391033227137</c:v>
                </c:pt>
                <c:pt idx="41">
                  <c:v>375.66714592626306</c:v>
                </c:pt>
                <c:pt idx="42">
                  <c:v>374.53336923076932</c:v>
                </c:pt>
                <c:pt idx="43">
                  <c:v>373.26258024578982</c:v>
                </c:pt>
                <c:pt idx="44">
                  <c:v>371.85477897132461</c:v>
                </c:pt>
                <c:pt idx="45">
                  <c:v>370.30996540737368</c:v>
                </c:pt>
                <c:pt idx="46">
                  <c:v>368.62813955393727</c:v>
                </c:pt>
                <c:pt idx="47">
                  <c:v>366.80930141101504</c:v>
                </c:pt>
                <c:pt idx="48">
                  <c:v>364.85345097860727</c:v>
                </c:pt>
                <c:pt idx="49">
                  <c:v>362.76058825671373</c:v>
                </c:pt>
                <c:pt idx="50">
                  <c:v>360.5307132453346</c:v>
                </c:pt>
                <c:pt idx="51">
                  <c:v>358.16382594446975</c:v>
                </c:pt>
                <c:pt idx="52">
                  <c:v>355.65992635411919</c:v>
                </c:pt>
                <c:pt idx="53">
                  <c:v>353.0190144742831</c:v>
                </c:pt>
                <c:pt idx="54">
                  <c:v>350.24109030496135</c:v>
                </c:pt>
                <c:pt idx="55">
                  <c:v>347.32615384615389</c:v>
                </c:pt>
              </c:numCache>
            </c:numRef>
          </c:val>
          <c:smooth val="0"/>
          <c:extLst>
            <c:ext xmlns:c16="http://schemas.microsoft.com/office/drawing/2014/chart" uri="{C3380CC4-5D6E-409C-BE32-E72D297353CC}">
              <c16:uniqueId val="{00000001-A5C5-48C5-B923-FDFE0B502781}"/>
            </c:ext>
          </c:extLst>
        </c:ser>
        <c:dLbls>
          <c:showLegendKey val="0"/>
          <c:showVal val="0"/>
          <c:showCatName val="0"/>
          <c:showSerName val="0"/>
          <c:showPercent val="0"/>
          <c:showBubbleSize val="0"/>
        </c:dLbls>
        <c:marker val="1"/>
        <c:smooth val="0"/>
        <c:axId val="1762718127"/>
        <c:axId val="1762723119"/>
      </c:lineChart>
      <c:catAx>
        <c:axId val="176271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762723119"/>
        <c:crosses val="autoZero"/>
        <c:auto val="1"/>
        <c:lblAlgn val="ctr"/>
        <c:lblOffset val="100"/>
        <c:noMultiLvlLbl val="0"/>
      </c:catAx>
      <c:valAx>
        <c:axId val="176272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762718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Comparación Mitsubishi Lancer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GT"/>
        </a:p>
      </c:txPr>
    </c:title>
    <c:autoTitleDeleted val="0"/>
    <c:plotArea>
      <c:layout/>
      <c:lineChart>
        <c:grouping val="standard"/>
        <c:varyColors val="0"/>
        <c:ser>
          <c:idx val="0"/>
          <c:order val="0"/>
          <c:spPr>
            <a:ln w="31750" cap="rnd">
              <a:solidFill>
                <a:schemeClr val="accent1"/>
              </a:solidFill>
              <a:round/>
            </a:ln>
            <a:effectLst/>
          </c:spPr>
          <c:marker>
            <c:symbol val="none"/>
          </c:marker>
          <c:cat>
            <c:numRef>
              <c:f>'Gráfico de potencia-torque'!$L$10:$L$65</c:f>
              <c:numCache>
                <c:formatCode>General</c:formatCode>
                <c:ptCount val="56"/>
                <c:pt idx="0">
                  <c:v>1000</c:v>
                </c:pt>
                <c:pt idx="1">
                  <c:v>1100</c:v>
                </c:pt>
                <c:pt idx="2">
                  <c:v>1200</c:v>
                </c:pt>
                <c:pt idx="3">
                  <c:v>1300</c:v>
                </c:pt>
                <c:pt idx="4">
                  <c:v>1400</c:v>
                </c:pt>
                <c:pt idx="5">
                  <c:v>1500</c:v>
                </c:pt>
                <c:pt idx="6">
                  <c:v>1600</c:v>
                </c:pt>
                <c:pt idx="7">
                  <c:v>1700</c:v>
                </c:pt>
                <c:pt idx="8">
                  <c:v>1800</c:v>
                </c:pt>
                <c:pt idx="9">
                  <c:v>1900</c:v>
                </c:pt>
                <c:pt idx="10">
                  <c:v>2000</c:v>
                </c:pt>
                <c:pt idx="11">
                  <c:v>2100</c:v>
                </c:pt>
                <c:pt idx="12">
                  <c:v>2200</c:v>
                </c:pt>
                <c:pt idx="13">
                  <c:v>2300</c:v>
                </c:pt>
                <c:pt idx="14">
                  <c:v>2400</c:v>
                </c:pt>
                <c:pt idx="15">
                  <c:v>2500</c:v>
                </c:pt>
                <c:pt idx="16">
                  <c:v>2600</c:v>
                </c:pt>
                <c:pt idx="17">
                  <c:v>2700</c:v>
                </c:pt>
                <c:pt idx="18">
                  <c:v>2800</c:v>
                </c:pt>
                <c:pt idx="19">
                  <c:v>2900</c:v>
                </c:pt>
                <c:pt idx="20">
                  <c:v>3000</c:v>
                </c:pt>
                <c:pt idx="21">
                  <c:v>3100</c:v>
                </c:pt>
                <c:pt idx="22">
                  <c:v>3200</c:v>
                </c:pt>
                <c:pt idx="23">
                  <c:v>3300</c:v>
                </c:pt>
                <c:pt idx="24">
                  <c:v>3400</c:v>
                </c:pt>
                <c:pt idx="25">
                  <c:v>3500</c:v>
                </c:pt>
                <c:pt idx="26">
                  <c:v>3600</c:v>
                </c:pt>
                <c:pt idx="27">
                  <c:v>3700</c:v>
                </c:pt>
                <c:pt idx="28">
                  <c:v>3800</c:v>
                </c:pt>
                <c:pt idx="29">
                  <c:v>3900</c:v>
                </c:pt>
                <c:pt idx="30">
                  <c:v>4000</c:v>
                </c:pt>
                <c:pt idx="31">
                  <c:v>4100</c:v>
                </c:pt>
                <c:pt idx="32">
                  <c:v>4200</c:v>
                </c:pt>
                <c:pt idx="33">
                  <c:v>4300</c:v>
                </c:pt>
                <c:pt idx="34">
                  <c:v>4400</c:v>
                </c:pt>
                <c:pt idx="35">
                  <c:v>4500</c:v>
                </c:pt>
                <c:pt idx="36">
                  <c:v>4600</c:v>
                </c:pt>
                <c:pt idx="37">
                  <c:v>4700</c:v>
                </c:pt>
                <c:pt idx="38">
                  <c:v>4800</c:v>
                </c:pt>
                <c:pt idx="39">
                  <c:v>4900</c:v>
                </c:pt>
                <c:pt idx="40">
                  <c:v>5000</c:v>
                </c:pt>
                <c:pt idx="41">
                  <c:v>5100</c:v>
                </c:pt>
                <c:pt idx="42">
                  <c:v>5200</c:v>
                </c:pt>
                <c:pt idx="43">
                  <c:v>5300</c:v>
                </c:pt>
                <c:pt idx="44">
                  <c:v>5400</c:v>
                </c:pt>
                <c:pt idx="45">
                  <c:v>5500</c:v>
                </c:pt>
                <c:pt idx="46">
                  <c:v>5600</c:v>
                </c:pt>
                <c:pt idx="47">
                  <c:v>5700</c:v>
                </c:pt>
                <c:pt idx="48">
                  <c:v>5800</c:v>
                </c:pt>
                <c:pt idx="49">
                  <c:v>5900</c:v>
                </c:pt>
                <c:pt idx="50">
                  <c:v>6000</c:v>
                </c:pt>
                <c:pt idx="51">
                  <c:v>6100</c:v>
                </c:pt>
                <c:pt idx="52">
                  <c:v>6200</c:v>
                </c:pt>
                <c:pt idx="53">
                  <c:v>6300</c:v>
                </c:pt>
                <c:pt idx="54">
                  <c:v>6400</c:v>
                </c:pt>
                <c:pt idx="55">
                  <c:v>6500</c:v>
                </c:pt>
              </c:numCache>
            </c:numRef>
          </c:cat>
          <c:val>
            <c:numRef>
              <c:f>'Gráfico de potencia-torque'!$M$10:$M$65</c:f>
              <c:numCache>
                <c:formatCode>General</c:formatCode>
                <c:ptCount val="56"/>
                <c:pt idx="0">
                  <c:v>19.372190350949285</c:v>
                </c:pt>
                <c:pt idx="1">
                  <c:v>21.64323511136681</c:v>
                </c:pt>
                <c:pt idx="2">
                  <c:v>23.961846174077419</c:v>
                </c:pt>
                <c:pt idx="3">
                  <c:v>26.324741218048825</c:v>
                </c:pt>
                <c:pt idx="4">
                  <c:v>28.728637922248708</c:v>
                </c:pt>
                <c:pt idx="5">
                  <c:v>31.170253965644779</c:v>
                </c:pt>
                <c:pt idx="6">
                  <c:v>33.646307027204735</c:v>
                </c:pt>
                <c:pt idx="7">
                  <c:v>36.153514785896277</c:v>
                </c:pt>
                <c:pt idx="8">
                  <c:v>38.688594920687109</c:v>
                </c:pt>
                <c:pt idx="9">
                  <c:v>41.248265110544921</c:v>
                </c:pt>
                <c:pt idx="10">
                  <c:v>43.829243034437404</c:v>
                </c:pt>
                <c:pt idx="11">
                  <c:v>46.428246371332293</c:v>
                </c:pt>
                <c:pt idx="12">
                  <c:v>49.041992800197256</c:v>
                </c:pt>
                <c:pt idx="13">
                  <c:v>51.667200000000001</c:v>
                </c:pt>
                <c:pt idx="14">
                  <c:v>54.300585649708232</c:v>
                </c:pt>
                <c:pt idx="15">
                  <c:v>56.93886742828964</c:v>
                </c:pt>
                <c:pt idx="16">
                  <c:v>59.578763014711924</c:v>
                </c:pt>
                <c:pt idx="17">
                  <c:v>62.216990087942797</c:v>
                </c:pt>
                <c:pt idx="18">
                  <c:v>64.850266326949949</c:v>
                </c:pt>
                <c:pt idx="19">
                  <c:v>67.475309410701072</c:v>
                </c:pt>
                <c:pt idx="20">
                  <c:v>70.088837018163886</c:v>
                </c:pt>
                <c:pt idx="21">
                  <c:v>72.687566828306061</c:v>
                </c:pt>
                <c:pt idx="22">
                  <c:v>75.268216520095336</c:v>
                </c:pt>
                <c:pt idx="23">
                  <c:v>77.827503772499384</c:v>
                </c:pt>
                <c:pt idx="24">
                  <c:v>80.362146264485901</c:v>
                </c:pt>
                <c:pt idx="25">
                  <c:v>82.868861675022615</c:v>
                </c:pt>
                <c:pt idx="26">
                  <c:v>85.344367683077195</c:v>
                </c:pt>
                <c:pt idx="27">
                  <c:v>87.785381967617312</c:v>
                </c:pt>
                <c:pt idx="28">
                  <c:v>90.188622207610734</c:v>
                </c:pt>
                <c:pt idx="29">
                  <c:v>92.550806082025133</c:v>
                </c:pt>
                <c:pt idx="30">
                  <c:v>94.86865126982822</c:v>
                </c:pt>
                <c:pt idx="31">
                  <c:v>97.138875449987694</c:v>
                </c:pt>
                <c:pt idx="32">
                  <c:v>99.358196301471196</c:v>
                </c:pt>
                <c:pt idx="33">
                  <c:v>101.5233315032465</c:v>
                </c:pt>
                <c:pt idx="34">
                  <c:v>103.63099873428126</c:v>
                </c:pt>
                <c:pt idx="35">
                  <c:v>105.67791567354321</c:v>
                </c:pt>
                <c:pt idx="36">
                  <c:v>107.66080000000001</c:v>
                </c:pt>
                <c:pt idx="37">
                  <c:v>109.5763693926194</c:v>
                </c:pt>
                <c:pt idx="38">
                  <c:v>111.42134153036905</c:v>
                </c:pt>
                <c:pt idx="39">
                  <c:v>113.19243409221666</c:v>
                </c:pt>
                <c:pt idx="40">
                  <c:v>114.88636475712994</c:v>
                </c:pt>
                <c:pt idx="41">
                  <c:v>116.49985120407662</c:v>
                </c:pt>
                <c:pt idx="42">
                  <c:v>118.02961111202433</c:v>
                </c:pt>
                <c:pt idx="43">
                  <c:v>119.47236215994084</c:v>
                </c:pt>
                <c:pt idx="44">
                  <c:v>120.8248220267938</c:v>
                </c:pt>
                <c:pt idx="45">
                  <c:v>122.08370839155091</c:v>
                </c:pt>
                <c:pt idx="46">
                  <c:v>123.24573893317989</c:v>
                </c:pt>
                <c:pt idx="47">
                  <c:v>124.30763133064846</c:v>
                </c:pt>
                <c:pt idx="48">
                  <c:v>125.26610326292429</c:v>
                </c:pt>
                <c:pt idx="49">
                  <c:v>126.11787240897512</c:v>
                </c:pt>
                <c:pt idx="50">
                  <c:v>126.85965644776854</c:v>
                </c:pt>
                <c:pt idx="51">
                  <c:v>127.48817305827241</c:v>
                </c:pt>
                <c:pt idx="52">
                  <c:v>128.00013991945423</c:v>
                </c:pt>
                <c:pt idx="53">
                  <c:v>128.3922747102819</c:v>
                </c:pt>
                <c:pt idx="54">
                  <c:v>128.66129510972303</c:v>
                </c:pt>
                <c:pt idx="55">
                  <c:v>128.80391879674531</c:v>
                </c:pt>
              </c:numCache>
            </c:numRef>
          </c:val>
          <c:smooth val="0"/>
          <c:extLst>
            <c:ext xmlns:c16="http://schemas.microsoft.com/office/drawing/2014/chart" uri="{C3380CC4-5D6E-409C-BE32-E72D297353CC}">
              <c16:uniqueId val="{00000000-3F00-4632-A9D8-A9C47A4B95A1}"/>
            </c:ext>
          </c:extLst>
        </c:ser>
        <c:ser>
          <c:idx val="1"/>
          <c:order val="1"/>
          <c:spPr>
            <a:ln w="31750" cap="rnd">
              <a:solidFill>
                <a:schemeClr val="accent2"/>
              </a:solidFill>
              <a:round/>
            </a:ln>
            <a:effectLst/>
          </c:spPr>
          <c:marker>
            <c:symbol val="none"/>
          </c:marker>
          <c:cat>
            <c:numRef>
              <c:f>'Gráfico de potencia-torque'!$L$10:$L$65</c:f>
              <c:numCache>
                <c:formatCode>General</c:formatCode>
                <c:ptCount val="56"/>
                <c:pt idx="0">
                  <c:v>1000</c:v>
                </c:pt>
                <c:pt idx="1">
                  <c:v>1100</c:v>
                </c:pt>
                <c:pt idx="2">
                  <c:v>1200</c:v>
                </c:pt>
                <c:pt idx="3">
                  <c:v>1300</c:v>
                </c:pt>
                <c:pt idx="4">
                  <c:v>1400</c:v>
                </c:pt>
                <c:pt idx="5">
                  <c:v>1500</c:v>
                </c:pt>
                <c:pt idx="6">
                  <c:v>1600</c:v>
                </c:pt>
                <c:pt idx="7">
                  <c:v>1700</c:v>
                </c:pt>
                <c:pt idx="8">
                  <c:v>1800</c:v>
                </c:pt>
                <c:pt idx="9">
                  <c:v>1900</c:v>
                </c:pt>
                <c:pt idx="10">
                  <c:v>2000</c:v>
                </c:pt>
                <c:pt idx="11">
                  <c:v>2100</c:v>
                </c:pt>
                <c:pt idx="12">
                  <c:v>2200</c:v>
                </c:pt>
                <c:pt idx="13">
                  <c:v>2300</c:v>
                </c:pt>
                <c:pt idx="14">
                  <c:v>2400</c:v>
                </c:pt>
                <c:pt idx="15">
                  <c:v>2500</c:v>
                </c:pt>
                <c:pt idx="16">
                  <c:v>2600</c:v>
                </c:pt>
                <c:pt idx="17">
                  <c:v>2700</c:v>
                </c:pt>
                <c:pt idx="18">
                  <c:v>2800</c:v>
                </c:pt>
                <c:pt idx="19">
                  <c:v>2900</c:v>
                </c:pt>
                <c:pt idx="20">
                  <c:v>3000</c:v>
                </c:pt>
                <c:pt idx="21">
                  <c:v>3100</c:v>
                </c:pt>
                <c:pt idx="22">
                  <c:v>3200</c:v>
                </c:pt>
                <c:pt idx="23">
                  <c:v>3300</c:v>
                </c:pt>
                <c:pt idx="24">
                  <c:v>3400</c:v>
                </c:pt>
                <c:pt idx="25">
                  <c:v>3500</c:v>
                </c:pt>
                <c:pt idx="26">
                  <c:v>3600</c:v>
                </c:pt>
                <c:pt idx="27">
                  <c:v>3700</c:v>
                </c:pt>
                <c:pt idx="28">
                  <c:v>3800</c:v>
                </c:pt>
                <c:pt idx="29">
                  <c:v>3900</c:v>
                </c:pt>
                <c:pt idx="30">
                  <c:v>4000</c:v>
                </c:pt>
                <c:pt idx="31">
                  <c:v>4100</c:v>
                </c:pt>
                <c:pt idx="32">
                  <c:v>4200</c:v>
                </c:pt>
                <c:pt idx="33">
                  <c:v>4300</c:v>
                </c:pt>
                <c:pt idx="34">
                  <c:v>4400</c:v>
                </c:pt>
                <c:pt idx="35">
                  <c:v>4500</c:v>
                </c:pt>
                <c:pt idx="36">
                  <c:v>4600</c:v>
                </c:pt>
                <c:pt idx="37">
                  <c:v>4700</c:v>
                </c:pt>
                <c:pt idx="38">
                  <c:v>4800</c:v>
                </c:pt>
                <c:pt idx="39">
                  <c:v>4900</c:v>
                </c:pt>
                <c:pt idx="40">
                  <c:v>5000</c:v>
                </c:pt>
                <c:pt idx="41">
                  <c:v>5100</c:v>
                </c:pt>
                <c:pt idx="42">
                  <c:v>5200</c:v>
                </c:pt>
                <c:pt idx="43">
                  <c:v>5300</c:v>
                </c:pt>
                <c:pt idx="44">
                  <c:v>5400</c:v>
                </c:pt>
                <c:pt idx="45">
                  <c:v>5500</c:v>
                </c:pt>
                <c:pt idx="46">
                  <c:v>5600</c:v>
                </c:pt>
                <c:pt idx="47">
                  <c:v>5700</c:v>
                </c:pt>
                <c:pt idx="48">
                  <c:v>5800</c:v>
                </c:pt>
                <c:pt idx="49">
                  <c:v>5900</c:v>
                </c:pt>
                <c:pt idx="50">
                  <c:v>6000</c:v>
                </c:pt>
                <c:pt idx="51">
                  <c:v>6100</c:v>
                </c:pt>
                <c:pt idx="52">
                  <c:v>6200</c:v>
                </c:pt>
                <c:pt idx="53">
                  <c:v>6300</c:v>
                </c:pt>
                <c:pt idx="54">
                  <c:v>6400</c:v>
                </c:pt>
                <c:pt idx="55">
                  <c:v>6500</c:v>
                </c:pt>
              </c:numCache>
            </c:numRef>
          </c:cat>
          <c:val>
            <c:numRef>
              <c:f>'Gráfico de potencia-torque'!$N$10:$N$65</c:f>
              <c:numCache>
                <c:formatCode>General</c:formatCode>
                <c:ptCount val="56"/>
                <c:pt idx="0">
                  <c:v>185.00441785156568</c:v>
                </c:pt>
                <c:pt idx="1">
                  <c:v>187.90263210323002</c:v>
                </c:pt>
                <c:pt idx="2">
                  <c:v>190.69635913536612</c:v>
                </c:pt>
                <c:pt idx="3">
                  <c:v>193.38559894797407</c:v>
                </c:pt>
                <c:pt idx="4">
                  <c:v>195.97035154105367</c:v>
                </c:pt>
                <c:pt idx="5">
                  <c:v>198.45061691460509</c:v>
                </c:pt>
                <c:pt idx="6">
                  <c:v>200.82639506862827</c:v>
                </c:pt>
                <c:pt idx="7">
                  <c:v>203.09768600312319</c:v>
                </c:pt>
                <c:pt idx="8">
                  <c:v>205.26448971808992</c:v>
                </c:pt>
                <c:pt idx="9">
                  <c:v>207.32680621352841</c:v>
                </c:pt>
                <c:pt idx="10">
                  <c:v>209.28463548943859</c:v>
                </c:pt>
                <c:pt idx="11">
                  <c:v>211.13797754582066</c:v>
                </c:pt>
                <c:pt idx="12">
                  <c:v>212.88683238267444</c:v>
                </c:pt>
                <c:pt idx="13">
                  <c:v>214.53120000000001</c:v>
                </c:pt>
                <c:pt idx="14">
                  <c:v>216.07108039779735</c:v>
                </c:pt>
                <c:pt idx="15">
                  <c:v>217.50647357606641</c:v>
                </c:pt>
                <c:pt idx="16">
                  <c:v>218.83737953480727</c:v>
                </c:pt>
                <c:pt idx="17">
                  <c:v>220.06379827401989</c:v>
                </c:pt>
                <c:pt idx="18">
                  <c:v>221.1857297937043</c:v>
                </c:pt>
                <c:pt idx="19">
                  <c:v>222.20317409386041</c:v>
                </c:pt>
                <c:pt idx="20">
                  <c:v>223.11613117448837</c:v>
                </c:pt>
                <c:pt idx="21">
                  <c:v>223.92460103558804</c:v>
                </c:pt>
                <c:pt idx="22">
                  <c:v>224.6285836771595</c:v>
                </c:pt>
                <c:pt idx="23">
                  <c:v>225.22807909920277</c:v>
                </c:pt>
                <c:pt idx="24">
                  <c:v>225.72308730171775</c:v>
                </c:pt>
                <c:pt idx="25">
                  <c:v>226.11360828470455</c:v>
                </c:pt>
                <c:pt idx="26">
                  <c:v>226.39964204816312</c:v>
                </c:pt>
                <c:pt idx="27">
                  <c:v>226.58118859209333</c:v>
                </c:pt>
                <c:pt idx="28">
                  <c:v>226.65824791649541</c:v>
                </c:pt>
                <c:pt idx="29">
                  <c:v>226.63082002136923</c:v>
                </c:pt>
                <c:pt idx="30">
                  <c:v>226.49890490671487</c:v>
                </c:pt>
                <c:pt idx="31">
                  <c:v>226.26250257253233</c:v>
                </c:pt>
                <c:pt idx="32">
                  <c:v>225.9216130188214</c:v>
                </c:pt>
                <c:pt idx="33">
                  <c:v>225.47623624558236</c:v>
                </c:pt>
                <c:pt idx="34">
                  <c:v>224.92637225281499</c:v>
                </c:pt>
                <c:pt idx="35">
                  <c:v>224.27202104051946</c:v>
                </c:pt>
                <c:pt idx="36">
                  <c:v>223.5131826086957</c:v>
                </c:pt>
                <c:pt idx="37">
                  <c:v>222.64985695734364</c:v>
                </c:pt>
                <c:pt idx="38">
                  <c:v>221.68204408646341</c:v>
                </c:pt>
                <c:pt idx="39">
                  <c:v>220.6097439960549</c:v>
                </c:pt>
                <c:pt idx="40">
                  <c:v>219.43295668611816</c:v>
                </c:pt>
                <c:pt idx="41">
                  <c:v>218.15168215665327</c:v>
                </c:pt>
                <c:pt idx="42">
                  <c:v>216.76592040766008</c:v>
                </c:pt>
                <c:pt idx="43">
                  <c:v>215.27567143913868</c:v>
                </c:pt>
                <c:pt idx="44">
                  <c:v>213.68093525108904</c:v>
                </c:pt>
                <c:pt idx="45">
                  <c:v>211.98171184351114</c:v>
                </c:pt>
                <c:pt idx="46">
                  <c:v>210.17800121640499</c:v>
                </c:pt>
                <c:pt idx="47">
                  <c:v>208.26980336977067</c:v>
                </c:pt>
                <c:pt idx="48">
                  <c:v>206.25711830360811</c:v>
                </c:pt>
                <c:pt idx="49">
                  <c:v>204.13994601791734</c:v>
                </c:pt>
                <c:pt idx="50">
                  <c:v>201.91828651269827</c:v>
                </c:pt>
                <c:pt idx="51">
                  <c:v>199.59213978795108</c:v>
                </c:pt>
                <c:pt idx="52">
                  <c:v>197.16150584367549</c:v>
                </c:pt>
                <c:pt idx="53">
                  <c:v>194.62638467987176</c:v>
                </c:pt>
                <c:pt idx="54">
                  <c:v>191.9867762965398</c:v>
                </c:pt>
                <c:pt idx="55">
                  <c:v>189.24268069367963</c:v>
                </c:pt>
              </c:numCache>
            </c:numRef>
          </c:val>
          <c:smooth val="0"/>
          <c:extLst>
            <c:ext xmlns:c16="http://schemas.microsoft.com/office/drawing/2014/chart" uri="{C3380CC4-5D6E-409C-BE32-E72D297353CC}">
              <c16:uniqueId val="{00000001-3F00-4632-A9D8-A9C47A4B95A1}"/>
            </c:ext>
          </c:extLst>
        </c:ser>
        <c:dLbls>
          <c:showLegendKey val="0"/>
          <c:showVal val="0"/>
          <c:showCatName val="0"/>
          <c:showSerName val="0"/>
          <c:showPercent val="0"/>
          <c:showBubbleSize val="0"/>
        </c:dLbls>
        <c:smooth val="0"/>
        <c:axId val="1762721455"/>
        <c:axId val="1762718543"/>
      </c:lineChart>
      <c:catAx>
        <c:axId val="176272145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GT"/>
          </a:p>
        </c:txPr>
        <c:crossAx val="1762718543"/>
        <c:crosses val="autoZero"/>
        <c:auto val="1"/>
        <c:lblAlgn val="ctr"/>
        <c:lblOffset val="100"/>
        <c:noMultiLvlLbl val="0"/>
      </c:catAx>
      <c:valAx>
        <c:axId val="17627185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GT"/>
          </a:p>
        </c:txPr>
        <c:crossAx val="1762721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GT"/>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151929</xdr:colOff>
      <xdr:row>8</xdr:row>
      <xdr:rowOff>36923</xdr:rowOff>
    </xdr:from>
    <xdr:to>
      <xdr:col>10</xdr:col>
      <xdr:colOff>679088</xdr:colOff>
      <xdr:row>21</xdr:row>
      <xdr:rowOff>84332</xdr:rowOff>
    </xdr:to>
    <xdr:graphicFrame macro="">
      <xdr:nvGraphicFramePr>
        <xdr:cNvPr id="3" name="Gráfico 2">
          <a:extLst>
            <a:ext uri="{FF2B5EF4-FFF2-40B4-BE49-F238E27FC236}">
              <a16:creationId xmlns:a16="http://schemas.microsoft.com/office/drawing/2014/main" id="{47E5E8B5-E4FB-41BF-8DCA-A5B3D689B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277239</xdr:colOff>
      <xdr:row>8</xdr:row>
      <xdr:rowOff>45708</xdr:rowOff>
    </xdr:from>
    <xdr:to>
      <xdr:col>20</xdr:col>
      <xdr:colOff>245489</xdr:colOff>
      <xdr:row>23</xdr:row>
      <xdr:rowOff>10784</xdr:rowOff>
    </xdr:to>
    <xdr:graphicFrame macro="">
      <xdr:nvGraphicFramePr>
        <xdr:cNvPr id="4" name="Gráfico 3">
          <a:extLst>
            <a:ext uri="{FF2B5EF4-FFF2-40B4-BE49-F238E27FC236}">
              <a16:creationId xmlns:a16="http://schemas.microsoft.com/office/drawing/2014/main" id="{F5D19660-604D-4E5D-BA52-B2367B03E9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0</xdr:col>
      <xdr:colOff>304800</xdr:colOff>
      <xdr:row>24</xdr:row>
      <xdr:rowOff>114300</xdr:rowOff>
    </xdr:to>
    <xdr:sp macro="" textlink="">
      <xdr:nvSpPr>
        <xdr:cNvPr id="3" name="AutoShape 2" descr="Manifold de Admision Mazda 3 2.0 No SKYACTIV Guatemala">
          <a:extLst>
            <a:ext uri="{FF2B5EF4-FFF2-40B4-BE49-F238E27FC236}">
              <a16:creationId xmlns:a16="http://schemas.microsoft.com/office/drawing/2014/main" id="{A406C0F1-A2B2-4D6F-9774-F9036784C9C3}"/>
            </a:ext>
          </a:extLst>
        </xdr:cNvPr>
        <xdr:cNvSpPr>
          <a:spLocks noChangeAspect="1" noChangeArrowheads="1"/>
        </xdr:cNvSpPr>
      </xdr:nvSpPr>
      <xdr:spPr bwMode="auto">
        <a:xfrm>
          <a:off x="0" y="11420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8"/>
  <sheetViews>
    <sheetView zoomScale="63" workbookViewId="0">
      <selection activeCell="A2" sqref="A2"/>
    </sheetView>
  </sheetViews>
  <sheetFormatPr baseColWidth="10" defaultRowHeight="15" x14ac:dyDescent="0.25"/>
  <cols>
    <col min="1" max="1" width="14" style="1" customWidth="1"/>
    <col min="2" max="3" width="12.85546875" style="1" customWidth="1"/>
    <col min="4" max="9" width="11.42578125" style="1"/>
    <col min="10" max="10" width="11.42578125" style="28"/>
    <col min="11" max="11" width="13.140625" style="1" customWidth="1"/>
    <col min="12" max="12" width="12.42578125" style="1" customWidth="1"/>
    <col min="13" max="16384" width="11.42578125" style="1"/>
  </cols>
  <sheetData>
    <row r="1" spans="1:18" x14ac:dyDescent="0.25">
      <c r="A1" s="10" t="s">
        <v>90</v>
      </c>
      <c r="B1" s="10"/>
      <c r="C1" s="10"/>
    </row>
    <row r="3" spans="1:18" ht="15.75" x14ac:dyDescent="0.25">
      <c r="C3" s="29" t="s">
        <v>47</v>
      </c>
      <c r="D3" s="29"/>
      <c r="E3" s="29"/>
      <c r="F3" s="29"/>
      <c r="G3" s="29"/>
      <c r="H3" s="29"/>
      <c r="I3" s="29"/>
      <c r="J3" s="29"/>
      <c r="K3" s="29"/>
    </row>
    <row r="5" spans="1:18" s="28" customFormat="1" x14ac:dyDescent="0.25"/>
    <row r="6" spans="1:18" ht="20.25" x14ac:dyDescent="0.25">
      <c r="B6" s="77" t="s">
        <v>48</v>
      </c>
      <c r="C6" s="77"/>
      <c r="D6" s="77"/>
      <c r="E6" s="77"/>
      <c r="F6" s="77"/>
      <c r="G6" s="77"/>
      <c r="H6" s="77"/>
      <c r="I6" s="77"/>
      <c r="J6" s="77"/>
    </row>
    <row r="7" spans="1:18" x14ac:dyDescent="0.25">
      <c r="B7" s="30" t="s">
        <v>46</v>
      </c>
      <c r="C7" s="31"/>
      <c r="D7" s="32" t="s">
        <v>45</v>
      </c>
      <c r="E7" s="30" t="s">
        <v>52</v>
      </c>
      <c r="F7" s="33"/>
      <c r="G7" s="31"/>
      <c r="H7" s="34" t="s">
        <v>50</v>
      </c>
      <c r="I7" s="34"/>
      <c r="J7" s="34"/>
    </row>
    <row r="8" spans="1:18" x14ac:dyDescent="0.25">
      <c r="B8" s="35" t="s">
        <v>44</v>
      </c>
      <c r="C8" s="36"/>
      <c r="D8" s="37" t="s">
        <v>1</v>
      </c>
      <c r="E8" s="38" t="s">
        <v>54</v>
      </c>
      <c r="F8" s="38"/>
      <c r="G8" s="38"/>
      <c r="H8" s="39" t="s">
        <v>51</v>
      </c>
      <c r="I8" s="40"/>
      <c r="J8" s="41"/>
    </row>
    <row r="9" spans="1:18" x14ac:dyDescent="0.25">
      <c r="B9" s="35" t="s">
        <v>41</v>
      </c>
      <c r="C9" s="36"/>
      <c r="D9" s="37" t="s">
        <v>1</v>
      </c>
      <c r="E9" s="42" t="s">
        <v>53</v>
      </c>
      <c r="F9" s="43"/>
      <c r="G9" s="44"/>
      <c r="H9" s="39" t="s">
        <v>42</v>
      </c>
      <c r="I9" s="40"/>
      <c r="J9" s="41"/>
    </row>
    <row r="10" spans="1:18" x14ac:dyDescent="0.25">
      <c r="B10" s="35" t="s">
        <v>40</v>
      </c>
      <c r="C10" s="36"/>
      <c r="D10" s="37" t="s">
        <v>1</v>
      </c>
      <c r="E10" s="42" t="s">
        <v>39</v>
      </c>
      <c r="F10" s="43"/>
      <c r="G10" s="44"/>
      <c r="H10" s="39" t="s">
        <v>39</v>
      </c>
      <c r="I10" s="40"/>
      <c r="J10" s="41"/>
    </row>
    <row r="11" spans="1:18" x14ac:dyDescent="0.25">
      <c r="B11" s="35" t="s">
        <v>37</v>
      </c>
      <c r="C11" s="36"/>
      <c r="D11" s="37" t="s">
        <v>36</v>
      </c>
      <c r="E11" s="42">
        <v>47.8</v>
      </c>
      <c r="F11" s="43"/>
      <c r="G11" s="44"/>
      <c r="H11" s="39">
        <v>54.8</v>
      </c>
      <c r="I11" s="40"/>
      <c r="J11" s="41"/>
    </row>
    <row r="12" spans="1:18" x14ac:dyDescent="0.25">
      <c r="B12" s="35" t="s">
        <v>35</v>
      </c>
      <c r="C12" s="36"/>
      <c r="D12" s="37" t="s">
        <v>34</v>
      </c>
      <c r="E12" s="42">
        <v>1818</v>
      </c>
      <c r="F12" s="43"/>
      <c r="G12" s="44"/>
      <c r="H12" s="39">
        <v>1575</v>
      </c>
      <c r="I12" s="40"/>
      <c r="J12" s="41"/>
      <c r="M12" s="97" t="s">
        <v>0</v>
      </c>
      <c r="N12" s="98"/>
      <c r="O12" s="99"/>
      <c r="P12" s="95"/>
      <c r="Q12" s="95"/>
    </row>
    <row r="13" spans="1:18" x14ac:dyDescent="0.25">
      <c r="B13" s="45" t="s">
        <v>32</v>
      </c>
      <c r="C13" s="45"/>
      <c r="D13" s="37" t="s">
        <v>1</v>
      </c>
      <c r="E13" s="42" t="s">
        <v>33</v>
      </c>
      <c r="F13" s="43"/>
      <c r="G13" s="44"/>
      <c r="H13" s="39" t="s">
        <v>33</v>
      </c>
      <c r="I13" s="40"/>
      <c r="J13" s="41"/>
      <c r="M13" s="95"/>
      <c r="N13" s="95" t="s">
        <v>58</v>
      </c>
      <c r="O13" s="95"/>
      <c r="P13" s="95"/>
      <c r="Q13" s="95"/>
    </row>
    <row r="14" spans="1:18" x14ac:dyDescent="0.25">
      <c r="B14" s="35" t="s">
        <v>30</v>
      </c>
      <c r="C14" s="36"/>
      <c r="D14" s="37" t="s">
        <v>22</v>
      </c>
      <c r="E14" s="46">
        <v>93</v>
      </c>
      <c r="F14" s="47"/>
      <c r="G14" s="48"/>
      <c r="H14" s="49">
        <v>80</v>
      </c>
      <c r="I14" s="50"/>
      <c r="J14" s="51"/>
      <c r="M14" s="100" t="s">
        <v>59</v>
      </c>
      <c r="N14" s="100"/>
      <c r="O14" s="100"/>
      <c r="P14" s="100"/>
      <c r="Q14" s="100"/>
      <c r="R14" s="15"/>
    </row>
    <row r="15" spans="1:18" x14ac:dyDescent="0.25">
      <c r="B15" s="35" t="s">
        <v>29</v>
      </c>
      <c r="C15" s="36"/>
      <c r="D15" s="37" t="s">
        <v>22</v>
      </c>
      <c r="E15" s="42">
        <v>80</v>
      </c>
      <c r="F15" s="43"/>
      <c r="G15" s="44"/>
      <c r="H15" s="39">
        <v>100</v>
      </c>
      <c r="I15" s="40"/>
      <c r="J15" s="41"/>
    </row>
    <row r="16" spans="1:18" x14ac:dyDescent="0.25">
      <c r="B16" s="35" t="s">
        <v>28</v>
      </c>
      <c r="C16" s="36"/>
      <c r="D16" s="37" t="s">
        <v>20</v>
      </c>
      <c r="E16" s="42">
        <v>3700</v>
      </c>
      <c r="F16" s="43"/>
      <c r="G16" s="44"/>
      <c r="H16" s="39">
        <v>1999</v>
      </c>
      <c r="I16" s="40"/>
      <c r="J16" s="41"/>
    </row>
    <row r="17" spans="1:11" x14ac:dyDescent="0.25">
      <c r="B17" s="45" t="s">
        <v>27</v>
      </c>
      <c r="C17" s="45"/>
      <c r="D17" s="52" t="s">
        <v>1</v>
      </c>
      <c r="E17" s="42">
        <v>12</v>
      </c>
      <c r="F17" s="43"/>
      <c r="G17" s="44"/>
      <c r="H17" s="39">
        <v>10.7</v>
      </c>
      <c r="I17" s="40"/>
      <c r="J17" s="41"/>
    </row>
    <row r="18" spans="1:11" x14ac:dyDescent="0.25">
      <c r="B18" s="35" t="s">
        <v>26</v>
      </c>
      <c r="C18" s="36"/>
      <c r="D18" s="37" t="s">
        <v>5</v>
      </c>
      <c r="E18" s="42">
        <v>197</v>
      </c>
      <c r="F18" s="43"/>
      <c r="G18" s="44"/>
      <c r="H18" s="39">
        <v>169</v>
      </c>
      <c r="I18" s="40"/>
      <c r="J18" s="41"/>
    </row>
    <row r="19" spans="1:11" x14ac:dyDescent="0.25">
      <c r="B19" s="35" t="s">
        <v>25</v>
      </c>
      <c r="C19" s="36"/>
      <c r="D19" s="37" t="s">
        <v>24</v>
      </c>
      <c r="E19" s="42">
        <v>6500</v>
      </c>
      <c r="F19" s="43"/>
      <c r="G19" s="44"/>
      <c r="H19" s="39">
        <v>6200</v>
      </c>
      <c r="I19" s="40"/>
      <c r="J19" s="41"/>
    </row>
    <row r="20" spans="1:11" x14ac:dyDescent="0.25">
      <c r="B20" s="35" t="s">
        <v>23</v>
      </c>
      <c r="C20" s="36"/>
      <c r="D20" s="53" t="s">
        <v>22</v>
      </c>
      <c r="E20" s="54">
        <f>E15/2</f>
        <v>40</v>
      </c>
      <c r="F20" s="54"/>
      <c r="G20" s="54"/>
      <c r="H20" s="55">
        <f>H15/2</f>
        <v>50</v>
      </c>
      <c r="I20" s="55"/>
      <c r="J20" s="55"/>
    </row>
    <row r="21" spans="1:11" x14ac:dyDescent="0.25">
      <c r="B21" s="35" t="s">
        <v>21</v>
      </c>
      <c r="C21" s="36"/>
      <c r="D21" s="37" t="s">
        <v>20</v>
      </c>
      <c r="E21" s="56">
        <f>E16/4</f>
        <v>925</v>
      </c>
      <c r="F21" s="57"/>
      <c r="G21" s="58"/>
      <c r="H21" s="59">
        <f>H16/4</f>
        <v>499.75</v>
      </c>
      <c r="I21" s="60"/>
      <c r="J21" s="61"/>
    </row>
    <row r="22" spans="1:11" x14ac:dyDescent="0.25">
      <c r="B22" s="35" t="s">
        <v>19</v>
      </c>
      <c r="C22" s="36"/>
      <c r="D22" s="37" t="s">
        <v>18</v>
      </c>
      <c r="E22" s="62">
        <f>(2*E15*E19)/(60*1000)</f>
        <v>17.333333333333332</v>
      </c>
      <c r="F22" s="63"/>
      <c r="G22" s="64"/>
      <c r="H22" s="65">
        <f>(2*H15*H19)/(60*1000)</f>
        <v>20.666666666666668</v>
      </c>
      <c r="I22" s="66"/>
      <c r="J22" s="67"/>
    </row>
    <row r="23" spans="1:11" x14ac:dyDescent="0.25">
      <c r="B23" s="68" t="s">
        <v>17</v>
      </c>
      <c r="C23" s="69"/>
      <c r="D23" s="37" t="s">
        <v>16</v>
      </c>
      <c r="E23" s="70">
        <f>(PI()/4)*(E14/1000)^2</f>
        <v>6.7929087152245309E-3</v>
      </c>
      <c r="F23" s="71"/>
      <c r="G23" s="72"/>
      <c r="H23" s="73">
        <f>(PI()/4)*(H14/1000)^2</f>
        <v>5.0265482457436689E-3</v>
      </c>
      <c r="I23" s="74"/>
      <c r="J23" s="75"/>
    </row>
    <row r="24" spans="1:11" x14ac:dyDescent="0.25">
      <c r="B24" s="68" t="s">
        <v>15</v>
      </c>
      <c r="C24" s="69"/>
      <c r="D24" s="37" t="s">
        <v>14</v>
      </c>
      <c r="E24" s="62">
        <f>((E18/4)/((E23*(E22/2))))</f>
        <v>836.56244267732279</v>
      </c>
      <c r="F24" s="63"/>
      <c r="G24" s="64"/>
      <c r="H24" s="65">
        <f>((H18/4)/((H23*(H22/2))))</f>
        <v>813.42294503619894</v>
      </c>
      <c r="I24" s="66"/>
      <c r="J24" s="67"/>
    </row>
    <row r="25" spans="1:11" x14ac:dyDescent="0.25">
      <c r="B25" s="45" t="s">
        <v>13</v>
      </c>
      <c r="C25" s="45"/>
      <c r="D25" s="52" t="s">
        <v>12</v>
      </c>
      <c r="E25" s="62">
        <f>(E18*1000)/(2*PI()*(E19/60))</f>
        <v>289.41714266864665</v>
      </c>
      <c r="F25" s="63"/>
      <c r="G25" s="64"/>
      <c r="H25" s="65">
        <f>(H18*1000)/(2*PI()*(H19/60))</f>
        <v>260.2953424115837</v>
      </c>
      <c r="I25" s="66"/>
      <c r="J25" s="67"/>
    </row>
    <row r="26" spans="1:11" x14ac:dyDescent="0.25">
      <c r="B26" s="35" t="s">
        <v>10</v>
      </c>
      <c r="C26" s="36"/>
      <c r="D26" s="76" t="s">
        <v>11</v>
      </c>
      <c r="E26" s="63">
        <f>(E18/E23)/10000</f>
        <v>2.9000831346147189</v>
      </c>
      <c r="F26" s="63"/>
      <c r="G26" s="64"/>
      <c r="H26" s="66">
        <f>(H18/H23)/10000</f>
        <v>3.3621481728162892</v>
      </c>
      <c r="I26" s="66"/>
      <c r="J26" s="67"/>
    </row>
    <row r="27" spans="1:11" x14ac:dyDescent="0.25">
      <c r="B27" s="45" t="s">
        <v>8</v>
      </c>
      <c r="C27" s="45"/>
      <c r="D27" s="52" t="s">
        <v>7</v>
      </c>
      <c r="E27" s="62">
        <f>E21/E18</f>
        <v>4.6954314720812187</v>
      </c>
      <c r="F27" s="63"/>
      <c r="G27" s="64"/>
      <c r="H27" s="65">
        <f>H21/H18</f>
        <v>2.9571005917159763</v>
      </c>
      <c r="I27" s="66"/>
      <c r="J27" s="67"/>
    </row>
    <row r="28" spans="1:11" x14ac:dyDescent="0.25">
      <c r="B28" s="35" t="s">
        <v>6</v>
      </c>
      <c r="C28" s="36"/>
      <c r="D28" s="37" t="s">
        <v>5</v>
      </c>
      <c r="E28" s="62">
        <f>E18/4</f>
        <v>49.25</v>
      </c>
      <c r="F28" s="63"/>
      <c r="G28" s="64"/>
      <c r="H28" s="65">
        <f>H18/4</f>
        <v>42.25</v>
      </c>
      <c r="I28" s="66"/>
      <c r="J28" s="67"/>
    </row>
    <row r="29" spans="1:11" x14ac:dyDescent="0.25">
      <c r="B29" s="45" t="s">
        <v>4</v>
      </c>
      <c r="C29" s="45"/>
      <c r="D29" s="52" t="s">
        <v>3</v>
      </c>
      <c r="E29" s="62">
        <f>E18/E21</f>
        <v>0.21297297297297296</v>
      </c>
      <c r="F29" s="63"/>
      <c r="G29" s="64"/>
      <c r="H29" s="65">
        <f>H18/H21</f>
        <v>0.33816908454227113</v>
      </c>
      <c r="I29" s="66"/>
      <c r="J29" s="67"/>
    </row>
    <row r="30" spans="1:11" x14ac:dyDescent="0.25">
      <c r="B30" s="45" t="s">
        <v>2</v>
      </c>
      <c r="C30" s="45"/>
      <c r="D30" s="52" t="s">
        <v>1</v>
      </c>
      <c r="E30" s="56">
        <v>14.6</v>
      </c>
      <c r="F30" s="57"/>
      <c r="G30" s="58"/>
      <c r="H30" s="59">
        <v>14.7</v>
      </c>
      <c r="I30" s="60"/>
      <c r="J30" s="61"/>
    </row>
    <row r="31" spans="1:11" x14ac:dyDescent="0.25">
      <c r="A31" s="14"/>
      <c r="B31" s="14"/>
      <c r="C31" s="14"/>
      <c r="D31" s="14"/>
      <c r="E31" s="14"/>
      <c r="F31" s="14"/>
      <c r="G31" s="14"/>
      <c r="H31" s="14"/>
      <c r="I31" s="14"/>
      <c r="J31" s="14"/>
      <c r="K31" s="14"/>
    </row>
    <row r="33" spans="2:10" ht="20.25" x14ac:dyDescent="0.25">
      <c r="B33" s="78" t="s">
        <v>49</v>
      </c>
      <c r="C33" s="78"/>
      <c r="D33" s="78"/>
      <c r="E33" s="78"/>
      <c r="F33" s="78"/>
      <c r="G33" s="78"/>
      <c r="H33" s="78"/>
      <c r="I33" s="78"/>
      <c r="J33" s="78"/>
    </row>
    <row r="34" spans="2:10" x14ac:dyDescent="0.25">
      <c r="B34" s="30" t="s">
        <v>46</v>
      </c>
      <c r="C34" s="31"/>
      <c r="D34" s="32" t="s">
        <v>45</v>
      </c>
      <c r="E34" s="34" t="s">
        <v>55</v>
      </c>
      <c r="F34" s="34"/>
      <c r="G34" s="34"/>
      <c r="H34" s="34" t="s">
        <v>56</v>
      </c>
      <c r="I34" s="34"/>
      <c r="J34" s="34"/>
    </row>
    <row r="35" spans="2:10" x14ac:dyDescent="0.25">
      <c r="B35" s="35" t="s">
        <v>44</v>
      </c>
      <c r="C35" s="36"/>
      <c r="D35" s="37" t="s">
        <v>1</v>
      </c>
      <c r="E35" s="79" t="s">
        <v>43</v>
      </c>
      <c r="F35" s="80"/>
      <c r="G35" s="81"/>
      <c r="H35" s="42" t="s">
        <v>43</v>
      </c>
      <c r="I35" s="43"/>
      <c r="J35" s="44"/>
    </row>
    <row r="36" spans="2:10" x14ac:dyDescent="0.25">
      <c r="B36" s="35" t="s">
        <v>41</v>
      </c>
      <c r="C36" s="36"/>
      <c r="D36" s="37" t="s">
        <v>1</v>
      </c>
      <c r="E36" s="79" t="s">
        <v>57</v>
      </c>
      <c r="F36" s="80"/>
      <c r="G36" s="81"/>
      <c r="H36" s="42" t="s">
        <v>57</v>
      </c>
      <c r="I36" s="43"/>
      <c r="J36" s="44"/>
    </row>
    <row r="37" spans="2:10" x14ac:dyDescent="0.25">
      <c r="B37" s="35" t="s">
        <v>40</v>
      </c>
      <c r="C37" s="36"/>
      <c r="D37" s="37" t="s">
        <v>1</v>
      </c>
      <c r="E37" s="79" t="s">
        <v>39</v>
      </c>
      <c r="F37" s="80"/>
      <c r="G37" s="81"/>
      <c r="H37" s="42" t="s">
        <v>38</v>
      </c>
      <c r="I37" s="43"/>
      <c r="J37" s="44"/>
    </row>
    <row r="38" spans="2:10" x14ac:dyDescent="0.25">
      <c r="B38" s="35" t="s">
        <v>37</v>
      </c>
      <c r="C38" s="36"/>
      <c r="D38" s="37" t="s">
        <v>36</v>
      </c>
      <c r="E38" s="79">
        <v>58</v>
      </c>
      <c r="F38" s="80"/>
      <c r="G38" s="81"/>
      <c r="H38" s="42">
        <v>58</v>
      </c>
      <c r="I38" s="43"/>
      <c r="J38" s="44"/>
    </row>
    <row r="39" spans="2:10" x14ac:dyDescent="0.25">
      <c r="B39" s="35" t="s">
        <v>35</v>
      </c>
      <c r="C39" s="36"/>
      <c r="D39" s="37" t="s">
        <v>34</v>
      </c>
      <c r="E39" s="79">
        <v>1185</v>
      </c>
      <c r="F39" s="80"/>
      <c r="G39" s="81"/>
      <c r="H39" s="42">
        <v>1226</v>
      </c>
      <c r="I39" s="43"/>
      <c r="J39" s="44"/>
    </row>
    <row r="40" spans="2:10" x14ac:dyDescent="0.25">
      <c r="B40" s="45" t="s">
        <v>32</v>
      </c>
      <c r="C40" s="45"/>
      <c r="D40" s="37" t="s">
        <v>1</v>
      </c>
      <c r="E40" s="79" t="s">
        <v>31</v>
      </c>
      <c r="F40" s="80"/>
      <c r="G40" s="81"/>
      <c r="H40" s="42" t="s">
        <v>31</v>
      </c>
      <c r="I40" s="43"/>
      <c r="J40" s="44"/>
    </row>
    <row r="41" spans="2:10" x14ac:dyDescent="0.25">
      <c r="B41" s="35" t="s">
        <v>30</v>
      </c>
      <c r="C41" s="36"/>
      <c r="D41" s="37" t="s">
        <v>22</v>
      </c>
      <c r="E41" s="82">
        <v>76</v>
      </c>
      <c r="F41" s="83"/>
      <c r="G41" s="84"/>
      <c r="H41" s="46">
        <v>81</v>
      </c>
      <c r="I41" s="47"/>
      <c r="J41" s="48"/>
    </row>
    <row r="42" spans="2:10" x14ac:dyDescent="0.25">
      <c r="B42" s="35" t="s">
        <v>29</v>
      </c>
      <c r="C42" s="36"/>
      <c r="D42" s="37" t="s">
        <v>22</v>
      </c>
      <c r="E42" s="79">
        <v>87.3</v>
      </c>
      <c r="F42" s="80"/>
      <c r="G42" s="81"/>
      <c r="H42" s="42">
        <v>87.3</v>
      </c>
      <c r="I42" s="43"/>
      <c r="J42" s="44"/>
    </row>
    <row r="43" spans="2:10" x14ac:dyDescent="0.25">
      <c r="B43" s="35" t="s">
        <v>28</v>
      </c>
      <c r="C43" s="36"/>
      <c r="D43" s="37" t="s">
        <v>20</v>
      </c>
      <c r="E43" s="79">
        <v>1997</v>
      </c>
      <c r="F43" s="80"/>
      <c r="G43" s="81"/>
      <c r="H43" s="42">
        <v>1798</v>
      </c>
      <c r="I43" s="43"/>
      <c r="J43" s="44"/>
    </row>
    <row r="44" spans="2:10" x14ac:dyDescent="0.25">
      <c r="B44" s="45" t="s">
        <v>27</v>
      </c>
      <c r="C44" s="45"/>
      <c r="D44" s="52" t="s">
        <v>1</v>
      </c>
      <c r="E44" s="79">
        <v>10</v>
      </c>
      <c r="F44" s="80"/>
      <c r="G44" s="81"/>
      <c r="H44" s="42">
        <v>10.6</v>
      </c>
      <c r="I44" s="43"/>
      <c r="J44" s="44"/>
    </row>
    <row r="45" spans="2:10" x14ac:dyDescent="0.25">
      <c r="B45" s="35" t="s">
        <v>26</v>
      </c>
      <c r="C45" s="36"/>
      <c r="D45" s="37" t="s">
        <v>5</v>
      </c>
      <c r="E45" s="79">
        <v>104</v>
      </c>
      <c r="F45" s="80"/>
      <c r="G45" s="81"/>
      <c r="H45" s="42">
        <v>104</v>
      </c>
      <c r="I45" s="43"/>
      <c r="J45" s="44"/>
    </row>
    <row r="46" spans="2:10" x14ac:dyDescent="0.25">
      <c r="B46" s="35" t="s">
        <v>25</v>
      </c>
      <c r="C46" s="36"/>
      <c r="D46" s="37" t="s">
        <v>24</v>
      </c>
      <c r="E46" s="79">
        <v>5750</v>
      </c>
      <c r="F46" s="80"/>
      <c r="G46" s="81"/>
      <c r="H46" s="42">
        <v>6500</v>
      </c>
      <c r="I46" s="43"/>
      <c r="J46" s="44"/>
    </row>
    <row r="47" spans="2:10" x14ac:dyDescent="0.25">
      <c r="B47" s="35" t="s">
        <v>23</v>
      </c>
      <c r="C47" s="36"/>
      <c r="D47" s="53" t="s">
        <v>22</v>
      </c>
      <c r="E47" s="54">
        <f>E42/2</f>
        <v>43.65</v>
      </c>
      <c r="F47" s="54"/>
      <c r="G47" s="54"/>
      <c r="H47" s="85">
        <f>H42/2</f>
        <v>43.65</v>
      </c>
      <c r="I47" s="85"/>
      <c r="J47" s="85"/>
    </row>
    <row r="48" spans="2:10" x14ac:dyDescent="0.25">
      <c r="B48" s="35" t="s">
        <v>21</v>
      </c>
      <c r="C48" s="36"/>
      <c r="D48" s="37" t="s">
        <v>20</v>
      </c>
      <c r="E48" s="56">
        <f>E43/4</f>
        <v>499.25</v>
      </c>
      <c r="F48" s="57"/>
      <c r="G48" s="58"/>
      <c r="H48" s="86">
        <f>H43/4</f>
        <v>449.5</v>
      </c>
      <c r="I48" s="87"/>
      <c r="J48" s="88"/>
    </row>
    <row r="49" spans="2:10" x14ac:dyDescent="0.25">
      <c r="B49" s="35" t="s">
        <v>19</v>
      </c>
      <c r="C49" s="36"/>
      <c r="D49" s="37" t="s">
        <v>18</v>
      </c>
      <c r="E49" s="62">
        <f>(2*E42*E46)/(60*1000)</f>
        <v>16.732500000000002</v>
      </c>
      <c r="F49" s="63"/>
      <c r="G49" s="64"/>
      <c r="H49" s="89">
        <f>(2*H42*H46)/(60*1000)</f>
        <v>18.914999999999999</v>
      </c>
      <c r="I49" s="90"/>
      <c r="J49" s="91"/>
    </row>
    <row r="50" spans="2:10" x14ac:dyDescent="0.25">
      <c r="B50" s="68" t="s">
        <v>17</v>
      </c>
      <c r="C50" s="69"/>
      <c r="D50" s="37" t="s">
        <v>16</v>
      </c>
      <c r="E50" s="70">
        <f>(PI()/4)*(E41/1000)^2</f>
        <v>4.5364597917836608E-3</v>
      </c>
      <c r="F50" s="71"/>
      <c r="G50" s="72"/>
      <c r="H50" s="92">
        <f>(PI()/4)*(H41/1000)^2</f>
        <v>5.152997350050658E-3</v>
      </c>
      <c r="I50" s="93"/>
      <c r="J50" s="94"/>
    </row>
    <row r="51" spans="2:10" x14ac:dyDescent="0.25">
      <c r="B51" s="68" t="s">
        <v>15</v>
      </c>
      <c r="C51" s="69"/>
      <c r="D51" s="37" t="s">
        <v>14</v>
      </c>
      <c r="E51" s="62">
        <f>((E45/4)/((E50*(E49/2))))</f>
        <v>685.05500564558565</v>
      </c>
      <c r="F51" s="63"/>
      <c r="G51" s="64"/>
      <c r="H51" s="89">
        <f>((H45/4)/((H50*(H49/2))))</f>
        <v>533.50326163931834</v>
      </c>
      <c r="I51" s="90"/>
      <c r="J51" s="91"/>
    </row>
    <row r="52" spans="2:10" x14ac:dyDescent="0.25">
      <c r="B52" s="45" t="s">
        <v>13</v>
      </c>
      <c r="C52" s="45"/>
      <c r="D52" s="52" t="s">
        <v>12</v>
      </c>
      <c r="E52" s="62">
        <f>(E45*1000)/(2*PI()*(E46/60))</f>
        <v>172.71771215537862</v>
      </c>
      <c r="F52" s="63"/>
      <c r="G52" s="64"/>
      <c r="H52" s="89">
        <f>(H45*1000)/(2*PI()*(H46/60))</f>
        <v>152.78874536821954</v>
      </c>
      <c r="I52" s="90"/>
      <c r="J52" s="91"/>
    </row>
    <row r="53" spans="2:10" x14ac:dyDescent="0.25">
      <c r="B53" s="35" t="s">
        <v>10</v>
      </c>
      <c r="C53" s="36"/>
      <c r="D53" s="76" t="s">
        <v>9</v>
      </c>
      <c r="E53" s="63">
        <f>E45/(E50)/10000</f>
        <v>2.2925365763929522</v>
      </c>
      <c r="F53" s="63"/>
      <c r="G53" s="64"/>
      <c r="H53" s="90">
        <f>H45/(H50)/10000</f>
        <v>2.0182428387815414</v>
      </c>
      <c r="I53" s="90"/>
      <c r="J53" s="91"/>
    </row>
    <row r="54" spans="2:10" x14ac:dyDescent="0.25">
      <c r="B54" s="45" t="s">
        <v>8</v>
      </c>
      <c r="C54" s="45"/>
      <c r="D54" s="52" t="s">
        <v>7</v>
      </c>
      <c r="E54" s="62">
        <f>E48/E45</f>
        <v>4.8004807692307692</v>
      </c>
      <c r="F54" s="63"/>
      <c r="G54" s="64"/>
      <c r="H54" s="89">
        <f>H48/H45</f>
        <v>4.322115384615385</v>
      </c>
      <c r="I54" s="90"/>
      <c r="J54" s="91"/>
    </row>
    <row r="55" spans="2:10" x14ac:dyDescent="0.25">
      <c r="B55" s="35" t="s">
        <v>6</v>
      </c>
      <c r="C55" s="36"/>
      <c r="D55" s="37" t="s">
        <v>5</v>
      </c>
      <c r="E55" s="62">
        <f>E45/4</f>
        <v>26</v>
      </c>
      <c r="F55" s="63"/>
      <c r="G55" s="64"/>
      <c r="H55" s="89">
        <f>H45/4</f>
        <v>26</v>
      </c>
      <c r="I55" s="90"/>
      <c r="J55" s="91"/>
    </row>
    <row r="56" spans="2:10" x14ac:dyDescent="0.25">
      <c r="B56" s="45" t="s">
        <v>4</v>
      </c>
      <c r="C56" s="45"/>
      <c r="D56" s="52" t="s">
        <v>3</v>
      </c>
      <c r="E56" s="62">
        <f>E45/E48</f>
        <v>0.20831246870305459</v>
      </c>
      <c r="F56" s="63"/>
      <c r="G56" s="64"/>
      <c r="H56" s="89">
        <f>H45/H48</f>
        <v>0.23136818687430477</v>
      </c>
      <c r="I56" s="90"/>
      <c r="J56" s="91"/>
    </row>
    <row r="57" spans="2:10" x14ac:dyDescent="0.25">
      <c r="B57" s="45" t="s">
        <v>2</v>
      </c>
      <c r="C57" s="45"/>
      <c r="D57" s="52" t="s">
        <v>1</v>
      </c>
      <c r="E57" s="56">
        <v>14.7</v>
      </c>
      <c r="F57" s="57"/>
      <c r="G57" s="58"/>
      <c r="H57" s="86">
        <v>14.7</v>
      </c>
      <c r="I57" s="87"/>
      <c r="J57" s="88"/>
    </row>
    <row r="58" spans="2:10" x14ac:dyDescent="0.25">
      <c r="B58" s="95"/>
      <c r="C58" s="95"/>
      <c r="D58" s="95"/>
      <c r="E58" s="95"/>
      <c r="F58" s="95"/>
      <c r="G58" s="95"/>
      <c r="H58" s="95"/>
      <c r="I58" s="95"/>
      <c r="J58" s="96"/>
    </row>
  </sheetData>
  <mergeCells count="149">
    <mergeCell ref="A1:C1"/>
    <mergeCell ref="C3:K3"/>
    <mergeCell ref="B6:J6"/>
    <mergeCell ref="B33:J33"/>
    <mergeCell ref="E8:G8"/>
    <mergeCell ref="M12:O12"/>
    <mergeCell ref="E53:G53"/>
    <mergeCell ref="H53:J53"/>
    <mergeCell ref="H49:J49"/>
    <mergeCell ref="E45:G45"/>
    <mergeCell ref="E48:G48"/>
    <mergeCell ref="H48:J48"/>
    <mergeCell ref="H50:J50"/>
    <mergeCell ref="E52:G52"/>
    <mergeCell ref="E44:G44"/>
    <mergeCell ref="H44:J44"/>
    <mergeCell ref="E46:G46"/>
    <mergeCell ref="H46:J46"/>
    <mergeCell ref="H45:J45"/>
    <mergeCell ref="H39:J39"/>
    <mergeCell ref="H47:J47"/>
    <mergeCell ref="E42:G42"/>
    <mergeCell ref="H42:J42"/>
    <mergeCell ref="H35:J35"/>
    <mergeCell ref="E40:G40"/>
    <mergeCell ref="H36:J36"/>
    <mergeCell ref="H37:J37"/>
    <mergeCell ref="H40:J40"/>
    <mergeCell ref="E43:G43"/>
    <mergeCell ref="H43:J43"/>
    <mergeCell ref="E13:G13"/>
    <mergeCell ref="B8:C8"/>
    <mergeCell ref="H8:J8"/>
    <mergeCell ref="E11:G11"/>
    <mergeCell ref="E41:G41"/>
    <mergeCell ref="H41:J41"/>
    <mergeCell ref="E34:G34"/>
    <mergeCell ref="H34:J34"/>
    <mergeCell ref="H38:J38"/>
    <mergeCell ref="B13:C13"/>
    <mergeCell ref="E12:G12"/>
    <mergeCell ref="B21:C21"/>
    <mergeCell ref="E21:G21"/>
    <mergeCell ref="B18:C18"/>
    <mergeCell ref="E18:G18"/>
    <mergeCell ref="B15:C15"/>
    <mergeCell ref="B16:C16"/>
    <mergeCell ref="B19:C19"/>
    <mergeCell ref="B17:C17"/>
    <mergeCell ref="E27:G27"/>
    <mergeCell ref="E28:G28"/>
    <mergeCell ref="B7:C7"/>
    <mergeCell ref="E7:G7"/>
    <mergeCell ref="B14:C14"/>
    <mergeCell ref="E15:G15"/>
    <mergeCell ref="E16:G16"/>
    <mergeCell ref="E19:G19"/>
    <mergeCell ref="E22:G22"/>
    <mergeCell ref="E14:G14"/>
    <mergeCell ref="H28:J28"/>
    <mergeCell ref="H29:J29"/>
    <mergeCell ref="H22:J22"/>
    <mergeCell ref="H18:J18"/>
    <mergeCell ref="H23:J23"/>
    <mergeCell ref="H24:J24"/>
    <mergeCell ref="H26:J26"/>
    <mergeCell ref="H27:J27"/>
    <mergeCell ref="H19:J19"/>
    <mergeCell ref="E24:G24"/>
    <mergeCell ref="E26:G26"/>
    <mergeCell ref="H20:J20"/>
    <mergeCell ref="H15:J15"/>
    <mergeCell ref="H16:J16"/>
    <mergeCell ref="H21:J21"/>
    <mergeCell ref="H17:J17"/>
    <mergeCell ref="B29:C29"/>
    <mergeCell ref="B30:C30"/>
    <mergeCell ref="E56:G56"/>
    <mergeCell ref="E51:G51"/>
    <mergeCell ref="H7:J7"/>
    <mergeCell ref="E29:G29"/>
    <mergeCell ref="E30:G30"/>
    <mergeCell ref="E17:G17"/>
    <mergeCell ref="E23:G23"/>
    <mergeCell ref="H14:J14"/>
    <mergeCell ref="B20:C20"/>
    <mergeCell ref="E20:G20"/>
    <mergeCell ref="E47:G47"/>
    <mergeCell ref="E57:G57"/>
    <mergeCell ref="E54:G54"/>
    <mergeCell ref="H30:J30"/>
    <mergeCell ref="E25:G25"/>
    <mergeCell ref="H25:J25"/>
    <mergeCell ref="B23:C23"/>
    <mergeCell ref="B28:C28"/>
    <mergeCell ref="B22:C22"/>
    <mergeCell ref="B24:C24"/>
    <mergeCell ref="E55:G55"/>
    <mergeCell ref="B57:C57"/>
    <mergeCell ref="E49:G49"/>
    <mergeCell ref="E50:G50"/>
    <mergeCell ref="B25:C25"/>
    <mergeCell ref="B26:C26"/>
    <mergeCell ref="B27:C27"/>
    <mergeCell ref="B40:C40"/>
    <mergeCell ref="H9:J9"/>
    <mergeCell ref="H10:J10"/>
    <mergeCell ref="H13:J13"/>
    <mergeCell ref="E36:G36"/>
    <mergeCell ref="E37:G37"/>
    <mergeCell ref="H12:J12"/>
    <mergeCell ref="E39:G39"/>
    <mergeCell ref="H11:J11"/>
    <mergeCell ref="E38:G38"/>
    <mergeCell ref="E35:G35"/>
    <mergeCell ref="B9:C9"/>
    <mergeCell ref="B12:C12"/>
    <mergeCell ref="B10:C10"/>
    <mergeCell ref="E9:G9"/>
    <mergeCell ref="E10:G10"/>
    <mergeCell ref="B39:C39"/>
    <mergeCell ref="B11:C11"/>
    <mergeCell ref="B48:C48"/>
    <mergeCell ref="B54:C54"/>
    <mergeCell ref="B55:C55"/>
    <mergeCell ref="B56:C56"/>
    <mergeCell ref="B41:C41"/>
    <mergeCell ref="B42:C42"/>
    <mergeCell ref="B43:C43"/>
    <mergeCell ref="H56:J56"/>
    <mergeCell ref="H57:J57"/>
    <mergeCell ref="B49:C49"/>
    <mergeCell ref="B50:C50"/>
    <mergeCell ref="B51:C51"/>
    <mergeCell ref="B52:C52"/>
    <mergeCell ref="B53:C53"/>
    <mergeCell ref="H54:J54"/>
    <mergeCell ref="H51:J51"/>
    <mergeCell ref="H52:J52"/>
    <mergeCell ref="B34:C34"/>
    <mergeCell ref="B35:C35"/>
    <mergeCell ref="B36:C36"/>
    <mergeCell ref="B37:C37"/>
    <mergeCell ref="B38:C38"/>
    <mergeCell ref="H55:J55"/>
    <mergeCell ref="B44:C44"/>
    <mergeCell ref="B45:C45"/>
    <mergeCell ref="B46:C46"/>
    <mergeCell ref="B47:C4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06889-7736-43A2-8117-0159269AEBF8}">
  <dimension ref="C3:N65"/>
  <sheetViews>
    <sheetView zoomScale="74" workbookViewId="0">
      <selection activeCell="K7" sqref="K7"/>
    </sheetView>
  </sheetViews>
  <sheetFormatPr baseColWidth="10" defaultRowHeight="15" x14ac:dyDescent="0.25"/>
  <cols>
    <col min="3" max="3" width="13.42578125" bestFit="1" customWidth="1"/>
    <col min="5" max="5" width="11.42578125" style="18"/>
    <col min="12" max="12" width="14.28515625" bestFit="1" customWidth="1"/>
  </cols>
  <sheetData>
    <row r="3" spans="3:14" x14ac:dyDescent="0.25">
      <c r="C3" s="8" t="s">
        <v>52</v>
      </c>
      <c r="D3" s="9"/>
      <c r="E3" s="7"/>
      <c r="L3" s="6" t="s">
        <v>55</v>
      </c>
      <c r="M3" s="6"/>
      <c r="N3" s="6"/>
    </row>
    <row r="4" spans="3:14" x14ac:dyDescent="0.25">
      <c r="C4" s="17" t="s">
        <v>60</v>
      </c>
      <c r="D4" s="16">
        <v>197</v>
      </c>
      <c r="E4" s="16" t="s">
        <v>61</v>
      </c>
      <c r="L4" s="17" t="s">
        <v>60</v>
      </c>
      <c r="M4" s="16">
        <v>104</v>
      </c>
      <c r="N4" s="16" t="s">
        <v>61</v>
      </c>
    </row>
    <row r="5" spans="3:14" x14ac:dyDescent="0.25">
      <c r="C5" s="17" t="s">
        <v>24</v>
      </c>
      <c r="D5" s="16">
        <v>6500</v>
      </c>
      <c r="E5" s="16" t="s">
        <v>62</v>
      </c>
      <c r="L5" s="17" t="s">
        <v>24</v>
      </c>
      <c r="M5" s="16">
        <v>5750</v>
      </c>
      <c r="N5" s="16" t="s">
        <v>62</v>
      </c>
    </row>
    <row r="9" spans="3:14" x14ac:dyDescent="0.25">
      <c r="C9" s="19" t="s">
        <v>24</v>
      </c>
      <c r="D9" s="19" t="s">
        <v>13</v>
      </c>
      <c r="E9" s="19" t="s">
        <v>63</v>
      </c>
      <c r="L9" s="19" t="s">
        <v>24</v>
      </c>
      <c r="M9" s="19" t="s">
        <v>13</v>
      </c>
      <c r="N9" s="19" t="s">
        <v>63</v>
      </c>
    </row>
    <row r="10" spans="3:14" x14ac:dyDescent="0.25">
      <c r="C10" s="101">
        <v>1000</v>
      </c>
      <c r="D10" s="102">
        <f>+$D$4*(C10/$D$5)*(0.87+(1.33*(C10/$D$5))-((C10/$D$5)*(C10/$D$5)))</f>
        <v>31.851770596267642</v>
      </c>
      <c r="E10" s="104">
        <f>9550*(D10/C10)</f>
        <v>304.18440919435596</v>
      </c>
      <c r="L10" s="101">
        <v>1000</v>
      </c>
      <c r="M10" s="103">
        <f>++$M$4*(L10/$M$5)*(0.87+(1.33*(L10/$M$5))-((L10/$M$5)*(L10/$M$5)))</f>
        <v>19.372190350949285</v>
      </c>
      <c r="N10" s="104">
        <f>9550*(M10/L10)</f>
        <v>185.00441785156568</v>
      </c>
    </row>
    <row r="11" spans="3:14" x14ac:dyDescent="0.25">
      <c r="C11" s="101">
        <v>1100</v>
      </c>
      <c r="D11" s="102">
        <f t="shared" ref="D11:D65" si="0">+$D$4*(C11/$D$5)*(0.87+(1.33*(C11/$D$5))-((C11/$D$5)*(C11/$D$5)))</f>
        <v>35.553397906235773</v>
      </c>
      <c r="E11" s="104">
        <f t="shared" ref="E11:E65" si="1">9550*(D11/C11)</f>
        <v>308.6681363677742</v>
      </c>
      <c r="L11" s="101">
        <v>1100</v>
      </c>
      <c r="M11" s="103">
        <f>++$M$4*(L11/$M$5)*(0.87+(1.33*(L11/$M$5))-((L11/$M$5)*(L11/$M$5)))</f>
        <v>21.64323511136681</v>
      </c>
      <c r="N11" s="104">
        <f t="shared" ref="N11:N65" si="2">9550*(M11/L11)</f>
        <v>187.90263210323002</v>
      </c>
    </row>
    <row r="12" spans="3:14" x14ac:dyDescent="0.25">
      <c r="C12" s="101">
        <v>1200</v>
      </c>
      <c r="D12" s="102">
        <f t="shared" si="0"/>
        <v>39.331709057806101</v>
      </c>
      <c r="E12" s="104">
        <f t="shared" si="1"/>
        <v>313.01485125170689</v>
      </c>
      <c r="L12" s="101">
        <v>1200</v>
      </c>
      <c r="M12" s="103">
        <f>++$M$4*(L12/$M$5)*(0.87+(1.33*(L12/$M$5))-((L12/$M$5)*(L12/$M$5)))</f>
        <v>23.961846174077419</v>
      </c>
      <c r="N12" s="104">
        <f t="shared" si="2"/>
        <v>190.69635913536612</v>
      </c>
    </row>
    <row r="13" spans="3:14" x14ac:dyDescent="0.25">
      <c r="C13" s="101">
        <v>1300</v>
      </c>
      <c r="D13" s="102">
        <f t="shared" si="0"/>
        <v>43.182400000000008</v>
      </c>
      <c r="E13" s="104">
        <f t="shared" si="1"/>
        <v>317.22455384615392</v>
      </c>
      <c r="L13" s="101">
        <v>1300</v>
      </c>
      <c r="M13" s="103">
        <f>++$M$4*(L13/$M$5)*(0.87+(1.33*(L13/$M$5))-((L13/$M$5)*(L13/$M$5)))</f>
        <v>26.324741218048825</v>
      </c>
      <c r="N13" s="104">
        <f t="shared" si="2"/>
        <v>193.38559894797407</v>
      </c>
    </row>
    <row r="14" spans="3:14" x14ac:dyDescent="0.25">
      <c r="C14" s="101">
        <v>1400</v>
      </c>
      <c r="D14" s="102">
        <f t="shared" si="0"/>
        <v>47.101166681838876</v>
      </c>
      <c r="E14" s="104">
        <f t="shared" si="1"/>
        <v>321.29724415111519</v>
      </c>
      <c r="L14" s="101">
        <v>1400</v>
      </c>
      <c r="M14" s="103">
        <f>++$M$4*(L14/$M$5)*(0.87+(1.33*(L14/$M$5))-((L14/$M$5)*(L14/$M$5)))</f>
        <v>28.728637922248708</v>
      </c>
      <c r="N14" s="104">
        <f t="shared" si="2"/>
        <v>195.97035154105367</v>
      </c>
    </row>
    <row r="15" spans="3:14" x14ac:dyDescent="0.25">
      <c r="C15" s="101">
        <v>1500</v>
      </c>
      <c r="D15" s="102">
        <f t="shared" si="0"/>
        <v>51.083705052344108</v>
      </c>
      <c r="E15" s="104">
        <f t="shared" si="1"/>
        <v>325.23292216659087</v>
      </c>
      <c r="L15" s="101">
        <v>1500</v>
      </c>
      <c r="M15" s="103">
        <f>++$M$4*(L15/$M$5)*(0.87+(1.33*(L15/$M$5))-((L15/$M$5)*(L15/$M$5)))</f>
        <v>31.170253965644779</v>
      </c>
      <c r="N15" s="104">
        <f t="shared" si="2"/>
        <v>198.45061691460509</v>
      </c>
    </row>
    <row r="16" spans="3:14" x14ac:dyDescent="0.25">
      <c r="C16" s="101">
        <v>1600</v>
      </c>
      <c r="D16" s="102">
        <f t="shared" si="0"/>
        <v>55.125711060537107</v>
      </c>
      <c r="E16" s="104">
        <f t="shared" si="1"/>
        <v>329.03158789258089</v>
      </c>
      <c r="L16" s="101">
        <v>1600</v>
      </c>
      <c r="M16" s="103">
        <f>++$M$4*(L16/$M$5)*(0.87+(1.33*(L16/$M$5))-((L16/$M$5)*(L16/$M$5)))</f>
        <v>33.646307027204735</v>
      </c>
      <c r="N16" s="104">
        <f t="shared" si="2"/>
        <v>200.82639506862827</v>
      </c>
    </row>
    <row r="17" spans="3:14" x14ac:dyDescent="0.25">
      <c r="C17" s="101">
        <v>1700</v>
      </c>
      <c r="D17" s="102">
        <f t="shared" si="0"/>
        <v>59.222880655439241</v>
      </c>
      <c r="E17" s="104">
        <f t="shared" si="1"/>
        <v>332.69324132908514</v>
      </c>
      <c r="L17" s="101">
        <v>1700</v>
      </c>
      <c r="M17" s="103">
        <f>++$M$4*(L17/$M$5)*(0.87+(1.33*(L17/$M$5))-((L17/$M$5)*(L17/$M$5)))</f>
        <v>36.153514785896277</v>
      </c>
      <c r="N17" s="104">
        <f t="shared" si="2"/>
        <v>203.09768600312319</v>
      </c>
    </row>
    <row r="18" spans="3:14" x14ac:dyDescent="0.25">
      <c r="C18" s="101">
        <v>1800</v>
      </c>
      <c r="D18" s="102">
        <f t="shared" si="0"/>
        <v>63.370909786071927</v>
      </c>
      <c r="E18" s="104">
        <f t="shared" si="1"/>
        <v>336.2178824761038</v>
      </c>
      <c r="L18" s="101">
        <v>1800</v>
      </c>
      <c r="M18" s="103">
        <f>++$M$4*(L18/$M$5)*(0.87+(1.33*(L18/$M$5))-((L18/$M$5)*(L18/$M$5)))</f>
        <v>38.688594920687109</v>
      </c>
      <c r="N18" s="104">
        <f t="shared" si="2"/>
        <v>205.26448971808992</v>
      </c>
    </row>
    <row r="19" spans="3:14" x14ac:dyDescent="0.25">
      <c r="C19" s="101">
        <v>1900</v>
      </c>
      <c r="D19" s="102">
        <f t="shared" si="0"/>
        <v>67.565494401456547</v>
      </c>
      <c r="E19" s="104">
        <f t="shared" si="1"/>
        <v>339.60551133363685</v>
      </c>
      <c r="L19" s="101">
        <v>1900</v>
      </c>
      <c r="M19" s="103">
        <f>++$M$4*(L19/$M$5)*(0.87+(1.33*(L19/$M$5))-((L19/$M$5)*(L19/$M$5)))</f>
        <v>41.248265110544921</v>
      </c>
      <c r="N19" s="104">
        <f t="shared" si="2"/>
        <v>207.32680621352841</v>
      </c>
    </row>
    <row r="20" spans="3:14" x14ac:dyDescent="0.25">
      <c r="C20" s="101">
        <v>2000</v>
      </c>
      <c r="D20" s="102">
        <f t="shared" si="0"/>
        <v>71.802330450614491</v>
      </c>
      <c r="E20" s="104">
        <f t="shared" si="1"/>
        <v>342.8561279016842</v>
      </c>
      <c r="L20" s="101">
        <v>2000</v>
      </c>
      <c r="M20" s="103">
        <f>++$M$4*(L20/$M$5)*(0.87+(1.33*(L20/$M$5))-((L20/$M$5)*(L20/$M$5)))</f>
        <v>43.829243034437404</v>
      </c>
      <c r="N20" s="104">
        <f t="shared" si="2"/>
        <v>209.28463548943859</v>
      </c>
    </row>
    <row r="21" spans="3:14" x14ac:dyDescent="0.25">
      <c r="C21" s="101">
        <v>2100</v>
      </c>
      <c r="D21" s="102">
        <f t="shared" si="0"/>
        <v>76.077113882567147</v>
      </c>
      <c r="E21" s="104">
        <f t="shared" si="1"/>
        <v>345.96973218024584</v>
      </c>
      <c r="L21" s="101">
        <v>2100</v>
      </c>
      <c r="M21" s="103">
        <f>++$M$4*(L21/$M$5)*(0.87+(1.33*(L21/$M$5))-((L21/$M$5)*(L21/$M$5)))</f>
        <v>46.428246371332293</v>
      </c>
      <c r="N21" s="104">
        <f t="shared" si="2"/>
        <v>211.13797754582066</v>
      </c>
    </row>
    <row r="22" spans="3:14" x14ac:dyDescent="0.25">
      <c r="C22" s="101">
        <v>2200</v>
      </c>
      <c r="D22" s="102">
        <f t="shared" si="0"/>
        <v>80.385540646335912</v>
      </c>
      <c r="E22" s="104">
        <f t="shared" si="1"/>
        <v>348.94632416932183</v>
      </c>
      <c r="L22" s="101">
        <v>2200</v>
      </c>
      <c r="M22" s="103">
        <f>++$M$4*(L22/$M$5)*(0.87+(1.33*(L22/$M$5))-((L22/$M$5)*(L22/$M$5)))</f>
        <v>49.041992800197256</v>
      </c>
      <c r="N22" s="104">
        <f t="shared" si="2"/>
        <v>212.88683238267444</v>
      </c>
    </row>
    <row r="23" spans="3:14" x14ac:dyDescent="0.25">
      <c r="C23" s="101">
        <v>2300</v>
      </c>
      <c r="D23" s="102">
        <f t="shared" si="0"/>
        <v>84.723306690942195</v>
      </c>
      <c r="E23" s="104">
        <f t="shared" si="1"/>
        <v>351.78590386891216</v>
      </c>
      <c r="L23" s="101">
        <v>2300</v>
      </c>
      <c r="M23" s="103">
        <f>++$M$4*(L23/$M$5)*(0.87+(1.33*(L23/$M$5))-((L23/$M$5)*(L23/$M$5)))</f>
        <v>51.667200000000001</v>
      </c>
      <c r="N23" s="104">
        <f t="shared" si="2"/>
        <v>214.53120000000001</v>
      </c>
    </row>
    <row r="24" spans="3:14" x14ac:dyDescent="0.25">
      <c r="C24" s="101">
        <v>2400</v>
      </c>
      <c r="D24" s="102">
        <f t="shared" si="0"/>
        <v>89.086107965407365</v>
      </c>
      <c r="E24" s="104">
        <f t="shared" si="1"/>
        <v>354.48847127901684</v>
      </c>
      <c r="L24" s="101">
        <v>2400</v>
      </c>
      <c r="M24" s="103">
        <f>++$M$4*(L24/$M$5)*(0.87+(1.33*(L24/$M$5))-((L24/$M$5)*(L24/$M$5)))</f>
        <v>54.300585649708232</v>
      </c>
      <c r="N24" s="104">
        <f t="shared" si="2"/>
        <v>216.07108039779735</v>
      </c>
    </row>
    <row r="25" spans="3:14" x14ac:dyDescent="0.25">
      <c r="C25" s="101">
        <v>2500</v>
      </c>
      <c r="D25" s="102">
        <f t="shared" si="0"/>
        <v>93.469640418752846</v>
      </c>
      <c r="E25" s="104">
        <f t="shared" si="1"/>
        <v>357.05402639963586</v>
      </c>
      <c r="L25" s="101">
        <v>2500</v>
      </c>
      <c r="M25" s="103">
        <f>++$M$4*(L25/$M$5)*(0.87+(1.33*(L25/$M$5))-((L25/$M$5)*(L25/$M$5)))</f>
        <v>56.93886742828964</v>
      </c>
      <c r="N25" s="104">
        <f t="shared" si="2"/>
        <v>217.50647357606641</v>
      </c>
    </row>
    <row r="26" spans="3:14" x14ac:dyDescent="0.25">
      <c r="C26" s="101">
        <v>2600</v>
      </c>
      <c r="D26" s="102">
        <f t="shared" si="0"/>
        <v>97.86960000000002</v>
      </c>
      <c r="E26" s="104">
        <f t="shared" si="1"/>
        <v>359.48256923076929</v>
      </c>
      <c r="L26" s="101">
        <v>2600</v>
      </c>
      <c r="M26" s="103">
        <f>++$M$4*(L26/$M$5)*(0.87+(1.33*(L26/$M$5))-((L26/$M$5)*(L26/$M$5)))</f>
        <v>59.578763014711924</v>
      </c>
      <c r="N26" s="104">
        <f t="shared" si="2"/>
        <v>218.83737953480727</v>
      </c>
    </row>
    <row r="27" spans="3:14" x14ac:dyDescent="0.25">
      <c r="C27" s="101">
        <v>2700</v>
      </c>
      <c r="D27" s="102">
        <f t="shared" si="0"/>
        <v>102.28168265817025</v>
      </c>
      <c r="E27" s="104">
        <f t="shared" si="1"/>
        <v>361.774099772417</v>
      </c>
      <c r="L27" s="101">
        <v>2700</v>
      </c>
      <c r="M27" s="103">
        <f>++$M$4*(L27/$M$5)*(0.87+(1.33*(L27/$M$5))-((L27/$M$5)*(L27/$M$5)))</f>
        <v>62.216990087942797</v>
      </c>
      <c r="N27" s="104">
        <f t="shared" si="2"/>
        <v>220.06379827401989</v>
      </c>
    </row>
    <row r="28" spans="3:14" x14ac:dyDescent="0.25">
      <c r="C28" s="101">
        <v>2800</v>
      </c>
      <c r="D28" s="102">
        <f t="shared" si="0"/>
        <v>106.70158434228496</v>
      </c>
      <c r="E28" s="104">
        <f t="shared" si="1"/>
        <v>363.92861802457907</v>
      </c>
      <c r="L28" s="101">
        <v>2800</v>
      </c>
      <c r="M28" s="103">
        <f>++$M$4*(L28/$M$5)*(0.87+(1.33*(L28/$M$5))-((L28/$M$5)*(L28/$M$5)))</f>
        <v>64.850266326949949</v>
      </c>
      <c r="N28" s="104">
        <f t="shared" si="2"/>
        <v>221.1857297937043</v>
      </c>
    </row>
    <row r="29" spans="3:14" x14ac:dyDescent="0.25">
      <c r="C29" s="101">
        <v>2900</v>
      </c>
      <c r="D29" s="102">
        <f t="shared" si="0"/>
        <v>111.12500100136549</v>
      </c>
      <c r="E29" s="104">
        <f t="shared" si="1"/>
        <v>365.94612398725531</v>
      </c>
      <c r="L29" s="101">
        <v>2900</v>
      </c>
      <c r="M29" s="103">
        <f>++$M$4*(L29/$M$5)*(0.87+(1.33*(L29/$M$5))-((L29/$M$5)*(L29/$M$5)))</f>
        <v>67.475309410701072</v>
      </c>
      <c r="N29" s="104">
        <f t="shared" si="2"/>
        <v>222.20317409386041</v>
      </c>
    </row>
    <row r="30" spans="3:14" x14ac:dyDescent="0.25">
      <c r="C30" s="101">
        <v>3000</v>
      </c>
      <c r="D30" s="102">
        <f t="shared" si="0"/>
        <v>115.54762858443333</v>
      </c>
      <c r="E30" s="104">
        <f t="shared" si="1"/>
        <v>367.82661766044612</v>
      </c>
      <c r="L30" s="101">
        <v>3000</v>
      </c>
      <c r="M30" s="103">
        <f>++$M$4*(L30/$M$5)*(0.87+(1.33*(L30/$M$5))-((L30/$M$5)*(L30/$M$5)))</f>
        <v>70.088837018163886</v>
      </c>
      <c r="N30" s="104">
        <f t="shared" si="2"/>
        <v>223.11613117448837</v>
      </c>
    </row>
    <row r="31" spans="3:14" x14ac:dyDescent="0.25">
      <c r="C31" s="101">
        <v>3100</v>
      </c>
      <c r="D31" s="102">
        <f t="shared" si="0"/>
        <v>119.96516304050979</v>
      </c>
      <c r="E31" s="104">
        <f t="shared" si="1"/>
        <v>369.57009904415111</v>
      </c>
      <c r="L31" s="101">
        <v>3100</v>
      </c>
      <c r="M31" s="103">
        <f>++$M$4*(L31/$M$5)*(0.87+(1.33*(L31/$M$5))-((L31/$M$5)*(L31/$M$5)))</f>
        <v>72.687566828306061</v>
      </c>
      <c r="N31" s="104">
        <f t="shared" si="2"/>
        <v>223.92460103558804</v>
      </c>
    </row>
    <row r="32" spans="3:14" x14ac:dyDescent="0.25">
      <c r="C32" s="101">
        <v>3200</v>
      </c>
      <c r="D32" s="102">
        <f t="shared" si="0"/>
        <v>124.3733003186163</v>
      </c>
      <c r="E32" s="104">
        <f t="shared" si="1"/>
        <v>371.17656813837056</v>
      </c>
      <c r="L32" s="101">
        <v>3200</v>
      </c>
      <c r="M32" s="103">
        <f>++$M$4*(L32/$M$5)*(0.87+(1.33*(L32/$M$5))-((L32/$M$5)*(L32/$M$5)))</f>
        <v>75.268216520095336</v>
      </c>
      <c r="N32" s="104">
        <f t="shared" si="2"/>
        <v>224.6285836771595</v>
      </c>
    </row>
    <row r="33" spans="3:14" x14ac:dyDescent="0.25">
      <c r="C33" s="101">
        <v>3300</v>
      </c>
      <c r="D33" s="102">
        <f t="shared" si="0"/>
        <v>128.76773636777423</v>
      </c>
      <c r="E33" s="104">
        <f t="shared" si="1"/>
        <v>372.64602494310418</v>
      </c>
      <c r="L33" s="101">
        <v>3300</v>
      </c>
      <c r="M33" s="103">
        <f>++$M$4*(L33/$M$5)*(0.87+(1.33*(L33/$M$5))-((L33/$M$5)*(L33/$M$5)))</f>
        <v>77.827503772499384</v>
      </c>
      <c r="N33" s="104">
        <f t="shared" si="2"/>
        <v>225.22807909920277</v>
      </c>
    </row>
    <row r="34" spans="3:14" x14ac:dyDescent="0.25">
      <c r="C34" s="101">
        <v>3400</v>
      </c>
      <c r="D34" s="102">
        <f t="shared" si="0"/>
        <v>133.14416713700501</v>
      </c>
      <c r="E34" s="104">
        <f t="shared" si="1"/>
        <v>373.97846945835232</v>
      </c>
      <c r="L34" s="101">
        <v>3400</v>
      </c>
      <c r="M34" s="103">
        <f>++$M$4*(L34/$M$5)*(0.87+(1.33*(L34/$M$5))-((L34/$M$5)*(L34/$M$5)))</f>
        <v>80.362146264485901</v>
      </c>
      <c r="N34" s="104">
        <f t="shared" si="2"/>
        <v>225.72308730171775</v>
      </c>
    </row>
    <row r="35" spans="3:14" x14ac:dyDescent="0.25">
      <c r="C35" s="101">
        <v>3500</v>
      </c>
      <c r="D35" s="102">
        <f t="shared" si="0"/>
        <v>137.49828857532998</v>
      </c>
      <c r="E35" s="104">
        <f t="shared" si="1"/>
        <v>375.1739016841147</v>
      </c>
      <c r="L35" s="101">
        <v>3500</v>
      </c>
      <c r="M35" s="103">
        <f>++$M$4*(L35/$M$5)*(0.87+(1.33*(L35/$M$5))-((L35/$M$5)*(L35/$M$5)))</f>
        <v>82.868861675022615</v>
      </c>
      <c r="N35" s="104">
        <f t="shared" si="2"/>
        <v>226.11360828470455</v>
      </c>
    </row>
    <row r="36" spans="3:14" x14ac:dyDescent="0.25">
      <c r="C36" s="101">
        <v>3600</v>
      </c>
      <c r="D36" s="102">
        <f t="shared" si="0"/>
        <v>141.8257966317706</v>
      </c>
      <c r="E36" s="104">
        <f t="shared" si="1"/>
        <v>376.23232162039142</v>
      </c>
      <c r="L36" s="101">
        <v>3600</v>
      </c>
      <c r="M36" s="103">
        <f>++$M$4*(L36/$M$5)*(0.87+(1.33*(L36/$M$5))-((L36/$M$5)*(L36/$M$5)))</f>
        <v>85.344367683077195</v>
      </c>
      <c r="N36" s="104">
        <f t="shared" si="2"/>
        <v>226.39964204816312</v>
      </c>
    </row>
    <row r="37" spans="3:14" x14ac:dyDescent="0.25">
      <c r="C37" s="101">
        <v>3700</v>
      </c>
      <c r="D37" s="102">
        <f t="shared" si="0"/>
        <v>146.1223872553482</v>
      </c>
      <c r="E37" s="104">
        <f t="shared" si="1"/>
        <v>377.15372926718248</v>
      </c>
      <c r="L37" s="101">
        <v>3700</v>
      </c>
      <c r="M37" s="103">
        <f>++$M$4*(L37/$M$5)*(0.87+(1.33*(L37/$M$5))-((L37/$M$5)*(L37/$M$5)))</f>
        <v>87.785381967617312</v>
      </c>
      <c r="N37" s="104">
        <f t="shared" si="2"/>
        <v>226.58118859209333</v>
      </c>
    </row>
    <row r="38" spans="3:14" x14ac:dyDescent="0.25">
      <c r="C38" s="101">
        <v>3800</v>
      </c>
      <c r="D38" s="102">
        <f t="shared" si="0"/>
        <v>150.38375639508422</v>
      </c>
      <c r="E38" s="104">
        <f t="shared" si="1"/>
        <v>377.93812462448801</v>
      </c>
      <c r="L38" s="101">
        <v>3800</v>
      </c>
      <c r="M38" s="103">
        <f>++$M$4*(L38/$M$5)*(0.87+(1.33*(L38/$M$5))-((L38/$M$5)*(L38/$M$5)))</f>
        <v>90.188622207610734</v>
      </c>
      <c r="N38" s="104">
        <f t="shared" si="2"/>
        <v>226.65824791649541</v>
      </c>
    </row>
    <row r="39" spans="3:14" x14ac:dyDescent="0.25">
      <c r="C39" s="101">
        <v>3900</v>
      </c>
      <c r="D39" s="102">
        <f t="shared" si="0"/>
        <v>154.60560000000001</v>
      </c>
      <c r="E39" s="104">
        <f t="shared" si="1"/>
        <v>378.58550769230771</v>
      </c>
      <c r="L39" s="101">
        <v>3900</v>
      </c>
      <c r="M39" s="103">
        <f>++$M$4*(L39/$M$5)*(0.87+(1.33*(L39/$M$5))-((L39/$M$5)*(L39/$M$5)))</f>
        <v>92.550806082025133</v>
      </c>
      <c r="N39" s="104">
        <f t="shared" si="2"/>
        <v>226.63082002136923</v>
      </c>
    </row>
    <row r="40" spans="3:14" x14ac:dyDescent="0.25">
      <c r="C40" s="101">
        <v>4000</v>
      </c>
      <c r="D40" s="102">
        <f t="shared" si="0"/>
        <v>158.78361401911701</v>
      </c>
      <c r="E40" s="104">
        <f t="shared" si="1"/>
        <v>379.09587847064182</v>
      </c>
      <c r="L40" s="101">
        <v>4000</v>
      </c>
      <c r="M40" s="103">
        <f>++$M$4*(L40/$M$5)*(0.87+(1.33*(L40/$M$5))-((L40/$M$5)*(L40/$M$5)))</f>
        <v>94.86865126982822</v>
      </c>
      <c r="N40" s="104">
        <f t="shared" si="2"/>
        <v>226.49890490671487</v>
      </c>
    </row>
    <row r="41" spans="3:14" x14ac:dyDescent="0.25">
      <c r="C41" s="101">
        <v>4100</v>
      </c>
      <c r="D41" s="102">
        <f t="shared" si="0"/>
        <v>162.91349440145655</v>
      </c>
      <c r="E41" s="104">
        <f t="shared" si="1"/>
        <v>379.46923695949027</v>
      </c>
      <c r="L41" s="101">
        <v>4100</v>
      </c>
      <c r="M41" s="103">
        <f>++$M$4*(L41/$M$5)*(0.87+(1.33*(L41/$M$5))-((L41/$M$5)*(L41/$M$5)))</f>
        <v>97.138875449987694</v>
      </c>
      <c r="N41" s="104">
        <f t="shared" si="2"/>
        <v>226.26250257253233</v>
      </c>
    </row>
    <row r="42" spans="3:14" x14ac:dyDescent="0.25">
      <c r="C42" s="101">
        <v>4200</v>
      </c>
      <c r="D42" s="102">
        <f t="shared" si="0"/>
        <v>166.99093709604008</v>
      </c>
      <c r="E42" s="104">
        <f t="shared" si="1"/>
        <v>379.70558315885302</v>
      </c>
      <c r="L42" s="101">
        <v>4200</v>
      </c>
      <c r="M42" s="103">
        <f>++$M$4*(L42/$M$5)*(0.87+(1.33*(L42/$M$5))-((L42/$M$5)*(L42/$M$5)))</f>
        <v>99.358196301471196</v>
      </c>
      <c r="N42" s="104">
        <f t="shared" si="2"/>
        <v>225.9216130188214</v>
      </c>
    </row>
    <row r="43" spans="3:14" x14ac:dyDescent="0.25">
      <c r="C43" s="101">
        <v>4300</v>
      </c>
      <c r="D43" s="102">
        <f t="shared" si="0"/>
        <v>171.01163805188892</v>
      </c>
      <c r="E43" s="104">
        <f t="shared" si="1"/>
        <v>379.80491706873005</v>
      </c>
      <c r="L43" s="101">
        <v>4300</v>
      </c>
      <c r="M43" s="103">
        <f>++$M$4*(L43/$M$5)*(0.87+(1.33*(L43/$M$5))-((L43/$M$5)*(L43/$M$5)))</f>
        <v>101.5233315032465</v>
      </c>
      <c r="N43" s="104">
        <f t="shared" si="2"/>
        <v>225.47623624558236</v>
      </c>
    </row>
    <row r="44" spans="3:14" x14ac:dyDescent="0.25">
      <c r="C44" s="101">
        <v>4400</v>
      </c>
      <c r="D44" s="102">
        <f t="shared" si="0"/>
        <v>174.97129321802458</v>
      </c>
      <c r="E44" s="104">
        <f t="shared" si="1"/>
        <v>379.76723868912154</v>
      </c>
      <c r="L44" s="101">
        <v>4400</v>
      </c>
      <c r="M44" s="103">
        <f>++$M$4*(L44/$M$5)*(0.87+(1.33*(L44/$M$5))-((L44/$M$5)*(L44/$M$5)))</f>
        <v>103.63099873428126</v>
      </c>
      <c r="N44" s="104">
        <f t="shared" si="2"/>
        <v>224.92637225281499</v>
      </c>
    </row>
    <row r="45" spans="3:14" x14ac:dyDescent="0.25">
      <c r="C45" s="101">
        <v>4500</v>
      </c>
      <c r="D45" s="102">
        <f t="shared" si="0"/>
        <v>178.86559854346839</v>
      </c>
      <c r="E45" s="104">
        <f t="shared" si="1"/>
        <v>379.59254802002732</v>
      </c>
      <c r="L45" s="101">
        <v>4500</v>
      </c>
      <c r="M45" s="103">
        <f>++$M$4*(L45/$M$5)*(0.87+(1.33*(L45/$M$5))-((L45/$M$5)*(L45/$M$5)))</f>
        <v>105.67791567354321</v>
      </c>
      <c r="N45" s="104">
        <f t="shared" si="2"/>
        <v>224.27202104051946</v>
      </c>
    </row>
    <row r="46" spans="3:14" x14ac:dyDescent="0.25">
      <c r="C46" s="101">
        <v>4600</v>
      </c>
      <c r="D46" s="102">
        <f t="shared" si="0"/>
        <v>182.69024997724171</v>
      </c>
      <c r="E46" s="104">
        <f t="shared" si="1"/>
        <v>379.28084506144745</v>
      </c>
      <c r="L46" s="101">
        <v>4600</v>
      </c>
      <c r="M46" s="103">
        <f>++$M$4*(L46/$M$5)*(0.87+(1.33*(L46/$M$5))-((L46/$M$5)*(L46/$M$5)))</f>
        <v>107.66080000000001</v>
      </c>
      <c r="N46" s="104">
        <f t="shared" si="2"/>
        <v>223.5131826086957</v>
      </c>
    </row>
    <row r="47" spans="3:14" x14ac:dyDescent="0.25">
      <c r="C47" s="101">
        <v>4700</v>
      </c>
      <c r="D47" s="102">
        <f t="shared" si="0"/>
        <v>186.44094346836596</v>
      </c>
      <c r="E47" s="104">
        <f t="shared" si="1"/>
        <v>378.83212981338193</v>
      </c>
      <c r="L47" s="101">
        <v>4700</v>
      </c>
      <c r="M47" s="103">
        <f>++$M$4*(L47/$M$5)*(0.87+(1.33*(L47/$M$5))-((L47/$M$5)*(L47/$M$5)))</f>
        <v>109.5763693926194</v>
      </c>
      <c r="N47" s="104">
        <f t="shared" si="2"/>
        <v>222.64985695734364</v>
      </c>
    </row>
    <row r="48" spans="3:14" x14ac:dyDescent="0.25">
      <c r="C48" s="101">
        <v>4800</v>
      </c>
      <c r="D48" s="102">
        <f t="shared" si="0"/>
        <v>190.11337496586253</v>
      </c>
      <c r="E48" s="104">
        <f t="shared" si="1"/>
        <v>378.24640227583063</v>
      </c>
      <c r="L48" s="101">
        <v>4800</v>
      </c>
      <c r="M48" s="103">
        <f>++$M$4*(L48/$M$5)*(0.87+(1.33*(L48/$M$5))-((L48/$M$5)*(L48/$M$5)))</f>
        <v>111.42134153036905</v>
      </c>
      <c r="N48" s="104">
        <f t="shared" si="2"/>
        <v>221.68204408646341</v>
      </c>
    </row>
    <row r="49" spans="3:14" x14ac:dyDescent="0.25">
      <c r="C49" s="101">
        <v>4900</v>
      </c>
      <c r="D49" s="102">
        <f t="shared" si="0"/>
        <v>193.70324041875284</v>
      </c>
      <c r="E49" s="104">
        <f t="shared" si="1"/>
        <v>377.5236624487938</v>
      </c>
      <c r="L49" s="101">
        <v>4900</v>
      </c>
      <c r="M49" s="103">
        <f>++$M$4*(L49/$M$5)*(0.87+(1.33*(L49/$M$5))-((L49/$M$5)*(L49/$M$5)))</f>
        <v>113.19243409221666</v>
      </c>
      <c r="N49" s="104">
        <f t="shared" si="2"/>
        <v>220.6097439960549</v>
      </c>
    </row>
    <row r="50" spans="3:14" x14ac:dyDescent="0.25">
      <c r="C50" s="101">
        <v>5000</v>
      </c>
      <c r="D50" s="102">
        <f t="shared" si="0"/>
        <v>197.20623577605829</v>
      </c>
      <c r="E50" s="104">
        <f t="shared" si="1"/>
        <v>376.66391033227137</v>
      </c>
      <c r="L50" s="101">
        <v>5000</v>
      </c>
      <c r="M50" s="103">
        <f>++$M$4*(L50/$M$5)*(0.87+(1.33*(L50/$M$5))-((L50/$M$5)*(L50/$M$5)))</f>
        <v>114.88636475712994</v>
      </c>
      <c r="N50" s="104">
        <f t="shared" si="2"/>
        <v>219.43295668611816</v>
      </c>
    </row>
    <row r="51" spans="3:14" x14ac:dyDescent="0.25">
      <c r="C51" s="101">
        <v>5100</v>
      </c>
      <c r="D51" s="102">
        <f t="shared" si="0"/>
        <v>200.61805698680018</v>
      </c>
      <c r="E51" s="104">
        <f t="shared" si="1"/>
        <v>375.66714592626306</v>
      </c>
      <c r="L51" s="101">
        <v>5100</v>
      </c>
      <c r="M51" s="103">
        <f>++$M$4*(L51/$M$5)*(0.87+(1.33*(L51/$M$5))-((L51/$M$5)*(L51/$M$5)))</f>
        <v>116.49985120407662</v>
      </c>
      <c r="N51" s="104">
        <f t="shared" si="2"/>
        <v>218.15168215665327</v>
      </c>
    </row>
    <row r="52" spans="3:14" x14ac:dyDescent="0.25">
      <c r="C52" s="101">
        <v>5200</v>
      </c>
      <c r="D52" s="102">
        <f t="shared" si="0"/>
        <v>203.93440000000004</v>
      </c>
      <c r="E52" s="104">
        <f t="shared" si="1"/>
        <v>374.53336923076932</v>
      </c>
      <c r="L52" s="101">
        <v>5200</v>
      </c>
      <c r="M52" s="103">
        <f>++$M$4*(L52/$M$5)*(0.87+(1.33*(L52/$M$5))-((L52/$M$5)*(L52/$M$5)))</f>
        <v>118.02961111202433</v>
      </c>
      <c r="N52" s="104">
        <f t="shared" si="2"/>
        <v>216.76592040766008</v>
      </c>
    </row>
    <row r="53" spans="3:14" x14ac:dyDescent="0.25">
      <c r="C53" s="101">
        <v>5300</v>
      </c>
      <c r="D53" s="102">
        <f t="shared" si="0"/>
        <v>207.15096076467916</v>
      </c>
      <c r="E53" s="104">
        <f t="shared" si="1"/>
        <v>373.26258024578982</v>
      </c>
      <c r="L53" s="101">
        <v>5300</v>
      </c>
      <c r="M53" s="103">
        <f>++$M$4*(L53/$M$5)*(0.87+(1.33*(L53/$M$5))-((L53/$M$5)*(L53/$M$5)))</f>
        <v>119.47236215994084</v>
      </c>
      <c r="N53" s="104">
        <f t="shared" si="2"/>
        <v>215.27567143913868</v>
      </c>
    </row>
    <row r="54" spans="3:14" x14ac:dyDescent="0.25">
      <c r="C54" s="101">
        <v>5400</v>
      </c>
      <c r="D54" s="102">
        <f t="shared" si="0"/>
        <v>210.26343522985894</v>
      </c>
      <c r="E54" s="104">
        <f t="shared" si="1"/>
        <v>371.85477897132461</v>
      </c>
      <c r="L54" s="101">
        <v>5400</v>
      </c>
      <c r="M54" s="103">
        <f>++$M$4*(L54/$M$5)*(0.87+(1.33*(L54/$M$5))-((L54/$M$5)*(L54/$M$5)))</f>
        <v>120.8248220267938</v>
      </c>
      <c r="N54" s="104">
        <f t="shared" si="2"/>
        <v>213.68093525108904</v>
      </c>
    </row>
    <row r="55" spans="3:14" x14ac:dyDescent="0.25">
      <c r="C55" s="101">
        <v>5500</v>
      </c>
      <c r="D55" s="102">
        <f t="shared" si="0"/>
        <v>213.26751934456075</v>
      </c>
      <c r="E55" s="104">
        <f t="shared" si="1"/>
        <v>370.30996540737368</v>
      </c>
      <c r="L55" s="101">
        <v>5500</v>
      </c>
      <c r="M55" s="103">
        <f>++$M$4*(L55/$M$5)*(0.87+(1.33*(L55/$M$5))-((L55/$M$5)*(L55/$M$5)))</f>
        <v>122.08370839155091</v>
      </c>
      <c r="N55" s="104">
        <f t="shared" si="2"/>
        <v>211.98171184351114</v>
      </c>
    </row>
    <row r="56" spans="3:14" x14ac:dyDescent="0.25">
      <c r="C56" s="101">
        <v>5600</v>
      </c>
      <c r="D56" s="102">
        <f t="shared" si="0"/>
        <v>216.15890905780614</v>
      </c>
      <c r="E56" s="104">
        <f t="shared" si="1"/>
        <v>368.62813955393727</v>
      </c>
      <c r="L56" s="101">
        <v>5600</v>
      </c>
      <c r="M56" s="103">
        <f>++$M$4*(L56/$M$5)*(0.87+(1.33*(L56/$M$5))-((L56/$M$5)*(L56/$M$5)))</f>
        <v>123.24573893317989</v>
      </c>
      <c r="N56" s="104">
        <f t="shared" si="2"/>
        <v>210.17800121640499</v>
      </c>
    </row>
    <row r="57" spans="3:14" x14ac:dyDescent="0.25">
      <c r="C57" s="101">
        <v>5700</v>
      </c>
      <c r="D57" s="102">
        <f t="shared" si="0"/>
        <v>218.93330031861632</v>
      </c>
      <c r="E57" s="104">
        <f t="shared" si="1"/>
        <v>366.80930141101504</v>
      </c>
      <c r="L57" s="101">
        <v>5700</v>
      </c>
      <c r="M57" s="103">
        <f>++$M$4*(L57/$M$5)*(0.87+(1.33*(L57/$M$5))-((L57/$M$5)*(L57/$M$5)))</f>
        <v>124.30763133064846</v>
      </c>
      <c r="N57" s="104">
        <f t="shared" si="2"/>
        <v>208.26980336977067</v>
      </c>
    </row>
    <row r="58" spans="3:14" x14ac:dyDescent="0.25">
      <c r="C58" s="101">
        <v>5800</v>
      </c>
      <c r="D58" s="102">
        <f t="shared" si="0"/>
        <v>221.58638907601278</v>
      </c>
      <c r="E58" s="104">
        <f t="shared" si="1"/>
        <v>364.85345097860727</v>
      </c>
      <c r="L58" s="101">
        <v>5800</v>
      </c>
      <c r="M58" s="103">
        <f>++$M$4*(L58/$M$5)*(0.87+(1.33*(L58/$M$5))-((L58/$M$5)*(L58/$M$5)))</f>
        <v>125.26610326292429</v>
      </c>
      <c r="N58" s="104">
        <f t="shared" si="2"/>
        <v>206.25711830360811</v>
      </c>
    </row>
    <row r="59" spans="3:14" x14ac:dyDescent="0.25">
      <c r="C59" s="101">
        <v>5900</v>
      </c>
      <c r="D59" s="102">
        <f t="shared" si="0"/>
        <v>224.11387127901688</v>
      </c>
      <c r="E59" s="104">
        <f t="shared" si="1"/>
        <v>362.76058825671373</v>
      </c>
      <c r="L59" s="101">
        <v>5900</v>
      </c>
      <c r="M59" s="103">
        <f>++$M$4*(L59/$M$5)*(0.87+(1.33*(L59/$M$5))-((L59/$M$5)*(L59/$M$5)))</f>
        <v>126.11787240897512</v>
      </c>
      <c r="N59" s="104">
        <f t="shared" si="2"/>
        <v>204.13994601791734</v>
      </c>
    </row>
    <row r="60" spans="3:14" x14ac:dyDescent="0.25">
      <c r="C60" s="101">
        <v>6000</v>
      </c>
      <c r="D60" s="102">
        <f t="shared" si="0"/>
        <v>226.51144287665002</v>
      </c>
      <c r="E60" s="104">
        <f t="shared" si="1"/>
        <v>360.5307132453346</v>
      </c>
      <c r="L60" s="101">
        <v>6000</v>
      </c>
      <c r="M60" s="103">
        <f>++$M$4*(L60/$M$5)*(0.87+(1.33*(L60/$M$5))-((L60/$M$5)*(L60/$M$5)))</f>
        <v>126.85965644776854</v>
      </c>
      <c r="N60" s="104">
        <f t="shared" si="2"/>
        <v>201.91828651269827</v>
      </c>
    </row>
    <row r="61" spans="3:14" x14ac:dyDescent="0.25">
      <c r="C61" s="101">
        <v>6100</v>
      </c>
      <c r="D61" s="102">
        <f t="shared" si="0"/>
        <v>228.77479981793354</v>
      </c>
      <c r="E61" s="104">
        <f t="shared" si="1"/>
        <v>358.16382594446975</v>
      </c>
      <c r="L61" s="101">
        <v>6100</v>
      </c>
      <c r="M61" s="103">
        <f>++$M$4*(L61/$M$5)*(0.87+(1.33*(L61/$M$5))-((L61/$M$5)*(L61/$M$5)))</f>
        <v>127.48817305827241</v>
      </c>
      <c r="N61" s="104">
        <f t="shared" si="2"/>
        <v>199.59213978795108</v>
      </c>
    </row>
    <row r="62" spans="3:14" x14ac:dyDescent="0.25">
      <c r="C62" s="101">
        <v>6200</v>
      </c>
      <c r="D62" s="102">
        <f t="shared" si="0"/>
        <v>230.8996380518889</v>
      </c>
      <c r="E62" s="104">
        <f t="shared" si="1"/>
        <v>355.65992635411919</v>
      </c>
      <c r="L62" s="101">
        <v>6200</v>
      </c>
      <c r="M62" s="103">
        <f>++$M$4*(L62/$M$5)*(0.87+(1.33*(L62/$M$5))-((L62/$M$5)*(L62/$M$5)))</f>
        <v>128.00013991945423</v>
      </c>
      <c r="N62" s="104">
        <f t="shared" si="2"/>
        <v>197.16150584367549</v>
      </c>
    </row>
    <row r="63" spans="3:14" x14ac:dyDescent="0.25">
      <c r="C63" s="101">
        <v>6300</v>
      </c>
      <c r="D63" s="102">
        <f t="shared" si="0"/>
        <v>232.88165352753754</v>
      </c>
      <c r="E63" s="104">
        <f t="shared" si="1"/>
        <v>353.0190144742831</v>
      </c>
      <c r="L63" s="101">
        <v>6300</v>
      </c>
      <c r="M63" s="103">
        <f>++$M$4*(L63/$M$5)*(0.87+(1.33*(L63/$M$5))-((L63/$M$5)*(L63/$M$5)))</f>
        <v>128.3922747102819</v>
      </c>
      <c r="N63" s="104">
        <f t="shared" si="2"/>
        <v>194.62638467987176</v>
      </c>
    </row>
    <row r="64" spans="3:14" x14ac:dyDescent="0.25">
      <c r="C64" s="101">
        <v>6400</v>
      </c>
      <c r="D64" s="102">
        <f t="shared" si="0"/>
        <v>234.71654219390081</v>
      </c>
      <c r="E64" s="104">
        <f t="shared" si="1"/>
        <v>350.24109030496135</v>
      </c>
      <c r="L64" s="101">
        <v>6400</v>
      </c>
      <c r="M64" s="103">
        <f>++$M$4*(L64/$M$5)*(0.87+(1.33*(L64/$M$5))-((L64/$M$5)*(L64/$M$5)))</f>
        <v>128.66129510972303</v>
      </c>
      <c r="N64" s="104">
        <f t="shared" si="2"/>
        <v>191.9867762965398</v>
      </c>
    </row>
    <row r="65" spans="3:14" x14ac:dyDescent="0.25">
      <c r="C65" s="101">
        <v>6500</v>
      </c>
      <c r="D65" s="102">
        <f t="shared" si="0"/>
        <v>236.40000000000003</v>
      </c>
      <c r="E65" s="104">
        <f t="shared" si="1"/>
        <v>347.32615384615389</v>
      </c>
      <c r="L65" s="101">
        <v>6500</v>
      </c>
      <c r="M65" s="103">
        <f>++$M$4*(L65/$M$5)*(0.87+(1.33*(L65/$M$5))-((L65/$M$5)*(L65/$M$5)))</f>
        <v>128.80391879674531</v>
      </c>
      <c r="N65" s="104">
        <f t="shared" si="2"/>
        <v>189.24268069367963</v>
      </c>
    </row>
  </sheetData>
  <mergeCells count="2">
    <mergeCell ref="C3:E3"/>
    <mergeCell ref="L3:N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ED248-EB8C-4937-9886-AEFA9EE4B05A}">
  <dimension ref="B4:AD33"/>
  <sheetViews>
    <sheetView showGridLines="0" tabSelected="1" zoomScale="31" workbookViewId="0">
      <selection activeCell="T4" sqref="T4"/>
    </sheetView>
  </sheetViews>
  <sheetFormatPr baseColWidth="10" defaultRowHeight="15" x14ac:dyDescent="0.25"/>
  <cols>
    <col min="1" max="1" width="16.28515625" customWidth="1"/>
    <col min="2" max="2" width="11.42578125" style="15"/>
    <col min="3" max="3" width="14.85546875" style="15" customWidth="1"/>
    <col min="4" max="4" width="27.85546875" style="15" customWidth="1"/>
    <col min="5" max="5" width="27.5703125" style="15" customWidth="1"/>
    <col min="6" max="6" width="33.85546875" style="15" customWidth="1"/>
    <col min="7" max="7" width="34.140625" style="15" customWidth="1"/>
    <col min="13" max="13" width="13.7109375" customWidth="1"/>
    <col min="16" max="16" width="18.140625" customWidth="1"/>
  </cols>
  <sheetData>
    <row r="4" spans="2:30" x14ac:dyDescent="0.25">
      <c r="H4" s="15"/>
      <c r="I4" s="15"/>
      <c r="J4" s="15"/>
    </row>
    <row r="5" spans="2:30" x14ac:dyDescent="0.25">
      <c r="H5" s="15"/>
      <c r="I5" s="15"/>
      <c r="J5" s="15"/>
    </row>
    <row r="6" spans="2:30" x14ac:dyDescent="0.25">
      <c r="H6" s="15"/>
      <c r="I6" s="15"/>
      <c r="J6" s="15"/>
    </row>
    <row r="7" spans="2:30" ht="15" customHeight="1" x14ac:dyDescent="0.25">
      <c r="B7" s="23" t="s">
        <v>64</v>
      </c>
      <c r="C7" s="24"/>
      <c r="D7" s="13" t="s">
        <v>52</v>
      </c>
      <c r="E7" s="13"/>
      <c r="F7" s="12" t="s">
        <v>55</v>
      </c>
      <c r="G7" s="12"/>
      <c r="I7" s="116" t="s">
        <v>65</v>
      </c>
      <c r="J7" s="117"/>
      <c r="K7" s="117"/>
      <c r="L7" s="117"/>
      <c r="M7" s="117"/>
      <c r="N7" s="118"/>
      <c r="P7" s="121" t="s">
        <v>0</v>
      </c>
      <c r="Q7" s="124" t="s">
        <v>89</v>
      </c>
      <c r="R7" s="125"/>
      <c r="S7" s="125"/>
      <c r="T7" s="125"/>
      <c r="U7" s="125"/>
      <c r="V7" s="125"/>
      <c r="W7" s="125"/>
      <c r="X7" s="125"/>
      <c r="Y7" s="125"/>
      <c r="Z7" s="125"/>
      <c r="AA7" s="125"/>
      <c r="AB7" s="125"/>
      <c r="AC7" s="125"/>
      <c r="AD7" s="126"/>
    </row>
    <row r="8" spans="2:30" ht="15" customHeight="1" x14ac:dyDescent="0.25">
      <c r="B8" s="25" t="s">
        <v>66</v>
      </c>
      <c r="C8" s="25"/>
      <c r="D8" s="10" t="s">
        <v>78</v>
      </c>
      <c r="E8" s="10"/>
      <c r="F8" s="3">
        <v>87</v>
      </c>
      <c r="G8" s="2"/>
      <c r="I8" s="107" t="s">
        <v>79</v>
      </c>
      <c r="J8" s="108"/>
      <c r="K8" s="108"/>
      <c r="L8" s="108"/>
      <c r="M8" s="108"/>
      <c r="N8" s="109"/>
      <c r="P8" s="123"/>
      <c r="Q8" s="127"/>
      <c r="R8" s="128"/>
      <c r="S8" s="128"/>
      <c r="T8" s="128"/>
      <c r="U8" s="128"/>
      <c r="V8" s="128"/>
      <c r="W8" s="128"/>
      <c r="X8" s="128"/>
      <c r="Y8" s="128"/>
      <c r="Z8" s="128"/>
      <c r="AA8" s="128"/>
      <c r="AB8" s="128"/>
      <c r="AC8" s="128"/>
      <c r="AD8" s="129"/>
    </row>
    <row r="9" spans="2:30" ht="15" customHeight="1" x14ac:dyDescent="0.25">
      <c r="B9" s="11" t="s">
        <v>67</v>
      </c>
      <c r="C9" s="11"/>
      <c r="D9" s="3">
        <v>43000</v>
      </c>
      <c r="E9" s="2"/>
      <c r="F9" s="3">
        <v>43000</v>
      </c>
      <c r="G9" s="2"/>
      <c r="I9" s="105"/>
      <c r="J9" s="106"/>
      <c r="K9" s="106"/>
      <c r="L9" s="106"/>
      <c r="M9" s="106"/>
      <c r="N9" s="110"/>
      <c r="P9" s="123"/>
      <c r="Q9" s="124" t="s">
        <v>91</v>
      </c>
      <c r="R9" s="125"/>
      <c r="S9" s="125"/>
      <c r="T9" s="125"/>
      <c r="U9" s="125"/>
      <c r="V9" s="125"/>
      <c r="W9" s="125"/>
      <c r="X9" s="125"/>
      <c r="Y9" s="125"/>
      <c r="Z9" s="125"/>
      <c r="AA9" s="125"/>
      <c r="AB9" s="125"/>
      <c r="AC9" s="125"/>
      <c r="AD9" s="126"/>
    </row>
    <row r="10" spans="2:30" x14ac:dyDescent="0.25">
      <c r="B10" s="11" t="s">
        <v>68</v>
      </c>
      <c r="C10" s="11"/>
      <c r="D10" s="3">
        <v>14.6</v>
      </c>
      <c r="E10" s="2"/>
      <c r="F10" s="3">
        <v>14.6</v>
      </c>
      <c r="G10" s="2"/>
      <c r="I10" s="111"/>
      <c r="J10" s="112"/>
      <c r="K10" s="112"/>
      <c r="L10" s="112"/>
      <c r="M10" s="112"/>
      <c r="N10" s="113"/>
      <c r="P10" s="122"/>
      <c r="Q10" s="127"/>
      <c r="R10" s="128"/>
      <c r="S10" s="128"/>
      <c r="T10" s="128"/>
      <c r="U10" s="128"/>
      <c r="V10" s="128"/>
      <c r="W10" s="128"/>
      <c r="X10" s="128"/>
      <c r="Y10" s="128"/>
      <c r="Z10" s="128"/>
      <c r="AA10" s="128"/>
      <c r="AB10" s="128"/>
      <c r="AC10" s="128"/>
      <c r="AD10" s="129"/>
    </row>
    <row r="11" spans="2:30" ht="17.25" customHeight="1" x14ac:dyDescent="0.25">
      <c r="B11" s="23" t="s">
        <v>85</v>
      </c>
      <c r="C11" s="24"/>
      <c r="D11" s="20">
        <v>18.100000000000001</v>
      </c>
      <c r="E11" s="21"/>
      <c r="F11" s="20">
        <v>15.1</v>
      </c>
      <c r="G11" s="21"/>
      <c r="H11" s="114"/>
      <c r="I11" s="114"/>
      <c r="K11" s="114"/>
      <c r="L11" s="114"/>
      <c r="M11" s="114"/>
      <c r="N11" s="114"/>
      <c r="O11" s="114"/>
      <c r="P11" s="114"/>
    </row>
    <row r="12" spans="2:30" ht="24" customHeight="1" x14ac:dyDescent="0.25">
      <c r="B12" s="11" t="s">
        <v>69</v>
      </c>
      <c r="C12" s="11"/>
      <c r="D12" s="3">
        <f>D10/D11</f>
        <v>0.80662983425414359</v>
      </c>
      <c r="E12" s="2"/>
      <c r="F12" s="3">
        <f>F10/F11</f>
        <v>0.9668874172185431</v>
      </c>
      <c r="G12" s="2"/>
      <c r="H12" s="114"/>
    </row>
    <row r="13" spans="2:30" s="115" customFormat="1" ht="316.5" customHeight="1" x14ac:dyDescent="0.25">
      <c r="B13" s="25" t="s">
        <v>70</v>
      </c>
      <c r="C13" s="25"/>
      <c r="D13" s="5" t="s">
        <v>80</v>
      </c>
      <c r="E13" s="4"/>
      <c r="F13" s="5" t="s">
        <v>81</v>
      </c>
      <c r="G13" s="4"/>
      <c r="H13" s="114"/>
    </row>
    <row r="14" spans="2:30" ht="29.25" customHeight="1" x14ac:dyDescent="0.25">
      <c r="B14" s="11" t="s">
        <v>40</v>
      </c>
      <c r="C14" s="11"/>
      <c r="D14" s="3" t="s">
        <v>39</v>
      </c>
      <c r="E14" s="2"/>
      <c r="F14" s="3" t="s">
        <v>39</v>
      </c>
      <c r="G14" s="2"/>
    </row>
    <row r="15" spans="2:30" s="15" customFormat="1" ht="272.25" customHeight="1" x14ac:dyDescent="0.25">
      <c r="B15" s="25" t="s">
        <v>71</v>
      </c>
      <c r="C15" s="25"/>
      <c r="D15" s="5" t="s">
        <v>72</v>
      </c>
      <c r="E15" s="4"/>
      <c r="F15" s="22" t="s">
        <v>86</v>
      </c>
      <c r="G15" s="22"/>
      <c r="H15"/>
      <c r="I15"/>
      <c r="J15"/>
      <c r="K15"/>
      <c r="L15"/>
      <c r="M15"/>
      <c r="N15"/>
      <c r="O15"/>
      <c r="P15"/>
      <c r="Q15"/>
      <c r="R15"/>
    </row>
    <row r="16" spans="2:30" x14ac:dyDescent="0.25">
      <c r="B16" s="11" t="s">
        <v>73</v>
      </c>
      <c r="C16" s="11"/>
      <c r="D16" s="3" t="s">
        <v>33</v>
      </c>
      <c r="E16" s="2"/>
      <c r="F16" s="3" t="s">
        <v>31</v>
      </c>
      <c r="G16" s="2"/>
    </row>
    <row r="17" spans="2:7" ht="125.25" customHeight="1" x14ac:dyDescent="0.25">
      <c r="B17" s="25" t="s">
        <v>74</v>
      </c>
      <c r="C17" s="25"/>
      <c r="D17" s="119" t="s">
        <v>87</v>
      </c>
      <c r="E17" s="120"/>
      <c r="F17" s="119" t="s">
        <v>88</v>
      </c>
      <c r="G17" s="120"/>
    </row>
    <row r="18" spans="2:7" ht="30" customHeight="1" x14ac:dyDescent="0.25">
      <c r="B18" s="25" t="s">
        <v>75</v>
      </c>
      <c r="C18" s="25"/>
      <c r="D18" s="3" t="s">
        <v>82</v>
      </c>
      <c r="E18" s="2"/>
      <c r="F18" s="3" t="s">
        <v>83</v>
      </c>
      <c r="G18" s="2"/>
    </row>
    <row r="19" spans="2:7" ht="52.5" customHeight="1" x14ac:dyDescent="0.25">
      <c r="B19" s="26" t="s">
        <v>76</v>
      </c>
      <c r="C19" s="27"/>
      <c r="D19" s="3" t="s">
        <v>77</v>
      </c>
      <c r="E19" s="2"/>
      <c r="F19" s="5" t="s">
        <v>84</v>
      </c>
      <c r="G19" s="4"/>
    </row>
    <row r="20" spans="2:7" ht="61.5" customHeight="1" x14ac:dyDescent="0.25"/>
    <row r="21" spans="2:7" ht="93" customHeight="1" x14ac:dyDescent="0.25"/>
    <row r="22" spans="2:7" ht="54.75" customHeight="1" x14ac:dyDescent="0.25"/>
    <row r="23" spans="2:7" ht="15" customHeight="1" x14ac:dyDescent="0.25"/>
    <row r="24" spans="2:7" ht="15" customHeight="1" x14ac:dyDescent="0.25"/>
    <row r="33" spans="7:7" x14ac:dyDescent="0.25">
      <c r="G33"/>
    </row>
  </sheetData>
  <mergeCells count="44">
    <mergeCell ref="Q9:AD10"/>
    <mergeCell ref="P7:P10"/>
    <mergeCell ref="B18:C18"/>
    <mergeCell ref="D18:E18"/>
    <mergeCell ref="F18:G18"/>
    <mergeCell ref="B19:C19"/>
    <mergeCell ref="D19:E19"/>
    <mergeCell ref="F19:G19"/>
    <mergeCell ref="B16:C16"/>
    <mergeCell ref="D16:E16"/>
    <mergeCell ref="F16:G16"/>
    <mergeCell ref="B17:C17"/>
    <mergeCell ref="D17:E17"/>
    <mergeCell ref="F17:G17"/>
    <mergeCell ref="B15:C15"/>
    <mergeCell ref="D15:E15"/>
    <mergeCell ref="F15:G15"/>
    <mergeCell ref="B13:C13"/>
    <mergeCell ref="D13:E13"/>
    <mergeCell ref="F13:G13"/>
    <mergeCell ref="B14:C14"/>
    <mergeCell ref="D14:E14"/>
    <mergeCell ref="F14:G14"/>
    <mergeCell ref="B12:C12"/>
    <mergeCell ref="D12:E12"/>
    <mergeCell ref="F12:G12"/>
    <mergeCell ref="B11:C11"/>
    <mergeCell ref="D11:E11"/>
    <mergeCell ref="F11:G11"/>
    <mergeCell ref="I8:N10"/>
    <mergeCell ref="B9:C9"/>
    <mergeCell ref="D9:E9"/>
    <mergeCell ref="F9:G9"/>
    <mergeCell ref="B10:C10"/>
    <mergeCell ref="D10:E10"/>
    <mergeCell ref="F10:G10"/>
    <mergeCell ref="B7:C7"/>
    <mergeCell ref="D7:E7"/>
    <mergeCell ref="F7:G7"/>
    <mergeCell ref="I7:N7"/>
    <mergeCell ref="B8:C8"/>
    <mergeCell ref="D8:E8"/>
    <mergeCell ref="F8:G8"/>
    <mergeCell ref="Q7:AD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Parámetros</vt:lpstr>
      <vt:lpstr>Gráfico de potencia-torque</vt:lpstr>
      <vt:lpstr>Análisis de gasolina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Cifuentes</dc:creator>
  <cp:lastModifiedBy>David Cifuentes</cp:lastModifiedBy>
  <cp:lastPrinted>2021-10-14T21:21:42Z</cp:lastPrinted>
  <dcterms:created xsi:type="dcterms:W3CDTF">2015-06-05T18:19:34Z</dcterms:created>
  <dcterms:modified xsi:type="dcterms:W3CDTF">2021-10-14T21:22:24Z</dcterms:modified>
</cp:coreProperties>
</file>