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d\Downloads\"/>
    </mc:Choice>
  </mc:AlternateContent>
  <xr:revisionPtr revIDLastSave="0" documentId="13_ncr:1_{3FA86CC1-738A-43D9-8D05-8B6C0526DE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N" sheetId="4" r:id="rId1"/>
    <sheet name="Costes y Beneficios" sheetId="1" r:id="rId2"/>
    <sheet name="Modelos Financieros" sheetId="2" r:id="rId3"/>
  </sheets>
  <calcPr calcId="191029"/>
</workbook>
</file>

<file path=xl/calcChain.xml><?xml version="1.0" encoding="utf-8"?>
<calcChain xmlns="http://schemas.openxmlformats.org/spreadsheetml/2006/main">
  <c r="F35" i="1" l="1"/>
  <c r="F46" i="1"/>
  <c r="G44" i="1"/>
  <c r="H44" i="1"/>
  <c r="I44" i="1"/>
  <c r="J44" i="1"/>
  <c r="K44" i="1"/>
  <c r="F44" i="1"/>
  <c r="G42" i="1"/>
  <c r="H42" i="1"/>
  <c r="I42" i="1"/>
  <c r="J42" i="1"/>
  <c r="K42" i="1"/>
  <c r="F42" i="1"/>
  <c r="G33" i="1"/>
  <c r="H33" i="1"/>
  <c r="I33" i="1"/>
  <c r="J33" i="1"/>
  <c r="K33" i="1"/>
  <c r="F33" i="1"/>
  <c r="G32" i="1"/>
  <c r="H32" i="1"/>
  <c r="I32" i="1"/>
  <c r="J32" i="1"/>
  <c r="K32" i="1"/>
  <c r="F32" i="1"/>
  <c r="G27" i="1"/>
  <c r="H27" i="1"/>
  <c r="I27" i="1"/>
  <c r="J27" i="1"/>
  <c r="K27" i="1"/>
  <c r="F27" i="1"/>
  <c r="G7" i="4"/>
  <c r="G6" i="4"/>
  <c r="H5" i="4"/>
  <c r="H4" i="4"/>
  <c r="H3" i="4"/>
  <c r="G5" i="4"/>
  <c r="G4" i="4"/>
  <c r="G3" i="4"/>
  <c r="F2" i="4"/>
  <c r="F5" i="4"/>
  <c r="F4" i="4"/>
  <c r="F3" i="4"/>
  <c r="E5" i="4"/>
  <c r="E4" i="4"/>
  <c r="E3" i="4"/>
  <c r="E2" i="4"/>
  <c r="F6" i="1"/>
  <c r="F12" i="1"/>
  <c r="F11" i="1"/>
  <c r="F7" i="1"/>
  <c r="F5" i="1"/>
  <c r="F4" i="1"/>
</calcChain>
</file>

<file path=xl/sharedStrings.xml><?xml version="1.0" encoding="utf-8"?>
<sst xmlns="http://schemas.openxmlformats.org/spreadsheetml/2006/main" count="95" uniqueCount="83">
  <si>
    <t>Año:</t>
  </si>
  <si>
    <t>Servidores</t>
  </si>
  <si>
    <t>Servidores de respaldo</t>
  </si>
  <si>
    <t>PCs en las platafromas de carga</t>
  </si>
  <si>
    <t>Dispositivos de radiofrecuencia</t>
  </si>
  <si>
    <t>Almacenamiento</t>
  </si>
  <si>
    <t>Enrutadores y concentradores</t>
  </si>
  <si>
    <t>Fierewalls</t>
  </si>
  <si>
    <t>Red de RF inalámbrica</t>
  </si>
  <si>
    <t>Sistema de red de respaldo</t>
  </si>
  <si>
    <t>Enlaces de telecomunicaicones</t>
  </si>
  <si>
    <t>Bases de datos</t>
  </si>
  <si>
    <t>Servidores Web (Apache)</t>
  </si>
  <si>
    <t>Módulos de planificación y ejecución de la cadena de suministro</t>
  </si>
  <si>
    <t>Personal de negocios</t>
  </si>
  <si>
    <t>Personal de SI</t>
  </si>
  <si>
    <t>Consultores externos</t>
  </si>
  <si>
    <t>Formación (usuarios finales)</t>
  </si>
  <si>
    <t>Menores costos de mano de obra</t>
  </si>
  <si>
    <t>Menores costos de inventario</t>
  </si>
  <si>
    <t>Menores costos de transporte</t>
  </si>
  <si>
    <t>Menores costos de telecomunicaciones</t>
  </si>
  <si>
    <t>Flujo de efectivo neto</t>
  </si>
  <si>
    <t>7@80000</t>
  </si>
  <si>
    <t>4@80000</t>
  </si>
  <si>
    <t>10@ 1250</t>
  </si>
  <si>
    <t>1000@ 1175</t>
  </si>
  <si>
    <t>300@ 4100</t>
  </si>
  <si>
    <t>2@ 6300</t>
  </si>
  <si>
    <t>(1) Costes: hardware:</t>
  </si>
  <si>
    <t>(2) Infraestructura en red</t>
  </si>
  <si>
    <t>(3) Software</t>
  </si>
  <si>
    <t>(4) Mano de obra</t>
  </si>
  <si>
    <t>Subtotal (1)+(2)+(3)+(4)</t>
  </si>
  <si>
    <t>(a) Manteniemiento y actualizaciones de hardware</t>
  </si>
  <si>
    <t>(b) Manteniemiento y actualizaciones de software</t>
  </si>
  <si>
    <t>Subtotal (a)+(b)</t>
  </si>
  <si>
    <t>(5) Manteniemiento y soporte</t>
  </si>
  <si>
    <t>Total por año (1)+(2)+(3)+(4)+(5)</t>
  </si>
  <si>
    <t>Costes totales (todos los años)</t>
  </si>
  <si>
    <t>Subtotal (6)</t>
  </si>
  <si>
    <t>Flujo de efectivo neto (sin incluir la inversión original) (2007-2012)</t>
  </si>
  <si>
    <t>Flujo de efectivo neto (incluyendo la inversión original) (2007-2012)</t>
  </si>
  <si>
    <t>Inversión inicial</t>
  </si>
  <si>
    <t>Año 0</t>
  </si>
  <si>
    <t>Año 1</t>
  </si>
  <si>
    <t>Año 2</t>
  </si>
  <si>
    <t>Año 3</t>
  </si>
  <si>
    <t>Año 4</t>
  </si>
  <si>
    <t>Año 5</t>
  </si>
  <si>
    <t>Flujo Efectivo Acumulado</t>
  </si>
  <si>
    <t xml:space="preserve">Período de recuperación a: </t>
  </si>
  <si>
    <t>Tasa Contable de rendimiento (ROI)</t>
  </si>
  <si>
    <t>#Costes Totales:</t>
  </si>
  <si>
    <t>#Vida útil:</t>
  </si>
  <si>
    <t>años</t>
  </si>
  <si>
    <t>Beneficio neto:</t>
  </si>
  <si>
    <t>ROI:</t>
  </si>
  <si>
    <t>#Depreciación (amortizacion):</t>
  </si>
  <si>
    <t>#Total inversion inicial</t>
  </si>
  <si>
    <t>Valor Actual Neto  (Net present Value)</t>
  </si>
  <si>
    <t># Inversión inicial año 0:</t>
  </si>
  <si>
    <t>TIR (IRR)</t>
  </si>
  <si>
    <t># Ingresos sucesivos años a valor año 0 (i=5%)</t>
  </si>
  <si>
    <t>i</t>
  </si>
  <si>
    <t>Pago</t>
  </si>
  <si>
    <t>Ing</t>
  </si>
  <si>
    <t>Año</t>
  </si>
  <si>
    <t>VAN:</t>
  </si>
  <si>
    <t>Copiar las fórmulas en las celdas de este color</t>
  </si>
  <si>
    <t>Introducir las fórmulas en las celdas de este color</t>
  </si>
  <si>
    <t>Solución:</t>
  </si>
  <si>
    <t>Valor Futuro
(año i)</t>
  </si>
  <si>
    <t>Valor Actual
(año i)</t>
  </si>
  <si>
    <t>Valor Act Acumulado o reiterado
(Desde año 0 a i)</t>
  </si>
  <si>
    <t>Valor Act Acumulado o reiterado
(cálculo directo con fórmula tranp. 8)</t>
  </si>
  <si>
    <t>Período de recuperación según promedio anual:</t>
  </si>
  <si>
    <t>Ingresos totales (todos los años)</t>
  </si>
  <si>
    <t>Nota: en el libro ponía beneficios, pero se entiende mejor así</t>
  </si>
  <si>
    <t>(6) Ingresos</t>
  </si>
  <si>
    <t>Beneficio neto= Ingresos Totales - Costes totales - Depreciación)/vida útil</t>
  </si>
  <si>
    <t>#Ingresos Totales:</t>
  </si>
  <si>
    <t>VAN (funció):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</si>
</sst>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&quot;$&quot;#,##0.00_);[Red]\(&quot;$&quot;#,##0.00\)"/>
    <numFmt numFmtId="165" formatCode="_-[$$-409]* #,##0.00_ ;_-[$$-409]* \-#,##0.00\ ;_-[$$-409]* &quot;-&quot;??_ ;_-@_ "/>
    <numFmt numFmtId="166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65" fontId="0" fillId="0" borderId="0" xfId="0" applyNumberFormat="1"/>
    <xf numFmtId="165" fontId="0" fillId="0" borderId="0" xfId="0" quotePrefix="1" applyNumberFormat="1"/>
    <xf numFmtId="165" fontId="0" fillId="2" borderId="0" xfId="0" applyNumberFormat="1" applyFill="1"/>
    <xf numFmtId="166" fontId="0" fillId="0" borderId="0" xfId="0" applyNumberFormat="1"/>
    <xf numFmtId="164" fontId="0" fillId="0" borderId="0" xfId="0" applyNumberFormat="1"/>
    <xf numFmtId="0" fontId="1" fillId="4" borderId="0" xfId="0" applyFont="1" applyFill="1"/>
    <xf numFmtId="0" fontId="0" fillId="4" borderId="0" xfId="0" applyFill="1"/>
    <xf numFmtId="0" fontId="0" fillId="4" borderId="0" xfId="0" quotePrefix="1" applyFill="1"/>
    <xf numFmtId="166" fontId="0" fillId="4" borderId="0" xfId="0" applyNumberFormat="1" applyFill="1"/>
    <xf numFmtId="164" fontId="0" fillId="4" borderId="0" xfId="0" applyNumberFormat="1" applyFill="1"/>
    <xf numFmtId="166" fontId="1" fillId="4" borderId="0" xfId="0" applyNumberFormat="1" applyFont="1" applyFill="1"/>
    <xf numFmtId="165" fontId="2" fillId="3" borderId="0" xfId="1" applyNumberFormat="1"/>
    <xf numFmtId="10" fontId="2" fillId="3" borderId="0" xfId="1" applyNumberFormat="1"/>
    <xf numFmtId="164" fontId="2" fillId="3" borderId="0" xfId="1" applyNumberFormat="1"/>
    <xf numFmtId="9" fontId="2" fillId="3" borderId="0" xfId="1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0" fontId="3" fillId="5" borderId="1" xfId="2" applyBorder="1"/>
    <xf numFmtId="0" fontId="3" fillId="6" borderId="1" xfId="2" applyFill="1" applyBorder="1"/>
    <xf numFmtId="0" fontId="0" fillId="6" borderId="0" xfId="0" applyFill="1"/>
    <xf numFmtId="0" fontId="3" fillId="5" borderId="0" xfId="2"/>
    <xf numFmtId="2" fontId="0" fillId="0" borderId="0" xfId="0" applyNumberFormat="1"/>
    <xf numFmtId="2" fontId="0" fillId="0" borderId="1" xfId="0" applyNumberFormat="1" applyBorder="1"/>
    <xf numFmtId="2" fontId="4" fillId="7" borderId="1" xfId="2" applyNumberFormat="1" applyFont="1" applyFill="1" applyBorder="1"/>
    <xf numFmtId="0" fontId="0" fillId="4" borderId="0" xfId="0" applyFont="1" applyFill="1"/>
    <xf numFmtId="0" fontId="0" fillId="0" borderId="0" xfId="0" applyFont="1"/>
    <xf numFmtId="164" fontId="3" fillId="8" borderId="1" xfId="2" applyNumberFormat="1" applyFill="1" applyBorder="1"/>
    <xf numFmtId="0" fontId="3" fillId="8" borderId="1" xfId="2" applyFill="1" applyBorder="1"/>
    <xf numFmtId="2" fontId="4" fillId="8" borderId="1" xfId="2" applyNumberFormat="1" applyFont="1" applyFill="1" applyBorder="1"/>
    <xf numFmtId="8" fontId="3" fillId="6" borderId="1" xfId="2" applyNumberFormat="1" applyFill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85" zoomScaleNormal="85" workbookViewId="0">
      <selection activeCell="G8" sqref="G8"/>
    </sheetView>
  </sheetViews>
  <sheetFormatPr baseColWidth="10" defaultColWidth="11.5546875" defaultRowHeight="14.4" x14ac:dyDescent="0.3"/>
  <cols>
    <col min="1" max="1" width="3.44140625" bestFit="1" customWidth="1"/>
    <col min="2" max="2" width="5" bestFit="1" customWidth="1"/>
    <col min="3" max="3" width="5" customWidth="1"/>
    <col min="4" max="4" width="4.33203125" bestFit="1" customWidth="1"/>
    <col min="5" max="5" width="11.109375" bestFit="1" customWidth="1"/>
    <col min="6" max="6" width="14.5546875" customWidth="1"/>
    <col min="7" max="7" width="26.6640625" bestFit="1" customWidth="1"/>
    <col min="8" max="8" width="30.33203125" bestFit="1" customWidth="1"/>
  </cols>
  <sheetData>
    <row r="1" spans="1:9" ht="43.2" x14ac:dyDescent="0.3">
      <c r="A1" s="19" t="s">
        <v>64</v>
      </c>
      <c r="B1" s="19" t="s">
        <v>65</v>
      </c>
      <c r="C1" s="19" t="s">
        <v>66</v>
      </c>
      <c r="D1" s="19" t="s">
        <v>67</v>
      </c>
      <c r="E1" s="20" t="s">
        <v>72</v>
      </c>
      <c r="F1" s="20" t="s">
        <v>73</v>
      </c>
      <c r="G1" s="20" t="s">
        <v>74</v>
      </c>
      <c r="H1" s="20" t="s">
        <v>75</v>
      </c>
    </row>
    <row r="2" spans="1:9" x14ac:dyDescent="0.3">
      <c r="A2" s="21">
        <v>7.0000000000000007E-2</v>
      </c>
      <c r="B2" s="19">
        <v>10</v>
      </c>
      <c r="C2" s="19"/>
      <c r="D2" s="19">
        <v>0</v>
      </c>
      <c r="E2" s="24">
        <f>B2*(1+A2)^D2</f>
        <v>10</v>
      </c>
      <c r="F2" s="24">
        <f>B2/(1+A2)^D2</f>
        <v>10</v>
      </c>
      <c r="G2" s="32"/>
      <c r="H2" s="33"/>
    </row>
    <row r="3" spans="1:9" x14ac:dyDescent="0.3">
      <c r="A3" s="19"/>
      <c r="B3" s="19"/>
      <c r="C3" s="19">
        <v>5</v>
      </c>
      <c r="D3" s="19">
        <v>1</v>
      </c>
      <c r="E3" s="24">
        <f>C3*(1+A2)^D3</f>
        <v>5.3500000000000005</v>
      </c>
      <c r="F3" s="24">
        <f>C3/(1+A2)^D3</f>
        <v>4.6728971962616823</v>
      </c>
      <c r="G3" s="24">
        <f>F3</f>
        <v>4.6728971962616823</v>
      </c>
      <c r="H3" s="24">
        <f>C3*((1-(1+1*A2)^-D3)/A2)</f>
        <v>4.6728971962616823</v>
      </c>
    </row>
    <row r="4" spans="1:9" x14ac:dyDescent="0.3">
      <c r="A4" s="19"/>
      <c r="B4" s="19"/>
      <c r="C4" s="19">
        <v>5</v>
      </c>
      <c r="D4" s="19">
        <v>2</v>
      </c>
      <c r="E4" s="23">
        <f>C4*(1+A2)^D4</f>
        <v>5.7244999999999999</v>
      </c>
      <c r="F4" s="23">
        <f>C4/(1+A2)^D4</f>
        <v>4.3671936413660584</v>
      </c>
      <c r="G4" s="24">
        <f>G3+F4</f>
        <v>9.0400908376277407</v>
      </c>
      <c r="H4" s="23">
        <f>C3*((1-(1+1*A2)^-D4)/A2)</f>
        <v>9.0400908376277442</v>
      </c>
    </row>
    <row r="5" spans="1:9" x14ac:dyDescent="0.3">
      <c r="A5" s="19"/>
      <c r="B5" s="19"/>
      <c r="C5" s="19">
        <v>5</v>
      </c>
      <c r="D5" s="19">
        <v>3</v>
      </c>
      <c r="E5" s="23">
        <f>C5*(1+A2)^D5</f>
        <v>6.1252150000000007</v>
      </c>
      <c r="F5" s="23">
        <f>C5/(1+A2)^D5</f>
        <v>4.0814893844542599</v>
      </c>
      <c r="G5" s="23">
        <f>G4+F5</f>
        <v>13.121580222082001</v>
      </c>
      <c r="H5" s="23">
        <f>C3*((1-(1+1*A2)^-D5)/A2)</f>
        <v>13.121580222082008</v>
      </c>
      <c r="I5" s="8"/>
    </row>
    <row r="6" spans="1:9" x14ac:dyDescent="0.3">
      <c r="F6" s="22" t="s">
        <v>68</v>
      </c>
      <c r="G6" s="24">
        <f>(C3/(1+A2)^D3) + (C3/(1+A2)^D4) + (C3/(1+A2)^D5)-B2</f>
        <v>3.1215802220820006</v>
      </c>
    </row>
    <row r="7" spans="1:9" x14ac:dyDescent="0.3">
      <c r="F7" s="22" t="s">
        <v>82</v>
      </c>
      <c r="G7" s="35">
        <f>NPV(A2,C3,C4,C5) -B2</f>
        <v>3.1215802220820006</v>
      </c>
    </row>
    <row r="10" spans="1:9" x14ac:dyDescent="0.3">
      <c r="E10" s="25" t="s">
        <v>70</v>
      </c>
      <c r="F10" s="25"/>
      <c r="G10" s="25"/>
    </row>
    <row r="11" spans="1:9" x14ac:dyDescent="0.3">
      <c r="E11" s="26" t="s">
        <v>69</v>
      </c>
      <c r="F11" s="26"/>
      <c r="G11" s="26"/>
    </row>
    <row r="13" spans="1:9" x14ac:dyDescent="0.3">
      <c r="A13" s="1" t="s">
        <v>71</v>
      </c>
    </row>
    <row r="14" spans="1:9" ht="43.2" x14ac:dyDescent="0.3">
      <c r="A14" s="19" t="s">
        <v>64</v>
      </c>
      <c r="B14" s="19" t="s">
        <v>65</v>
      </c>
      <c r="C14" s="19" t="s">
        <v>66</v>
      </c>
      <c r="D14" s="19" t="s">
        <v>67</v>
      </c>
      <c r="E14" s="20" t="s">
        <v>72</v>
      </c>
      <c r="F14" s="20" t="s">
        <v>73</v>
      </c>
      <c r="G14" s="20" t="s">
        <v>74</v>
      </c>
      <c r="H14" s="20" t="s">
        <v>75</v>
      </c>
    </row>
    <row r="15" spans="1:9" x14ac:dyDescent="0.3">
      <c r="A15" s="21">
        <v>7.0000000000000007E-2</v>
      </c>
      <c r="B15" s="19">
        <v>10</v>
      </c>
      <c r="C15" s="19"/>
      <c r="D15" s="19">
        <v>0</v>
      </c>
      <c r="E15" s="29">
        <v>10</v>
      </c>
      <c r="F15" s="29">
        <v>10</v>
      </c>
      <c r="G15" s="34"/>
      <c r="H15" s="34"/>
    </row>
    <row r="16" spans="1:9" x14ac:dyDescent="0.3">
      <c r="A16" s="19"/>
      <c r="B16" s="19"/>
      <c r="C16" s="19">
        <v>5</v>
      </c>
      <c r="D16" s="19">
        <v>1</v>
      </c>
      <c r="E16" s="29">
        <v>5.3500000000000005</v>
      </c>
      <c r="F16" s="29">
        <v>4.6728971962616823</v>
      </c>
      <c r="G16" s="29">
        <v>4.6728971962616823</v>
      </c>
      <c r="H16" s="29">
        <v>4.6728971962616823</v>
      </c>
    </row>
    <row r="17" spans="1:8" x14ac:dyDescent="0.3">
      <c r="A17" s="19"/>
      <c r="B17" s="19"/>
      <c r="C17" s="19">
        <v>5</v>
      </c>
      <c r="D17" s="19">
        <v>2</v>
      </c>
      <c r="E17" s="29">
        <v>5.7244999999999999</v>
      </c>
      <c r="F17" s="29">
        <v>4.3671936413660584</v>
      </c>
      <c r="G17" s="29">
        <v>9.0400908376277407</v>
      </c>
      <c r="H17" s="29">
        <v>9.0400908376277442</v>
      </c>
    </row>
    <row r="18" spans="1:8" x14ac:dyDescent="0.3">
      <c r="A18" s="19"/>
      <c r="B18" s="19"/>
      <c r="C18" s="19">
        <v>5</v>
      </c>
      <c r="D18" s="19">
        <v>3</v>
      </c>
      <c r="E18" s="29">
        <v>6.1252150000000007</v>
      </c>
      <c r="F18" s="29">
        <v>4.0814893844542599</v>
      </c>
      <c r="G18" s="29">
        <v>13.121580222082001</v>
      </c>
      <c r="H18" s="29">
        <v>13.121580222082008</v>
      </c>
    </row>
    <row r="19" spans="1:8" x14ac:dyDescent="0.3">
      <c r="E19" s="27"/>
      <c r="F19" s="28" t="s">
        <v>68</v>
      </c>
      <c r="G19" s="29">
        <v>3.1215802220820006</v>
      </c>
      <c r="H19" s="27"/>
    </row>
    <row r="20" spans="1:8" x14ac:dyDescent="0.3">
      <c r="E20" s="27"/>
      <c r="F20" s="28" t="s">
        <v>82</v>
      </c>
      <c r="G20" s="29">
        <v>3.1215802220820006</v>
      </c>
      <c r="H20" s="27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47"/>
  <sheetViews>
    <sheetView tabSelected="1" topLeftCell="A7" workbookViewId="0">
      <selection activeCell="F36" sqref="F36"/>
    </sheetView>
  </sheetViews>
  <sheetFormatPr baseColWidth="10" defaultColWidth="11.5546875" defaultRowHeight="14.4" x14ac:dyDescent="0.3"/>
  <cols>
    <col min="1" max="1" width="7" customWidth="1"/>
    <col min="2" max="2" width="32.33203125" customWidth="1"/>
    <col min="3" max="4" width="3.33203125" customWidth="1"/>
    <col min="5" max="5" width="20" customWidth="1"/>
    <col min="6" max="6" width="15.5546875" bestFit="1" customWidth="1"/>
    <col min="7" max="11" width="13.88671875" bestFit="1" customWidth="1"/>
  </cols>
  <sheetData>
    <row r="1" spans="1:11" x14ac:dyDescent="0.3">
      <c r="A1" s="1" t="s">
        <v>0</v>
      </c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</row>
    <row r="2" spans="1:11" x14ac:dyDescent="0.3"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</row>
    <row r="3" spans="1:11" x14ac:dyDescent="0.3">
      <c r="A3" s="1" t="s">
        <v>29</v>
      </c>
    </row>
    <row r="4" spans="1:11" x14ac:dyDescent="0.3">
      <c r="A4" s="1"/>
      <c r="B4" t="s">
        <v>1</v>
      </c>
      <c r="E4" s="3" t="s">
        <v>23</v>
      </c>
      <c r="F4" s="4">
        <f>7*80000</f>
        <v>560000</v>
      </c>
      <c r="G4" s="4"/>
      <c r="H4" s="4"/>
      <c r="I4" s="4"/>
      <c r="J4" s="4"/>
      <c r="K4" s="4"/>
    </row>
    <row r="5" spans="1:11" x14ac:dyDescent="0.3">
      <c r="A5" s="1"/>
      <c r="B5" t="s">
        <v>2</v>
      </c>
      <c r="E5" s="3" t="s">
        <v>24</v>
      </c>
      <c r="F5" s="4">
        <f>4*80000</f>
        <v>320000</v>
      </c>
      <c r="G5" s="4"/>
      <c r="H5" s="4"/>
      <c r="I5" s="4"/>
      <c r="J5" s="4"/>
      <c r="K5" s="4"/>
    </row>
    <row r="6" spans="1:11" x14ac:dyDescent="0.3">
      <c r="A6" s="1"/>
      <c r="B6" t="s">
        <v>3</v>
      </c>
      <c r="E6" s="3" t="s">
        <v>25</v>
      </c>
      <c r="F6" s="4">
        <f>10*12500</f>
        <v>125000</v>
      </c>
      <c r="G6" s="4"/>
      <c r="H6" s="4"/>
      <c r="I6" s="4"/>
      <c r="J6" s="4"/>
      <c r="K6" s="4"/>
    </row>
    <row r="7" spans="1:11" x14ac:dyDescent="0.3">
      <c r="A7" s="1"/>
      <c r="B7" t="s">
        <v>4</v>
      </c>
      <c r="E7" s="3" t="s">
        <v>26</v>
      </c>
      <c r="F7" s="4">
        <f>1000*1175</f>
        <v>1175000</v>
      </c>
      <c r="G7" s="4"/>
      <c r="H7" s="4"/>
      <c r="I7" s="4"/>
      <c r="J7" s="4"/>
      <c r="K7" s="4"/>
    </row>
    <row r="8" spans="1:11" x14ac:dyDescent="0.3">
      <c r="A8" s="1"/>
      <c r="B8" t="s">
        <v>5</v>
      </c>
      <c r="F8" s="4">
        <v>800000</v>
      </c>
      <c r="G8" s="4"/>
      <c r="H8" s="4"/>
      <c r="I8" s="4"/>
      <c r="J8" s="4"/>
      <c r="K8" s="4"/>
    </row>
    <row r="9" spans="1:11" x14ac:dyDescent="0.3">
      <c r="A9" s="1"/>
      <c r="F9" s="4"/>
      <c r="G9" s="4"/>
      <c r="H9" s="4"/>
      <c r="I9" s="4"/>
      <c r="J9" s="4"/>
      <c r="K9" s="4"/>
    </row>
    <row r="10" spans="1:11" x14ac:dyDescent="0.3">
      <c r="A10" s="1" t="s">
        <v>30</v>
      </c>
      <c r="F10" s="4"/>
      <c r="G10" s="4"/>
      <c r="H10" s="4"/>
      <c r="I10" s="4"/>
      <c r="J10" s="4"/>
      <c r="K10" s="4"/>
    </row>
    <row r="11" spans="1:11" x14ac:dyDescent="0.3">
      <c r="A11" s="1"/>
      <c r="B11" t="s">
        <v>6</v>
      </c>
      <c r="E11" s="3" t="s">
        <v>27</v>
      </c>
      <c r="F11" s="5">
        <f>300*4100</f>
        <v>1230000</v>
      </c>
      <c r="G11" s="4"/>
      <c r="H11" s="4"/>
      <c r="I11" s="4"/>
      <c r="J11" s="4"/>
      <c r="K11" s="4"/>
    </row>
    <row r="12" spans="1:11" x14ac:dyDescent="0.3">
      <c r="A12" s="1"/>
      <c r="B12" t="s">
        <v>7</v>
      </c>
      <c r="E12" s="3" t="s">
        <v>28</v>
      </c>
      <c r="F12" s="5">
        <f>2*6300</f>
        <v>12600</v>
      </c>
      <c r="G12" s="4"/>
      <c r="H12" s="4"/>
      <c r="I12" s="4"/>
      <c r="J12" s="4"/>
      <c r="K12" s="4"/>
    </row>
    <row r="13" spans="1:11" x14ac:dyDescent="0.3">
      <c r="A13" s="1"/>
      <c r="B13" t="s">
        <v>8</v>
      </c>
      <c r="F13" s="4">
        <v>1750000</v>
      </c>
      <c r="G13" s="4"/>
      <c r="H13" s="4"/>
      <c r="I13" s="4"/>
      <c r="J13" s="4"/>
      <c r="K13" s="4"/>
    </row>
    <row r="14" spans="1:11" x14ac:dyDescent="0.3">
      <c r="A14" s="1"/>
      <c r="B14" t="s">
        <v>9</v>
      </c>
      <c r="F14" s="4">
        <v>1150000</v>
      </c>
      <c r="G14" s="4"/>
      <c r="H14" s="4"/>
      <c r="I14" s="4"/>
      <c r="J14" s="4"/>
      <c r="K14" s="4"/>
    </row>
    <row r="15" spans="1:11" x14ac:dyDescent="0.3">
      <c r="A15" s="1"/>
      <c r="B15" t="s">
        <v>10</v>
      </c>
      <c r="F15" s="4">
        <v>74250</v>
      </c>
      <c r="G15" s="4">
        <v>225000</v>
      </c>
      <c r="H15" s="4">
        <v>225000</v>
      </c>
      <c r="I15" s="4">
        <v>225000</v>
      </c>
      <c r="J15" s="4">
        <v>225000</v>
      </c>
      <c r="K15" s="4">
        <v>225000</v>
      </c>
    </row>
    <row r="16" spans="1:11" x14ac:dyDescent="0.3">
      <c r="A16" s="1"/>
      <c r="F16" s="4"/>
      <c r="G16" s="4"/>
      <c r="H16" s="4"/>
      <c r="I16" s="4"/>
      <c r="J16" s="4"/>
      <c r="K16" s="4"/>
    </row>
    <row r="17" spans="1:11" x14ac:dyDescent="0.3">
      <c r="A17" s="1" t="s">
        <v>31</v>
      </c>
      <c r="F17" s="4"/>
      <c r="G17" s="4"/>
      <c r="H17" s="4"/>
      <c r="I17" s="4"/>
      <c r="J17" s="4"/>
      <c r="K17" s="4"/>
    </row>
    <row r="18" spans="1:11" x14ac:dyDescent="0.3">
      <c r="A18" s="1"/>
      <c r="B18" t="s">
        <v>11</v>
      </c>
      <c r="F18" s="4">
        <v>475000</v>
      </c>
      <c r="G18" s="4"/>
      <c r="H18" s="4"/>
      <c r="I18" s="4"/>
      <c r="J18" s="4"/>
      <c r="K18" s="4"/>
    </row>
    <row r="19" spans="1:11" x14ac:dyDescent="0.3">
      <c r="A19" s="1"/>
      <c r="B19" t="s">
        <v>12</v>
      </c>
      <c r="F19" s="4">
        <v>0</v>
      </c>
      <c r="G19" s="4"/>
      <c r="H19" s="4"/>
      <c r="I19" s="4"/>
      <c r="J19" s="4"/>
      <c r="K19" s="4"/>
    </row>
    <row r="20" spans="1:11" x14ac:dyDescent="0.3">
      <c r="A20" s="1"/>
      <c r="B20" t="s">
        <v>13</v>
      </c>
      <c r="F20" s="4">
        <v>1187500</v>
      </c>
      <c r="G20" s="4"/>
      <c r="H20" s="4"/>
      <c r="I20" s="4"/>
      <c r="J20" s="4"/>
      <c r="K20" s="4"/>
    </row>
    <row r="21" spans="1:11" x14ac:dyDescent="0.3">
      <c r="A21" s="1"/>
      <c r="F21" s="4"/>
      <c r="G21" s="4"/>
      <c r="H21" s="4"/>
      <c r="I21" s="4"/>
      <c r="J21" s="4"/>
      <c r="K21" s="4"/>
    </row>
    <row r="22" spans="1:11" x14ac:dyDescent="0.3">
      <c r="A22" s="1" t="s">
        <v>32</v>
      </c>
      <c r="F22" s="4"/>
      <c r="G22" s="4"/>
      <c r="H22" s="4"/>
      <c r="I22" s="4"/>
      <c r="J22" s="4"/>
      <c r="K22" s="4"/>
    </row>
    <row r="23" spans="1:11" x14ac:dyDescent="0.3">
      <c r="A23" s="1"/>
      <c r="B23" t="s">
        <v>14</v>
      </c>
      <c r="F23" s="4">
        <v>425000</v>
      </c>
      <c r="G23" s="4">
        <v>115000</v>
      </c>
      <c r="H23" s="4">
        <v>115000</v>
      </c>
      <c r="I23" s="4">
        <v>115000</v>
      </c>
      <c r="J23" s="4">
        <v>115000</v>
      </c>
      <c r="K23" s="4">
        <v>115000</v>
      </c>
    </row>
    <row r="24" spans="1:11" x14ac:dyDescent="0.3">
      <c r="A24" s="1"/>
      <c r="B24" t="s">
        <v>15</v>
      </c>
      <c r="F24" s="4">
        <v>1225000</v>
      </c>
      <c r="G24" s="4">
        <v>525000</v>
      </c>
      <c r="H24" s="4">
        <v>525000</v>
      </c>
      <c r="I24" s="4">
        <v>525000</v>
      </c>
      <c r="J24" s="4">
        <v>525000</v>
      </c>
      <c r="K24" s="4">
        <v>525000</v>
      </c>
    </row>
    <row r="25" spans="1:11" x14ac:dyDescent="0.3">
      <c r="A25" s="1"/>
      <c r="B25" t="s">
        <v>16</v>
      </c>
      <c r="F25" s="4">
        <v>576000</v>
      </c>
      <c r="G25" s="4">
        <v>95000</v>
      </c>
      <c r="H25" s="4">
        <v>95000</v>
      </c>
      <c r="I25" s="4">
        <v>95000</v>
      </c>
      <c r="J25" s="4">
        <v>95000</v>
      </c>
      <c r="K25" s="4">
        <v>95000</v>
      </c>
    </row>
    <row r="26" spans="1:11" x14ac:dyDescent="0.3">
      <c r="A26" s="1"/>
      <c r="B26" t="s">
        <v>17</v>
      </c>
      <c r="F26" s="4">
        <v>382000</v>
      </c>
      <c r="G26" s="4">
        <v>35000</v>
      </c>
      <c r="H26" s="4">
        <v>35000</v>
      </c>
      <c r="I26" s="4">
        <v>35000</v>
      </c>
      <c r="J26" s="4">
        <v>35000</v>
      </c>
      <c r="K26" s="4">
        <v>35000</v>
      </c>
    </row>
    <row r="27" spans="1:11" x14ac:dyDescent="0.3">
      <c r="A27" s="1" t="s">
        <v>33</v>
      </c>
      <c r="F27" s="6">
        <f>SUM(F4:F26)</f>
        <v>11467350</v>
      </c>
      <c r="G27" s="6">
        <f>SUM(G4:G26)</f>
        <v>995000</v>
      </c>
      <c r="H27" s="6">
        <f t="shared" ref="G27:K27" si="0">SUM(H4:H26)</f>
        <v>995000</v>
      </c>
      <c r="I27" s="6">
        <f t="shared" si="0"/>
        <v>995000</v>
      </c>
      <c r="J27" s="6">
        <f t="shared" si="0"/>
        <v>995000</v>
      </c>
      <c r="K27" s="6">
        <f t="shared" si="0"/>
        <v>995000</v>
      </c>
    </row>
    <row r="28" spans="1:11" x14ac:dyDescent="0.3">
      <c r="F28" s="4"/>
      <c r="G28" s="4"/>
      <c r="H28" s="4"/>
      <c r="I28" s="4"/>
      <c r="J28" s="4"/>
      <c r="K28" s="4"/>
    </row>
    <row r="29" spans="1:11" x14ac:dyDescent="0.3">
      <c r="A29" s="1" t="s">
        <v>37</v>
      </c>
      <c r="F29" s="4"/>
      <c r="G29" s="4"/>
      <c r="H29" s="4"/>
      <c r="I29" s="4"/>
      <c r="J29" s="4"/>
      <c r="K29" s="4"/>
    </row>
    <row r="30" spans="1:11" x14ac:dyDescent="0.3">
      <c r="A30" s="1"/>
      <c r="B30" t="s">
        <v>34</v>
      </c>
      <c r="F30" s="4"/>
      <c r="G30" s="4">
        <v>240000</v>
      </c>
      <c r="H30" s="4">
        <v>240000</v>
      </c>
      <c r="I30" s="4">
        <v>240000</v>
      </c>
      <c r="J30" s="4">
        <v>240000</v>
      </c>
      <c r="K30" s="4">
        <v>240000</v>
      </c>
    </row>
    <row r="31" spans="1:11" x14ac:dyDescent="0.3">
      <c r="A31" s="1"/>
      <c r="B31" t="s">
        <v>35</v>
      </c>
      <c r="F31" s="4"/>
      <c r="G31" s="4">
        <v>275000</v>
      </c>
      <c r="H31" s="4">
        <v>275000</v>
      </c>
      <c r="I31" s="4">
        <v>275000</v>
      </c>
      <c r="J31" s="4">
        <v>275000</v>
      </c>
      <c r="K31" s="4">
        <v>275000</v>
      </c>
    </row>
    <row r="32" spans="1:11" x14ac:dyDescent="0.3">
      <c r="A32" s="1"/>
      <c r="B32" t="s">
        <v>36</v>
      </c>
      <c r="F32" s="6">
        <f>F30+F31</f>
        <v>0</v>
      </c>
      <c r="G32" s="6">
        <f t="shared" ref="G32:K32" si="1">G30+G31</f>
        <v>515000</v>
      </c>
      <c r="H32" s="6">
        <f t="shared" si="1"/>
        <v>515000</v>
      </c>
      <c r="I32" s="6">
        <f t="shared" si="1"/>
        <v>515000</v>
      </c>
      <c r="J32" s="6">
        <f t="shared" si="1"/>
        <v>515000</v>
      </c>
      <c r="K32" s="6">
        <f t="shared" si="1"/>
        <v>515000</v>
      </c>
    </row>
    <row r="33" spans="1:11" x14ac:dyDescent="0.3">
      <c r="A33" s="1" t="s">
        <v>38</v>
      </c>
      <c r="F33" s="6">
        <f>F27+F32</f>
        <v>11467350</v>
      </c>
      <c r="G33" s="6">
        <f t="shared" ref="G33:K33" si="2">G27+G32</f>
        <v>1510000</v>
      </c>
      <c r="H33" s="6">
        <f t="shared" si="2"/>
        <v>1510000</v>
      </c>
      <c r="I33" s="6">
        <f t="shared" si="2"/>
        <v>1510000</v>
      </c>
      <c r="J33" s="6">
        <f t="shared" si="2"/>
        <v>1510000</v>
      </c>
      <c r="K33" s="6">
        <f t="shared" si="2"/>
        <v>1510000</v>
      </c>
    </row>
    <row r="34" spans="1:11" x14ac:dyDescent="0.3">
      <c r="A34" s="1"/>
      <c r="F34" s="4"/>
      <c r="G34" s="4"/>
      <c r="H34" s="4"/>
      <c r="I34" s="4"/>
      <c r="J34" s="4"/>
      <c r="K34" s="4"/>
    </row>
    <row r="35" spans="1:11" x14ac:dyDescent="0.3">
      <c r="A35" s="1" t="s">
        <v>39</v>
      </c>
      <c r="F35" s="6">
        <f>SUM(F33:K33)</f>
        <v>19017350</v>
      </c>
      <c r="G35" s="4"/>
      <c r="H35" s="4"/>
      <c r="I35" s="4"/>
      <c r="J35" s="4"/>
      <c r="K35" s="4"/>
    </row>
    <row r="36" spans="1:11" x14ac:dyDescent="0.3">
      <c r="A36" s="1" t="s">
        <v>79</v>
      </c>
      <c r="F36" s="4"/>
      <c r="G36" s="4"/>
      <c r="H36" s="4"/>
      <c r="I36" s="4"/>
      <c r="J36" s="4"/>
      <c r="K36" s="4"/>
    </row>
    <row r="37" spans="1:11" x14ac:dyDescent="0.3">
      <c r="B37" t="s">
        <v>18</v>
      </c>
      <c r="F37" s="4"/>
      <c r="G37" s="4">
        <v>1650000</v>
      </c>
      <c r="H37" s="4">
        <v>1400000</v>
      </c>
      <c r="I37" s="4">
        <v>1400000</v>
      </c>
      <c r="J37" s="4">
        <v>1400000</v>
      </c>
      <c r="K37" s="4">
        <v>1400000</v>
      </c>
    </row>
    <row r="38" spans="1:11" x14ac:dyDescent="0.3">
      <c r="B38" t="s">
        <v>19</v>
      </c>
      <c r="F38" s="4"/>
      <c r="G38" s="4">
        <v>3500000</v>
      </c>
      <c r="H38" s="4">
        <v>3500000</v>
      </c>
      <c r="I38" s="4">
        <v>3500000</v>
      </c>
      <c r="J38" s="4">
        <v>3500000</v>
      </c>
      <c r="K38" s="4">
        <v>3500000</v>
      </c>
    </row>
    <row r="39" spans="1:11" x14ac:dyDescent="0.3">
      <c r="B39" t="s">
        <v>20</v>
      </c>
      <c r="F39" s="4"/>
      <c r="G39" s="4">
        <v>1300000</v>
      </c>
      <c r="H39" s="4">
        <v>1300000</v>
      </c>
      <c r="I39" s="4">
        <v>1300000</v>
      </c>
      <c r="J39" s="4">
        <v>1300000</v>
      </c>
      <c r="K39" s="4">
        <v>1300000</v>
      </c>
    </row>
    <row r="40" spans="1:11" x14ac:dyDescent="0.3">
      <c r="B40" t="s">
        <v>21</v>
      </c>
      <c r="F40" s="4"/>
      <c r="G40" s="4">
        <v>250000</v>
      </c>
      <c r="H40" s="4">
        <v>250000</v>
      </c>
      <c r="I40" s="4">
        <v>250000</v>
      </c>
      <c r="J40" s="4">
        <v>250000</v>
      </c>
      <c r="K40" s="4">
        <v>250000</v>
      </c>
    </row>
    <row r="42" spans="1:11" x14ac:dyDescent="0.3">
      <c r="A42" s="1" t="s">
        <v>40</v>
      </c>
      <c r="F42" s="6">
        <f>SUM(F37:F40)</f>
        <v>0</v>
      </c>
      <c r="G42" s="6">
        <f t="shared" ref="G42:K42" si="3">SUM(G37:G40)</f>
        <v>6700000</v>
      </c>
      <c r="H42" s="6">
        <f t="shared" si="3"/>
        <v>6450000</v>
      </c>
      <c r="I42" s="6">
        <f t="shared" si="3"/>
        <v>6450000</v>
      </c>
      <c r="J42" s="6">
        <f t="shared" si="3"/>
        <v>6450000</v>
      </c>
      <c r="K42" s="6">
        <f t="shared" si="3"/>
        <v>6450000</v>
      </c>
    </row>
    <row r="44" spans="1:11" x14ac:dyDescent="0.3">
      <c r="A44" s="1" t="s">
        <v>22</v>
      </c>
      <c r="F44" s="6">
        <f>F42-F33</f>
        <v>-11467350</v>
      </c>
      <c r="G44" s="6">
        <f t="shared" ref="G44:K44" si="4">G42-G33</f>
        <v>5190000</v>
      </c>
      <c r="H44" s="6">
        <f t="shared" si="4"/>
        <v>4940000</v>
      </c>
      <c r="I44" s="6">
        <f t="shared" si="4"/>
        <v>4940000</v>
      </c>
      <c r="J44" s="6">
        <f t="shared" si="4"/>
        <v>4940000</v>
      </c>
      <c r="K44" s="6">
        <f t="shared" si="4"/>
        <v>4940000</v>
      </c>
    </row>
    <row r="45" spans="1:11" x14ac:dyDescent="0.3">
      <c r="A45" s="1"/>
    </row>
    <row r="46" spans="1:11" x14ac:dyDescent="0.3">
      <c r="A46" s="1" t="s">
        <v>77</v>
      </c>
      <c r="F46" s="6">
        <f>SUM(F44:K44)</f>
        <v>13482650</v>
      </c>
    </row>
    <row r="47" spans="1:11" x14ac:dyDescent="0.3">
      <c r="A47" s="31" t="s">
        <v>78</v>
      </c>
    </row>
  </sheetData>
  <pageMargins left="0.7" right="0.7" top="0.75" bottom="0.75" header="0.3" footer="0.3"/>
  <pageSetup paperSize="9" scale="5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1"/>
  <sheetViews>
    <sheetView workbookViewId="0"/>
  </sheetViews>
  <sheetFormatPr baseColWidth="10" defaultColWidth="11.5546875" defaultRowHeight="14.4" x14ac:dyDescent="0.3"/>
  <cols>
    <col min="1" max="1" width="13.6640625" customWidth="1"/>
    <col min="2" max="2" width="14.88671875" customWidth="1"/>
    <col min="3" max="3" width="14.6640625" bestFit="1" customWidth="1"/>
    <col min="4" max="4" width="23.44140625" customWidth="1"/>
    <col min="5" max="5" width="21.88671875" bestFit="1" customWidth="1"/>
    <col min="6" max="6" width="15.33203125" bestFit="1" customWidth="1"/>
    <col min="7" max="11" width="13.6640625" bestFit="1" customWidth="1"/>
  </cols>
  <sheetData>
    <row r="1" spans="1:11" x14ac:dyDescent="0.3">
      <c r="A1" s="1" t="s">
        <v>0</v>
      </c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</row>
    <row r="2" spans="1:11" x14ac:dyDescent="0.3">
      <c r="A2" s="1" t="s">
        <v>41</v>
      </c>
      <c r="F2" s="15"/>
      <c r="G2" s="15"/>
      <c r="H2" s="15"/>
      <c r="I2" s="15"/>
      <c r="J2" s="15"/>
      <c r="K2" s="15"/>
    </row>
    <row r="3" spans="1:11" x14ac:dyDescent="0.3">
      <c r="A3" s="1" t="s">
        <v>42</v>
      </c>
      <c r="F3" s="15"/>
      <c r="G3" s="15"/>
      <c r="H3" s="15"/>
      <c r="I3" s="15"/>
      <c r="J3" s="15"/>
      <c r="K3" s="15"/>
    </row>
    <row r="5" spans="1:11" x14ac:dyDescent="0.3">
      <c r="A5" s="9" t="s">
        <v>51</v>
      </c>
      <c r="B5" s="10"/>
      <c r="C5" s="12"/>
      <c r="D5" s="9"/>
      <c r="E5" s="10" t="s">
        <v>50</v>
      </c>
    </row>
    <row r="6" spans="1:11" x14ac:dyDescent="0.3">
      <c r="A6" s="9" t="s">
        <v>43</v>
      </c>
      <c r="B6" s="10">
        <v>0</v>
      </c>
      <c r="C6" s="10" t="s">
        <v>44</v>
      </c>
      <c r="D6" s="15"/>
      <c r="E6" s="15"/>
    </row>
    <row r="7" spans="1:11" x14ac:dyDescent="0.3">
      <c r="A7" s="10"/>
      <c r="B7" s="10">
        <v>1</v>
      </c>
      <c r="C7" s="10" t="s">
        <v>45</v>
      </c>
      <c r="D7" s="15"/>
      <c r="E7" s="15"/>
    </row>
    <row r="8" spans="1:11" x14ac:dyDescent="0.3">
      <c r="A8" s="10"/>
      <c r="B8" s="10">
        <v>2</v>
      </c>
      <c r="C8" s="10" t="s">
        <v>46</v>
      </c>
      <c r="D8" s="15"/>
      <c r="E8" s="15"/>
    </row>
    <row r="9" spans="1:11" x14ac:dyDescent="0.3">
      <c r="A9" s="10"/>
      <c r="B9" s="10">
        <v>3</v>
      </c>
      <c r="C9" s="10" t="s">
        <v>47</v>
      </c>
      <c r="D9" s="15"/>
      <c r="E9" s="15"/>
    </row>
    <row r="10" spans="1:11" x14ac:dyDescent="0.3">
      <c r="A10" s="10"/>
      <c r="B10" s="10">
        <v>4</v>
      </c>
      <c r="C10" s="10" t="s">
        <v>48</v>
      </c>
      <c r="D10" s="15"/>
      <c r="E10" s="15"/>
    </row>
    <row r="11" spans="1:11" x14ac:dyDescent="0.3">
      <c r="A11" s="10"/>
      <c r="B11" s="10">
        <v>5</v>
      </c>
      <c r="C11" s="10" t="s">
        <v>49</v>
      </c>
      <c r="D11" s="15"/>
      <c r="E11" s="15"/>
    </row>
    <row r="12" spans="1:11" x14ac:dyDescent="0.3">
      <c r="A12" s="9" t="s">
        <v>51</v>
      </c>
      <c r="B12" s="9"/>
      <c r="C12" s="14"/>
      <c r="D12" s="9"/>
      <c r="E12" s="10"/>
    </row>
    <row r="13" spans="1:11" x14ac:dyDescent="0.3">
      <c r="A13" s="30" t="s">
        <v>76</v>
      </c>
      <c r="B13" s="9"/>
      <c r="C13" s="14"/>
      <c r="D13" s="9"/>
      <c r="E13" s="10"/>
    </row>
    <row r="15" spans="1:11" x14ac:dyDescent="0.3">
      <c r="A15" s="9" t="s">
        <v>52</v>
      </c>
      <c r="B15" s="10"/>
      <c r="C15" s="10"/>
      <c r="D15" s="10"/>
    </row>
    <row r="16" spans="1:11" x14ac:dyDescent="0.3">
      <c r="A16" s="10" t="s">
        <v>80</v>
      </c>
      <c r="B16" s="10"/>
      <c r="C16" s="10"/>
      <c r="D16" s="10"/>
    </row>
    <row r="17" spans="1:5" x14ac:dyDescent="0.3">
      <c r="A17" s="11" t="s">
        <v>81</v>
      </c>
      <c r="B17" s="10"/>
      <c r="C17" s="15"/>
      <c r="D17" s="10"/>
    </row>
    <row r="18" spans="1:5" x14ac:dyDescent="0.3">
      <c r="A18" s="10" t="s">
        <v>53</v>
      </c>
      <c r="B18" s="10"/>
      <c r="C18" s="15"/>
      <c r="D18" s="10"/>
    </row>
    <row r="19" spans="1:5" x14ac:dyDescent="0.3">
      <c r="A19" s="10" t="s">
        <v>58</v>
      </c>
      <c r="B19" s="10"/>
      <c r="C19" s="15"/>
      <c r="D19" s="10"/>
    </row>
    <row r="20" spans="1:5" x14ac:dyDescent="0.3">
      <c r="A20" s="10" t="s">
        <v>54</v>
      </c>
      <c r="B20" s="10"/>
      <c r="C20" s="10">
        <v>6</v>
      </c>
      <c r="D20" s="10" t="s">
        <v>55</v>
      </c>
    </row>
    <row r="21" spans="1:5" x14ac:dyDescent="0.3">
      <c r="A21" s="10" t="s">
        <v>56</v>
      </c>
      <c r="B21" s="10"/>
      <c r="C21" s="15"/>
      <c r="D21" s="10"/>
    </row>
    <row r="22" spans="1:5" x14ac:dyDescent="0.3">
      <c r="A22" s="10" t="s">
        <v>59</v>
      </c>
      <c r="B22" s="10"/>
      <c r="C22" s="15"/>
      <c r="D22" s="10"/>
    </row>
    <row r="23" spans="1:5" x14ac:dyDescent="0.3">
      <c r="A23" s="9" t="s">
        <v>57</v>
      </c>
      <c r="B23" s="9"/>
      <c r="C23" s="16"/>
      <c r="D23" s="10"/>
    </row>
    <row r="26" spans="1:5" x14ac:dyDescent="0.3">
      <c r="A26" s="9" t="s">
        <v>60</v>
      </c>
      <c r="B26" s="9"/>
      <c r="C26" s="9"/>
      <c r="D26" s="9"/>
    </row>
    <row r="27" spans="1:5" x14ac:dyDescent="0.3">
      <c r="A27" s="10" t="s">
        <v>63</v>
      </c>
      <c r="B27" s="13"/>
      <c r="C27" s="10"/>
      <c r="D27" s="17"/>
      <c r="E27" s="7"/>
    </row>
    <row r="28" spans="1:5" x14ac:dyDescent="0.3">
      <c r="A28" s="10" t="s">
        <v>61</v>
      </c>
      <c r="B28" s="10"/>
      <c r="C28" s="10"/>
      <c r="D28" s="15"/>
    </row>
    <row r="29" spans="1:5" x14ac:dyDescent="0.3">
      <c r="A29" s="9"/>
      <c r="B29" s="9"/>
      <c r="C29" s="9"/>
      <c r="D29" s="17"/>
    </row>
    <row r="31" spans="1:5" x14ac:dyDescent="0.3">
      <c r="A31" s="9" t="s">
        <v>62</v>
      </c>
      <c r="B31" s="18"/>
      <c r="D31" s="8"/>
    </row>
  </sheetData>
  <pageMargins left="0.7" right="0.7" top="0.75" bottom="0.75" header="0.3" footer="0.3"/>
  <pageSetup paperSize="9" scale="7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VAN</vt:lpstr>
      <vt:lpstr>Costes y Beneficios</vt:lpstr>
      <vt:lpstr>Modelos Financieros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ferran.sabate</dc:creator>
  <cp:lastModifiedBy>Eric Díez</cp:lastModifiedBy>
  <dcterms:created xsi:type="dcterms:W3CDTF">2012-05-21T09:26:48Z</dcterms:created>
  <dcterms:modified xsi:type="dcterms:W3CDTF">2025-05-22T17:49:26Z</dcterms:modified>
</cp:coreProperties>
</file>