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d.docs.live.net/37b39980c3d69890/Documents/you-tube-channels/10x-in-10/_GitHub/tools/"/>
    </mc:Choice>
  </mc:AlternateContent>
  <xr:revisionPtr revIDLastSave="35" documentId="8_{9F08D7C4-846C-46F0-9658-6483B08E6C74}" xr6:coauthVersionLast="47" xr6:coauthVersionMax="47" xr10:uidLastSave="{4558083D-F513-434C-9DCD-EB5CCFE77270}"/>
  <bookViews>
    <workbookView xWindow="225" yWindow="2055" windowWidth="25800" windowHeight="17835" xr2:uid="{2942A7DC-0A43-4709-B882-3E95727ECD3C}"/>
  </bookViews>
  <sheets>
    <sheet name="Model" sheetId="1" r:id="rId1"/>
  </sheets>
  <externalReferences>
    <externalReference r:id="rId2"/>
    <externalReference r:id="rId3"/>
  </externalReferences>
  <definedNames>
    <definedName name="bank_fields">'[1]Valid Fields'!$C$2:INDEX('[1]Valid Fields'!$C:$C,COUNTA('[1]Valid Fields'!$C:$C))</definedName>
    <definedName name="insurance_fields">'[1]Valid Fields'!$B$2:INDEX('[1]Valid Fields'!$B:$B,COUNTA('[1]Valid Fields'!$B:$B))</definedName>
    <definedName name="Last_Close">[2]Company!$G$2</definedName>
    <definedName name="normal_fields">'[1]Valid Fields'!$A$2:INDEX('[1]Valid Fields'!$A:$A,COUNTA('[1]Valid Fields'!$A:$A))</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8" i="1" l="1"/>
  <c r="B27" i="1" a="1"/>
  <c r="C18" i="1"/>
  <c r="C269" i="1"/>
  <c r="D18" i="1"/>
  <c r="E18" i="1"/>
  <c r="E269" i="1"/>
  <c r="D22" i="1"/>
  <c r="D269" i="1"/>
  <c r="F18" i="1"/>
  <c r="F269" i="1"/>
  <c r="G269" i="1"/>
  <c r="O269" i="1"/>
  <c r="I23" i="1"/>
  <c r="I269" i="1" a="1"/>
  <c r="I269" i="1"/>
  <c r="J23" i="1"/>
  <c r="D20" i="1"/>
  <c r="D21" i="1"/>
  <c r="J269" i="1" a="1"/>
  <c r="J269" i="1"/>
  <c r="K23" i="1"/>
  <c r="K269" i="1" a="1"/>
  <c r="K269" i="1"/>
  <c r="L23" i="1"/>
  <c r="L269" i="1" a="1"/>
  <c r="L269" i="1"/>
  <c r="M23" i="1"/>
  <c r="M269" i="1" a="1"/>
  <c r="M269" i="1"/>
  <c r="N269" i="1"/>
  <c r="C268" i="1"/>
  <c r="E268" i="1"/>
  <c r="D268" i="1"/>
  <c r="F268" i="1"/>
  <c r="G268" i="1"/>
  <c r="O268" i="1"/>
  <c r="I268" i="1" a="1"/>
  <c r="I268" i="1"/>
  <c r="J268" i="1" a="1"/>
  <c r="J268" i="1"/>
  <c r="K268" i="1" a="1"/>
  <c r="K268" i="1"/>
  <c r="L268" i="1" a="1"/>
  <c r="L268" i="1"/>
  <c r="M268" i="1" a="1"/>
  <c r="M268" i="1"/>
  <c r="N268" i="1"/>
  <c r="C267" i="1"/>
  <c r="E267" i="1"/>
  <c r="D267" i="1"/>
  <c r="F267" i="1"/>
  <c r="G267" i="1"/>
  <c r="O267" i="1"/>
  <c r="I267" i="1" a="1"/>
  <c r="I267" i="1"/>
  <c r="J267" i="1" a="1"/>
  <c r="J267" i="1"/>
  <c r="K267" i="1" a="1"/>
  <c r="K267" i="1"/>
  <c r="L267" i="1" a="1"/>
  <c r="L267" i="1"/>
  <c r="M267" i="1" a="1"/>
  <c r="M267" i="1"/>
  <c r="N267" i="1"/>
  <c r="C266" i="1"/>
  <c r="E266" i="1"/>
  <c r="D266" i="1"/>
  <c r="F266" i="1"/>
  <c r="G266" i="1"/>
  <c r="O266" i="1"/>
  <c r="I266" i="1" a="1"/>
  <c r="I266" i="1"/>
  <c r="J266" i="1" a="1"/>
  <c r="J266" i="1"/>
  <c r="K266" i="1" a="1"/>
  <c r="K266" i="1"/>
  <c r="L266" i="1" a="1"/>
  <c r="L266" i="1"/>
  <c r="M266" i="1" a="1"/>
  <c r="M266" i="1"/>
  <c r="N266" i="1"/>
  <c r="C265" i="1"/>
  <c r="E265" i="1"/>
  <c r="D265" i="1"/>
  <c r="F265" i="1"/>
  <c r="G265" i="1"/>
  <c r="O265" i="1"/>
  <c r="I265" i="1" a="1"/>
  <c r="I265" i="1"/>
  <c r="J265" i="1" a="1"/>
  <c r="J265" i="1"/>
  <c r="K265" i="1" a="1"/>
  <c r="K265" i="1"/>
  <c r="L265" i="1" a="1"/>
  <c r="L265" i="1"/>
  <c r="M265" i="1" a="1"/>
  <c r="M265" i="1"/>
  <c r="N265" i="1"/>
  <c r="C264" i="1"/>
  <c r="E264" i="1"/>
  <c r="D264" i="1"/>
  <c r="F264" i="1"/>
  <c r="G264" i="1"/>
  <c r="O264" i="1"/>
  <c r="I264" i="1" a="1"/>
  <c r="I264" i="1"/>
  <c r="J264" i="1" a="1"/>
  <c r="J264" i="1"/>
  <c r="K264" i="1" a="1"/>
  <c r="K264" i="1"/>
  <c r="L264" i="1" a="1"/>
  <c r="L264" i="1"/>
  <c r="M264" i="1" a="1"/>
  <c r="M264" i="1"/>
  <c r="N264" i="1"/>
  <c r="C263" i="1"/>
  <c r="E263" i="1"/>
  <c r="D263" i="1"/>
  <c r="F263" i="1"/>
  <c r="G263" i="1"/>
  <c r="O263" i="1"/>
  <c r="I263" i="1" a="1"/>
  <c r="I263" i="1"/>
  <c r="J263" i="1" a="1"/>
  <c r="J263" i="1"/>
  <c r="K263" i="1" a="1"/>
  <c r="K263" i="1"/>
  <c r="L263" i="1" a="1"/>
  <c r="L263" i="1"/>
  <c r="M263" i="1" a="1"/>
  <c r="M263" i="1"/>
  <c r="N263" i="1"/>
  <c r="C262" i="1"/>
  <c r="E262" i="1"/>
  <c r="D262" i="1"/>
  <c r="F262" i="1"/>
  <c r="G262" i="1"/>
  <c r="O262" i="1"/>
  <c r="I262" i="1" a="1"/>
  <c r="I262" i="1"/>
  <c r="J262" i="1" a="1"/>
  <c r="J262" i="1"/>
  <c r="K262" i="1" a="1"/>
  <c r="K262" i="1"/>
  <c r="L262" i="1" a="1"/>
  <c r="L262" i="1"/>
  <c r="M262" i="1" a="1"/>
  <c r="M262" i="1"/>
  <c r="N262" i="1"/>
  <c r="C261" i="1"/>
  <c r="E261" i="1"/>
  <c r="D261" i="1"/>
  <c r="F261" i="1"/>
  <c r="G261" i="1"/>
  <c r="O261" i="1"/>
  <c r="I261" i="1" a="1"/>
  <c r="I261" i="1"/>
  <c r="J261" i="1" a="1"/>
  <c r="J261" i="1"/>
  <c r="K261" i="1" a="1"/>
  <c r="K261" i="1"/>
  <c r="L261" i="1" a="1"/>
  <c r="L261" i="1"/>
  <c r="M261" i="1" a="1"/>
  <c r="M261" i="1"/>
  <c r="N261" i="1"/>
  <c r="C260" i="1"/>
  <c r="E260" i="1"/>
  <c r="D260" i="1"/>
  <c r="F260" i="1"/>
  <c r="G260" i="1"/>
  <c r="O260" i="1"/>
  <c r="I260" i="1" a="1"/>
  <c r="I260" i="1"/>
  <c r="J260" i="1" a="1"/>
  <c r="J260" i="1"/>
  <c r="K260" i="1" a="1"/>
  <c r="K260" i="1"/>
  <c r="L260" i="1" a="1"/>
  <c r="L260" i="1"/>
  <c r="M260" i="1" a="1"/>
  <c r="M260" i="1"/>
  <c r="N260" i="1"/>
  <c r="C259" i="1"/>
  <c r="E259" i="1"/>
  <c r="D259" i="1"/>
  <c r="F259" i="1"/>
  <c r="G259" i="1"/>
  <c r="O259" i="1"/>
  <c r="I259" i="1" a="1"/>
  <c r="I259" i="1"/>
  <c r="J259" i="1" a="1"/>
  <c r="J259" i="1"/>
  <c r="K259" i="1" a="1"/>
  <c r="K259" i="1"/>
  <c r="L259" i="1" a="1"/>
  <c r="L259" i="1"/>
  <c r="M259" i="1" a="1"/>
  <c r="M259" i="1"/>
  <c r="N259" i="1"/>
  <c r="C258" i="1"/>
  <c r="E258" i="1"/>
  <c r="D258" i="1"/>
  <c r="F258" i="1"/>
  <c r="G258" i="1"/>
  <c r="O258" i="1"/>
  <c r="I258" i="1" a="1"/>
  <c r="I258" i="1"/>
  <c r="J258" i="1" a="1"/>
  <c r="J258" i="1"/>
  <c r="K258" i="1" a="1"/>
  <c r="K258" i="1"/>
  <c r="L258" i="1" a="1"/>
  <c r="L258" i="1"/>
  <c r="M258" i="1" a="1"/>
  <c r="M258" i="1"/>
  <c r="N258" i="1"/>
  <c r="C257" i="1"/>
  <c r="E257" i="1"/>
  <c r="D257" i="1"/>
  <c r="F257" i="1"/>
  <c r="G257" i="1"/>
  <c r="O257" i="1"/>
  <c r="I257" i="1" a="1"/>
  <c r="I257" i="1"/>
  <c r="J257" i="1" a="1"/>
  <c r="J257" i="1"/>
  <c r="K257" i="1" a="1"/>
  <c r="K257" i="1"/>
  <c r="L257" i="1" a="1"/>
  <c r="L257" i="1"/>
  <c r="M257" i="1" a="1"/>
  <c r="M257" i="1"/>
  <c r="N257" i="1"/>
  <c r="C256" i="1"/>
  <c r="E256" i="1"/>
  <c r="D256" i="1"/>
  <c r="F256" i="1"/>
  <c r="G256" i="1"/>
  <c r="O256" i="1"/>
  <c r="I256" i="1" a="1"/>
  <c r="I256" i="1"/>
  <c r="J256" i="1" a="1"/>
  <c r="J256" i="1"/>
  <c r="K256" i="1" a="1"/>
  <c r="K256" i="1"/>
  <c r="L256" i="1" a="1"/>
  <c r="L256" i="1"/>
  <c r="M256" i="1" a="1"/>
  <c r="M256" i="1"/>
  <c r="N256" i="1"/>
  <c r="C255" i="1"/>
  <c r="E255" i="1"/>
  <c r="D255" i="1"/>
  <c r="F255" i="1"/>
  <c r="G255" i="1"/>
  <c r="O255" i="1"/>
  <c r="I255" i="1" a="1"/>
  <c r="I255" i="1"/>
  <c r="J255" i="1" a="1"/>
  <c r="J255" i="1"/>
  <c r="K255" i="1" a="1"/>
  <c r="K255" i="1"/>
  <c r="L255" i="1" a="1"/>
  <c r="L255" i="1"/>
  <c r="M255" i="1" a="1"/>
  <c r="M255" i="1"/>
  <c r="N255" i="1"/>
  <c r="C254" i="1"/>
  <c r="E254" i="1"/>
  <c r="D254" i="1"/>
  <c r="F254" i="1"/>
  <c r="G254" i="1"/>
  <c r="O254" i="1"/>
  <c r="I254" i="1" a="1"/>
  <c r="I254" i="1"/>
  <c r="J254" i="1" a="1"/>
  <c r="J254" i="1"/>
  <c r="K254" i="1" a="1"/>
  <c r="K254" i="1"/>
  <c r="L254" i="1" a="1"/>
  <c r="L254" i="1"/>
  <c r="M254" i="1" a="1"/>
  <c r="M254" i="1"/>
  <c r="N254" i="1"/>
  <c r="C253" i="1"/>
  <c r="E253" i="1"/>
  <c r="D253" i="1"/>
  <c r="F253" i="1"/>
  <c r="G253" i="1"/>
  <c r="O253" i="1"/>
  <c r="I253" i="1" a="1"/>
  <c r="I253" i="1"/>
  <c r="J253" i="1" a="1"/>
  <c r="J253" i="1"/>
  <c r="K253" i="1" a="1"/>
  <c r="K253" i="1"/>
  <c r="L253" i="1" a="1"/>
  <c r="L253" i="1"/>
  <c r="M253" i="1" a="1"/>
  <c r="M253" i="1"/>
  <c r="N253" i="1"/>
  <c r="C252" i="1"/>
  <c r="E252" i="1"/>
  <c r="D252" i="1"/>
  <c r="F252" i="1"/>
  <c r="G252" i="1"/>
  <c r="O252" i="1"/>
  <c r="I252" i="1" a="1"/>
  <c r="I252" i="1"/>
  <c r="J252" i="1" a="1"/>
  <c r="J252" i="1"/>
  <c r="K252" i="1" a="1"/>
  <c r="K252" i="1"/>
  <c r="L252" i="1" a="1"/>
  <c r="L252" i="1"/>
  <c r="M252" i="1" a="1"/>
  <c r="M252" i="1"/>
  <c r="N252" i="1"/>
  <c r="C251" i="1"/>
  <c r="E251" i="1"/>
  <c r="D251" i="1"/>
  <c r="F251" i="1"/>
  <c r="G251" i="1"/>
  <c r="O251" i="1"/>
  <c r="I251" i="1" a="1"/>
  <c r="I251" i="1"/>
  <c r="J251" i="1" a="1"/>
  <c r="J251" i="1"/>
  <c r="K251" i="1" a="1"/>
  <c r="K251" i="1"/>
  <c r="L251" i="1" a="1"/>
  <c r="L251" i="1"/>
  <c r="M251" i="1" a="1"/>
  <c r="M251" i="1"/>
  <c r="N251" i="1"/>
  <c r="C250" i="1"/>
  <c r="E250" i="1"/>
  <c r="D250" i="1"/>
  <c r="F250" i="1"/>
  <c r="G250" i="1"/>
  <c r="O250" i="1"/>
  <c r="I250" i="1" a="1"/>
  <c r="I250" i="1"/>
  <c r="J250" i="1" a="1"/>
  <c r="J250" i="1"/>
  <c r="K250" i="1" a="1"/>
  <c r="K250" i="1"/>
  <c r="L250" i="1" a="1"/>
  <c r="L250" i="1"/>
  <c r="M250" i="1" a="1"/>
  <c r="M250" i="1"/>
  <c r="N250" i="1"/>
  <c r="C249" i="1"/>
  <c r="E249" i="1"/>
  <c r="D249" i="1"/>
  <c r="F249" i="1"/>
  <c r="G249" i="1"/>
  <c r="O249" i="1"/>
  <c r="I249" i="1" a="1"/>
  <c r="I249" i="1"/>
  <c r="J249" i="1" a="1"/>
  <c r="J249" i="1"/>
  <c r="K249" i="1" a="1"/>
  <c r="K249" i="1"/>
  <c r="L249" i="1" a="1"/>
  <c r="L249" i="1"/>
  <c r="M249" i="1" a="1"/>
  <c r="M249" i="1"/>
  <c r="N249" i="1"/>
  <c r="C248" i="1"/>
  <c r="E248" i="1"/>
  <c r="D248" i="1"/>
  <c r="F248" i="1"/>
  <c r="G248" i="1"/>
  <c r="O248" i="1"/>
  <c r="I248" i="1" a="1"/>
  <c r="I248" i="1"/>
  <c r="J248" i="1" a="1"/>
  <c r="J248" i="1"/>
  <c r="K248" i="1" a="1"/>
  <c r="K248" i="1"/>
  <c r="L248" i="1" a="1"/>
  <c r="L248" i="1"/>
  <c r="M248" i="1" a="1"/>
  <c r="M248" i="1"/>
  <c r="N248" i="1"/>
  <c r="C247" i="1"/>
  <c r="E247" i="1"/>
  <c r="D247" i="1"/>
  <c r="F247" i="1"/>
  <c r="G247" i="1"/>
  <c r="O247" i="1"/>
  <c r="I247" i="1" a="1"/>
  <c r="I247" i="1"/>
  <c r="J247" i="1" a="1"/>
  <c r="J247" i="1"/>
  <c r="K247" i="1" a="1"/>
  <c r="K247" i="1"/>
  <c r="L247" i="1" a="1"/>
  <c r="L247" i="1"/>
  <c r="M247" i="1" a="1"/>
  <c r="M247" i="1"/>
  <c r="N247" i="1"/>
  <c r="C246" i="1"/>
  <c r="E246" i="1"/>
  <c r="D246" i="1"/>
  <c r="F246" i="1"/>
  <c r="G246" i="1"/>
  <c r="O246" i="1"/>
  <c r="I246" i="1" a="1"/>
  <c r="I246" i="1"/>
  <c r="J246" i="1" a="1"/>
  <c r="J246" i="1"/>
  <c r="K246" i="1" a="1"/>
  <c r="K246" i="1"/>
  <c r="L246" i="1" a="1"/>
  <c r="L246" i="1"/>
  <c r="M246" i="1" a="1"/>
  <c r="M246" i="1"/>
  <c r="N246" i="1"/>
  <c r="C245" i="1"/>
  <c r="E245" i="1"/>
  <c r="D245" i="1"/>
  <c r="F245" i="1"/>
  <c r="G245" i="1"/>
  <c r="O245" i="1"/>
  <c r="I245" i="1" a="1"/>
  <c r="I245" i="1"/>
  <c r="J245" i="1" a="1"/>
  <c r="J245" i="1"/>
  <c r="K245" i="1" a="1"/>
  <c r="K245" i="1"/>
  <c r="L245" i="1" a="1"/>
  <c r="L245" i="1"/>
  <c r="M245" i="1" a="1"/>
  <c r="M245" i="1"/>
  <c r="N245" i="1"/>
  <c r="C244" i="1"/>
  <c r="E244" i="1"/>
  <c r="D244" i="1"/>
  <c r="F244" i="1"/>
  <c r="G244" i="1"/>
  <c r="O244" i="1"/>
  <c r="I244" i="1" a="1"/>
  <c r="I244" i="1"/>
  <c r="J244" i="1" a="1"/>
  <c r="J244" i="1"/>
  <c r="K244" i="1" a="1"/>
  <c r="K244" i="1"/>
  <c r="L244" i="1" a="1"/>
  <c r="L244" i="1"/>
  <c r="M244" i="1" a="1"/>
  <c r="M244" i="1"/>
  <c r="N244" i="1"/>
  <c r="C243" i="1"/>
  <c r="E243" i="1"/>
  <c r="D243" i="1"/>
  <c r="F243" i="1"/>
  <c r="G243" i="1"/>
  <c r="O243" i="1"/>
  <c r="I243" i="1" a="1"/>
  <c r="I243" i="1"/>
  <c r="J243" i="1" a="1"/>
  <c r="J243" i="1"/>
  <c r="K243" i="1" a="1"/>
  <c r="K243" i="1"/>
  <c r="L243" i="1" a="1"/>
  <c r="L243" i="1"/>
  <c r="M243" i="1" a="1"/>
  <c r="M243" i="1"/>
  <c r="N243" i="1"/>
  <c r="C242" i="1"/>
  <c r="E242" i="1"/>
  <c r="D242" i="1"/>
  <c r="F242" i="1"/>
  <c r="G242" i="1"/>
  <c r="O242" i="1"/>
  <c r="I242" i="1" a="1"/>
  <c r="I242" i="1"/>
  <c r="J242" i="1" a="1"/>
  <c r="J242" i="1"/>
  <c r="K242" i="1" a="1"/>
  <c r="K242" i="1"/>
  <c r="L242" i="1" a="1"/>
  <c r="L242" i="1"/>
  <c r="M242" i="1" a="1"/>
  <c r="M242" i="1"/>
  <c r="N242" i="1"/>
  <c r="C241" i="1"/>
  <c r="E241" i="1"/>
  <c r="D241" i="1"/>
  <c r="F241" i="1"/>
  <c r="G241" i="1"/>
  <c r="O241" i="1"/>
  <c r="I241" i="1" a="1"/>
  <c r="I241" i="1"/>
  <c r="J241" i="1" a="1"/>
  <c r="J241" i="1"/>
  <c r="K241" i="1" a="1"/>
  <c r="K241" i="1"/>
  <c r="L241" i="1" a="1"/>
  <c r="L241" i="1"/>
  <c r="M241" i="1" a="1"/>
  <c r="M241" i="1"/>
  <c r="N241" i="1"/>
  <c r="C240" i="1"/>
  <c r="E240" i="1"/>
  <c r="D240" i="1"/>
  <c r="F240" i="1"/>
  <c r="G240" i="1"/>
  <c r="O240" i="1"/>
  <c r="I240" i="1" a="1"/>
  <c r="I240" i="1"/>
  <c r="J240" i="1" a="1"/>
  <c r="J240" i="1"/>
  <c r="K240" i="1" a="1"/>
  <c r="K240" i="1"/>
  <c r="L240" i="1" a="1"/>
  <c r="L240" i="1"/>
  <c r="M240" i="1" a="1"/>
  <c r="M240" i="1"/>
  <c r="N240" i="1"/>
  <c r="C239" i="1"/>
  <c r="E239" i="1"/>
  <c r="D239" i="1"/>
  <c r="F239" i="1"/>
  <c r="G239" i="1"/>
  <c r="O239" i="1"/>
  <c r="I239" i="1" a="1"/>
  <c r="I239" i="1"/>
  <c r="J239" i="1" a="1"/>
  <c r="J239" i="1"/>
  <c r="K239" i="1" a="1"/>
  <c r="K239" i="1"/>
  <c r="L239" i="1" a="1"/>
  <c r="L239" i="1"/>
  <c r="M239" i="1" a="1"/>
  <c r="M239" i="1"/>
  <c r="N239" i="1"/>
  <c r="C238" i="1"/>
  <c r="E238" i="1"/>
  <c r="D238" i="1"/>
  <c r="F238" i="1"/>
  <c r="G238" i="1"/>
  <c r="O238" i="1"/>
  <c r="I238" i="1" a="1"/>
  <c r="I238" i="1"/>
  <c r="J238" i="1" a="1"/>
  <c r="J238" i="1"/>
  <c r="K238" i="1" a="1"/>
  <c r="K238" i="1"/>
  <c r="L238" i="1" a="1"/>
  <c r="L238" i="1"/>
  <c r="M238" i="1" a="1"/>
  <c r="M238" i="1"/>
  <c r="N238" i="1"/>
  <c r="C237" i="1"/>
  <c r="E237" i="1"/>
  <c r="D237" i="1"/>
  <c r="F237" i="1"/>
  <c r="G237" i="1"/>
  <c r="O237" i="1"/>
  <c r="I237" i="1" a="1"/>
  <c r="I237" i="1"/>
  <c r="J237" i="1" a="1"/>
  <c r="J237" i="1"/>
  <c r="K237" i="1" a="1"/>
  <c r="K237" i="1"/>
  <c r="L237" i="1" a="1"/>
  <c r="L237" i="1"/>
  <c r="M237" i="1" a="1"/>
  <c r="M237" i="1"/>
  <c r="N237" i="1"/>
  <c r="C236" i="1"/>
  <c r="E236" i="1"/>
  <c r="D236" i="1"/>
  <c r="F236" i="1"/>
  <c r="G236" i="1"/>
  <c r="O236" i="1"/>
  <c r="I236" i="1" a="1"/>
  <c r="I236" i="1"/>
  <c r="J236" i="1" a="1"/>
  <c r="J236" i="1"/>
  <c r="K236" i="1" a="1"/>
  <c r="K236" i="1"/>
  <c r="L236" i="1" a="1"/>
  <c r="L236" i="1"/>
  <c r="M236" i="1" a="1"/>
  <c r="M236" i="1"/>
  <c r="N236" i="1"/>
  <c r="C235" i="1"/>
  <c r="E235" i="1"/>
  <c r="D235" i="1"/>
  <c r="F235" i="1"/>
  <c r="G235" i="1"/>
  <c r="O235" i="1"/>
  <c r="I235" i="1" a="1"/>
  <c r="I235" i="1"/>
  <c r="J235" i="1" a="1"/>
  <c r="J235" i="1"/>
  <c r="K235" i="1" a="1"/>
  <c r="K235" i="1"/>
  <c r="L235" i="1" a="1"/>
  <c r="L235" i="1"/>
  <c r="M235" i="1" a="1"/>
  <c r="M235" i="1"/>
  <c r="N235" i="1"/>
  <c r="C234" i="1"/>
  <c r="E234" i="1"/>
  <c r="D234" i="1"/>
  <c r="F234" i="1"/>
  <c r="G234" i="1"/>
  <c r="O234" i="1"/>
  <c r="I234" i="1" a="1"/>
  <c r="I234" i="1"/>
  <c r="J234" i="1" a="1"/>
  <c r="J234" i="1"/>
  <c r="K234" i="1" a="1"/>
  <c r="K234" i="1"/>
  <c r="L234" i="1" a="1"/>
  <c r="L234" i="1"/>
  <c r="M234" i="1" a="1"/>
  <c r="M234" i="1"/>
  <c r="N234" i="1"/>
  <c r="C233" i="1"/>
  <c r="E233" i="1"/>
  <c r="D233" i="1"/>
  <c r="F233" i="1"/>
  <c r="G233" i="1"/>
  <c r="O233" i="1"/>
  <c r="I233" i="1" a="1"/>
  <c r="I233" i="1"/>
  <c r="J233" i="1" a="1"/>
  <c r="J233" i="1"/>
  <c r="K233" i="1" a="1"/>
  <c r="K233" i="1"/>
  <c r="L233" i="1" a="1"/>
  <c r="L233" i="1"/>
  <c r="M233" i="1" a="1"/>
  <c r="M233" i="1"/>
  <c r="N233" i="1"/>
  <c r="C232" i="1"/>
  <c r="E232" i="1"/>
  <c r="D232" i="1"/>
  <c r="F232" i="1"/>
  <c r="G232" i="1"/>
  <c r="O232" i="1"/>
  <c r="I232" i="1" a="1"/>
  <c r="I232" i="1"/>
  <c r="J232" i="1" a="1"/>
  <c r="J232" i="1"/>
  <c r="K232" i="1" a="1"/>
  <c r="K232" i="1"/>
  <c r="L232" i="1" a="1"/>
  <c r="L232" i="1"/>
  <c r="M232" i="1" a="1"/>
  <c r="M232" i="1"/>
  <c r="N232" i="1"/>
  <c r="C231" i="1"/>
  <c r="E231" i="1"/>
  <c r="D231" i="1"/>
  <c r="F231" i="1"/>
  <c r="G231" i="1"/>
  <c r="O231" i="1"/>
  <c r="I231" i="1" a="1"/>
  <c r="I231" i="1"/>
  <c r="J231" i="1" a="1"/>
  <c r="J231" i="1"/>
  <c r="K231" i="1" a="1"/>
  <c r="K231" i="1"/>
  <c r="L231" i="1" a="1"/>
  <c r="L231" i="1"/>
  <c r="M231" i="1" a="1"/>
  <c r="M231" i="1"/>
  <c r="N231" i="1"/>
  <c r="C230" i="1"/>
  <c r="E230" i="1"/>
  <c r="D230" i="1"/>
  <c r="F230" i="1"/>
  <c r="G230" i="1"/>
  <c r="O230" i="1"/>
  <c r="I230" i="1" a="1"/>
  <c r="I230" i="1"/>
  <c r="J230" i="1" a="1"/>
  <c r="J230" i="1"/>
  <c r="K230" i="1" a="1"/>
  <c r="K230" i="1"/>
  <c r="L230" i="1" a="1"/>
  <c r="L230" i="1"/>
  <c r="M230" i="1" a="1"/>
  <c r="M230" i="1"/>
  <c r="N230" i="1"/>
  <c r="C229" i="1"/>
  <c r="E229" i="1"/>
  <c r="D229" i="1"/>
  <c r="F229" i="1"/>
  <c r="G229" i="1"/>
  <c r="O229" i="1"/>
  <c r="I229" i="1" a="1"/>
  <c r="I229" i="1"/>
  <c r="J229" i="1" a="1"/>
  <c r="J229" i="1"/>
  <c r="K229" i="1" a="1"/>
  <c r="K229" i="1"/>
  <c r="L229" i="1" a="1"/>
  <c r="L229" i="1"/>
  <c r="M229" i="1" a="1"/>
  <c r="M229" i="1"/>
  <c r="N229" i="1"/>
  <c r="C228" i="1"/>
  <c r="E228" i="1"/>
  <c r="D228" i="1"/>
  <c r="F228" i="1"/>
  <c r="G228" i="1"/>
  <c r="O228" i="1"/>
  <c r="I228" i="1" a="1"/>
  <c r="I228" i="1"/>
  <c r="J228" i="1" a="1"/>
  <c r="J228" i="1"/>
  <c r="K228" i="1" a="1"/>
  <c r="K228" i="1"/>
  <c r="L228" i="1" a="1"/>
  <c r="L228" i="1"/>
  <c r="M228" i="1" a="1"/>
  <c r="M228" i="1"/>
  <c r="N228" i="1"/>
  <c r="C227" i="1"/>
  <c r="E227" i="1"/>
  <c r="D227" i="1"/>
  <c r="F227" i="1"/>
  <c r="G227" i="1"/>
  <c r="O227" i="1"/>
  <c r="I227" i="1" a="1"/>
  <c r="I227" i="1"/>
  <c r="J227" i="1" a="1"/>
  <c r="J227" i="1"/>
  <c r="K227" i="1" a="1"/>
  <c r="K227" i="1"/>
  <c r="L227" i="1" a="1"/>
  <c r="L227" i="1"/>
  <c r="M227" i="1" a="1"/>
  <c r="M227" i="1"/>
  <c r="N227" i="1"/>
  <c r="C226" i="1"/>
  <c r="E226" i="1"/>
  <c r="D226" i="1"/>
  <c r="F226" i="1"/>
  <c r="G226" i="1"/>
  <c r="O226" i="1"/>
  <c r="I226" i="1" a="1"/>
  <c r="I226" i="1"/>
  <c r="J226" i="1" a="1"/>
  <c r="J226" i="1"/>
  <c r="K226" i="1" a="1"/>
  <c r="K226" i="1"/>
  <c r="L226" i="1" a="1"/>
  <c r="L226" i="1"/>
  <c r="M226" i="1" a="1"/>
  <c r="M226" i="1"/>
  <c r="N226" i="1"/>
  <c r="C225" i="1"/>
  <c r="E225" i="1"/>
  <c r="D225" i="1"/>
  <c r="F225" i="1"/>
  <c r="G225" i="1"/>
  <c r="O225" i="1"/>
  <c r="I225" i="1" a="1"/>
  <c r="I225" i="1"/>
  <c r="J225" i="1" a="1"/>
  <c r="J225" i="1"/>
  <c r="K225" i="1" a="1"/>
  <c r="K225" i="1"/>
  <c r="L225" i="1" a="1"/>
  <c r="L225" i="1"/>
  <c r="M225" i="1" a="1"/>
  <c r="M225" i="1"/>
  <c r="N225" i="1"/>
  <c r="C224" i="1"/>
  <c r="E224" i="1"/>
  <c r="D224" i="1"/>
  <c r="F224" i="1"/>
  <c r="G224" i="1"/>
  <c r="O224" i="1"/>
  <c r="I224" i="1" a="1"/>
  <c r="I224" i="1"/>
  <c r="J224" i="1" a="1"/>
  <c r="J224" i="1"/>
  <c r="K224" i="1" a="1"/>
  <c r="K224" i="1"/>
  <c r="L224" i="1" a="1"/>
  <c r="L224" i="1"/>
  <c r="M224" i="1" a="1"/>
  <c r="M224" i="1"/>
  <c r="N224" i="1"/>
  <c r="C223" i="1"/>
  <c r="E223" i="1"/>
  <c r="D223" i="1"/>
  <c r="F223" i="1"/>
  <c r="G223" i="1"/>
  <c r="O223" i="1"/>
  <c r="I223" i="1" a="1"/>
  <c r="I223" i="1"/>
  <c r="J223" i="1" a="1"/>
  <c r="J223" i="1"/>
  <c r="K223" i="1" a="1"/>
  <c r="K223" i="1"/>
  <c r="L223" i="1" a="1"/>
  <c r="L223" i="1"/>
  <c r="M223" i="1" a="1"/>
  <c r="M223" i="1"/>
  <c r="N223" i="1"/>
  <c r="C222" i="1"/>
  <c r="E222" i="1"/>
  <c r="D222" i="1"/>
  <c r="F222" i="1"/>
  <c r="G222" i="1"/>
  <c r="O222" i="1"/>
  <c r="I222" i="1" a="1"/>
  <c r="I222" i="1"/>
  <c r="J222" i="1" a="1"/>
  <c r="J222" i="1"/>
  <c r="K222" i="1" a="1"/>
  <c r="K222" i="1"/>
  <c r="L222" i="1" a="1"/>
  <c r="L222" i="1"/>
  <c r="M222" i="1" a="1"/>
  <c r="M222" i="1"/>
  <c r="N222" i="1"/>
  <c r="C221" i="1"/>
  <c r="E221" i="1"/>
  <c r="D221" i="1"/>
  <c r="F221" i="1"/>
  <c r="G221" i="1"/>
  <c r="O221" i="1"/>
  <c r="I221" i="1" a="1"/>
  <c r="I221" i="1"/>
  <c r="J221" i="1" a="1"/>
  <c r="J221" i="1"/>
  <c r="K221" i="1" a="1"/>
  <c r="K221" i="1"/>
  <c r="L221" i="1" a="1"/>
  <c r="L221" i="1"/>
  <c r="M221" i="1" a="1"/>
  <c r="M221" i="1"/>
  <c r="N221" i="1"/>
  <c r="C220" i="1"/>
  <c r="E220" i="1"/>
  <c r="D220" i="1"/>
  <c r="F220" i="1"/>
  <c r="G220" i="1"/>
  <c r="O220" i="1"/>
  <c r="I220" i="1" a="1"/>
  <c r="I220" i="1"/>
  <c r="J220" i="1" a="1"/>
  <c r="J220" i="1"/>
  <c r="K220" i="1" a="1"/>
  <c r="K220" i="1"/>
  <c r="L220" i="1" a="1"/>
  <c r="L220" i="1"/>
  <c r="M220" i="1" a="1"/>
  <c r="M220" i="1"/>
  <c r="N220" i="1"/>
  <c r="C219" i="1"/>
  <c r="E219" i="1"/>
  <c r="D219" i="1"/>
  <c r="F219" i="1"/>
  <c r="G219" i="1"/>
  <c r="O219" i="1"/>
  <c r="I219" i="1" a="1"/>
  <c r="I219" i="1"/>
  <c r="J219" i="1" a="1"/>
  <c r="J219" i="1"/>
  <c r="K219" i="1" a="1"/>
  <c r="K219" i="1"/>
  <c r="L219" i="1" a="1"/>
  <c r="L219" i="1"/>
  <c r="M219" i="1" a="1"/>
  <c r="M219" i="1"/>
  <c r="N219" i="1"/>
  <c r="C218" i="1"/>
  <c r="E218" i="1"/>
  <c r="D218" i="1"/>
  <c r="F218" i="1"/>
  <c r="G218" i="1"/>
  <c r="O218" i="1"/>
  <c r="I218" i="1" a="1"/>
  <c r="I218" i="1"/>
  <c r="J218" i="1" a="1"/>
  <c r="J218" i="1"/>
  <c r="K218" i="1" a="1"/>
  <c r="K218" i="1"/>
  <c r="L218" i="1" a="1"/>
  <c r="L218" i="1"/>
  <c r="M218" i="1" a="1"/>
  <c r="M218" i="1"/>
  <c r="N218" i="1"/>
  <c r="C217" i="1"/>
  <c r="E217" i="1"/>
  <c r="D217" i="1"/>
  <c r="F217" i="1"/>
  <c r="G217" i="1"/>
  <c r="O217" i="1"/>
  <c r="I217" i="1" a="1"/>
  <c r="I217" i="1"/>
  <c r="J217" i="1" a="1"/>
  <c r="J217" i="1"/>
  <c r="K217" i="1" a="1"/>
  <c r="K217" i="1"/>
  <c r="L217" i="1" a="1"/>
  <c r="L217" i="1"/>
  <c r="M217" i="1" a="1"/>
  <c r="M217" i="1"/>
  <c r="N217" i="1"/>
  <c r="C216" i="1"/>
  <c r="E216" i="1"/>
  <c r="D216" i="1"/>
  <c r="F216" i="1"/>
  <c r="G216" i="1"/>
  <c r="O216" i="1"/>
  <c r="I216" i="1" a="1"/>
  <c r="I216" i="1"/>
  <c r="J216" i="1" a="1"/>
  <c r="J216" i="1"/>
  <c r="K216" i="1" a="1"/>
  <c r="K216" i="1"/>
  <c r="L216" i="1" a="1"/>
  <c r="L216" i="1"/>
  <c r="M216" i="1" a="1"/>
  <c r="M216" i="1"/>
  <c r="N216" i="1"/>
  <c r="C215" i="1"/>
  <c r="E215" i="1"/>
  <c r="D215" i="1"/>
  <c r="F215" i="1"/>
  <c r="G215" i="1"/>
  <c r="O215" i="1"/>
  <c r="I215" i="1" a="1"/>
  <c r="I215" i="1"/>
  <c r="J215" i="1" a="1"/>
  <c r="J215" i="1"/>
  <c r="K215" i="1" a="1"/>
  <c r="K215" i="1"/>
  <c r="L215" i="1" a="1"/>
  <c r="L215" i="1"/>
  <c r="M215" i="1" a="1"/>
  <c r="M215" i="1"/>
  <c r="N215" i="1"/>
  <c r="C214" i="1"/>
  <c r="E214" i="1"/>
  <c r="D214" i="1"/>
  <c r="F214" i="1"/>
  <c r="G214" i="1"/>
  <c r="O214" i="1"/>
  <c r="I214" i="1" a="1"/>
  <c r="I214" i="1"/>
  <c r="J214" i="1" a="1"/>
  <c r="J214" i="1"/>
  <c r="K214" i="1" a="1"/>
  <c r="K214" i="1"/>
  <c r="L214" i="1" a="1"/>
  <c r="L214" i="1"/>
  <c r="M214" i="1" a="1"/>
  <c r="M214" i="1"/>
  <c r="N214" i="1"/>
  <c r="C213" i="1"/>
  <c r="E213" i="1"/>
  <c r="D213" i="1"/>
  <c r="F213" i="1"/>
  <c r="G213" i="1"/>
  <c r="O213" i="1"/>
  <c r="I213" i="1" a="1"/>
  <c r="I213" i="1"/>
  <c r="J213" i="1" a="1"/>
  <c r="J213" i="1"/>
  <c r="K213" i="1" a="1"/>
  <c r="K213" i="1"/>
  <c r="L213" i="1" a="1"/>
  <c r="L213" i="1"/>
  <c r="M213" i="1" a="1"/>
  <c r="M213" i="1"/>
  <c r="N213" i="1"/>
  <c r="C212" i="1"/>
  <c r="E212" i="1"/>
  <c r="D212" i="1"/>
  <c r="F212" i="1"/>
  <c r="G212" i="1"/>
  <c r="O212" i="1"/>
  <c r="I212" i="1" a="1"/>
  <c r="I212" i="1"/>
  <c r="J212" i="1" a="1"/>
  <c r="J212" i="1"/>
  <c r="K212" i="1" a="1"/>
  <c r="K212" i="1"/>
  <c r="L212" i="1" a="1"/>
  <c r="L212" i="1"/>
  <c r="M212" i="1" a="1"/>
  <c r="M212" i="1"/>
  <c r="N212" i="1"/>
  <c r="C211" i="1"/>
  <c r="E211" i="1"/>
  <c r="D211" i="1"/>
  <c r="F211" i="1"/>
  <c r="G211" i="1"/>
  <c r="O211" i="1"/>
  <c r="I211" i="1" a="1"/>
  <c r="I211" i="1"/>
  <c r="J211" i="1" a="1"/>
  <c r="J211" i="1"/>
  <c r="K211" i="1" a="1"/>
  <c r="K211" i="1"/>
  <c r="L211" i="1" a="1"/>
  <c r="L211" i="1"/>
  <c r="M211" i="1" a="1"/>
  <c r="M211" i="1"/>
  <c r="N211" i="1"/>
  <c r="C210" i="1"/>
  <c r="E210" i="1"/>
  <c r="D210" i="1"/>
  <c r="F210" i="1"/>
  <c r="G210" i="1"/>
  <c r="O210" i="1"/>
  <c r="I210" i="1" a="1"/>
  <c r="I210" i="1"/>
  <c r="J210" i="1" a="1"/>
  <c r="J210" i="1"/>
  <c r="K210" i="1" a="1"/>
  <c r="K210" i="1"/>
  <c r="L210" i="1" a="1"/>
  <c r="L210" i="1"/>
  <c r="M210" i="1" a="1"/>
  <c r="M210" i="1"/>
  <c r="N210" i="1"/>
  <c r="C209" i="1"/>
  <c r="E209" i="1"/>
  <c r="D209" i="1"/>
  <c r="F209" i="1"/>
  <c r="G209" i="1"/>
  <c r="O209" i="1"/>
  <c r="I209" i="1" a="1"/>
  <c r="I209" i="1"/>
  <c r="J209" i="1" a="1"/>
  <c r="J209" i="1"/>
  <c r="K209" i="1" a="1"/>
  <c r="K209" i="1"/>
  <c r="L209" i="1" a="1"/>
  <c r="L209" i="1"/>
  <c r="M209" i="1" a="1"/>
  <c r="M209" i="1"/>
  <c r="N209" i="1"/>
  <c r="C208" i="1"/>
  <c r="E208" i="1"/>
  <c r="D208" i="1"/>
  <c r="F208" i="1"/>
  <c r="G208" i="1"/>
  <c r="O208" i="1"/>
  <c r="I208" i="1" a="1"/>
  <c r="I208" i="1"/>
  <c r="J208" i="1" a="1"/>
  <c r="J208" i="1"/>
  <c r="K208" i="1" a="1"/>
  <c r="K208" i="1"/>
  <c r="L208" i="1" a="1"/>
  <c r="L208" i="1"/>
  <c r="M208" i="1" a="1"/>
  <c r="M208" i="1"/>
  <c r="N208" i="1"/>
  <c r="C207" i="1"/>
  <c r="E207" i="1"/>
  <c r="D207" i="1"/>
  <c r="F207" i="1"/>
  <c r="G207" i="1"/>
  <c r="O207" i="1"/>
  <c r="I207" i="1" a="1"/>
  <c r="I207" i="1"/>
  <c r="J207" i="1" a="1"/>
  <c r="J207" i="1"/>
  <c r="K207" i="1" a="1"/>
  <c r="K207" i="1"/>
  <c r="L207" i="1" a="1"/>
  <c r="L207" i="1"/>
  <c r="M207" i="1" a="1"/>
  <c r="M207" i="1"/>
  <c r="N207" i="1"/>
  <c r="C206" i="1"/>
  <c r="E206" i="1"/>
  <c r="D206" i="1"/>
  <c r="F206" i="1"/>
  <c r="G206" i="1"/>
  <c r="O206" i="1"/>
  <c r="I206" i="1" a="1"/>
  <c r="I206" i="1"/>
  <c r="J206" i="1" a="1"/>
  <c r="J206" i="1"/>
  <c r="K206" i="1" a="1"/>
  <c r="K206" i="1"/>
  <c r="L206" i="1" a="1"/>
  <c r="L206" i="1"/>
  <c r="M206" i="1" a="1"/>
  <c r="M206" i="1"/>
  <c r="N206" i="1"/>
  <c r="C205" i="1"/>
  <c r="E205" i="1"/>
  <c r="D205" i="1"/>
  <c r="F205" i="1"/>
  <c r="G205" i="1"/>
  <c r="O205" i="1"/>
  <c r="I205" i="1" a="1"/>
  <c r="I205" i="1"/>
  <c r="J205" i="1" a="1"/>
  <c r="J205" i="1"/>
  <c r="K205" i="1" a="1"/>
  <c r="K205" i="1"/>
  <c r="L205" i="1" a="1"/>
  <c r="L205" i="1"/>
  <c r="M205" i="1" a="1"/>
  <c r="M205" i="1"/>
  <c r="N205" i="1"/>
  <c r="C204" i="1"/>
  <c r="E204" i="1"/>
  <c r="D204" i="1"/>
  <c r="F204" i="1"/>
  <c r="G204" i="1"/>
  <c r="O204" i="1"/>
  <c r="I204" i="1" a="1"/>
  <c r="I204" i="1"/>
  <c r="J204" i="1" a="1"/>
  <c r="J204" i="1"/>
  <c r="K204" i="1" a="1"/>
  <c r="K204" i="1"/>
  <c r="L204" i="1" a="1"/>
  <c r="L204" i="1"/>
  <c r="M204" i="1" a="1"/>
  <c r="M204" i="1"/>
  <c r="N204" i="1"/>
  <c r="C203" i="1"/>
  <c r="E203" i="1"/>
  <c r="D203" i="1"/>
  <c r="F203" i="1"/>
  <c r="G203" i="1"/>
  <c r="O203" i="1"/>
  <c r="I203" i="1" a="1"/>
  <c r="I203" i="1"/>
  <c r="J203" i="1" a="1"/>
  <c r="J203" i="1"/>
  <c r="K203" i="1" a="1"/>
  <c r="K203" i="1"/>
  <c r="L203" i="1" a="1"/>
  <c r="L203" i="1"/>
  <c r="M203" i="1" a="1"/>
  <c r="M203" i="1"/>
  <c r="N203" i="1"/>
  <c r="C202" i="1"/>
  <c r="E202" i="1"/>
  <c r="D202" i="1"/>
  <c r="F202" i="1"/>
  <c r="G202" i="1"/>
  <c r="O202" i="1"/>
  <c r="I202" i="1" a="1"/>
  <c r="I202" i="1"/>
  <c r="J202" i="1" a="1"/>
  <c r="J202" i="1"/>
  <c r="K202" i="1" a="1"/>
  <c r="K202" i="1"/>
  <c r="L202" i="1" a="1"/>
  <c r="L202" i="1"/>
  <c r="M202" i="1" a="1"/>
  <c r="M202" i="1"/>
  <c r="N202" i="1"/>
  <c r="C201" i="1"/>
  <c r="E201" i="1"/>
  <c r="D201" i="1"/>
  <c r="F201" i="1"/>
  <c r="G201" i="1"/>
  <c r="O201" i="1"/>
  <c r="I201" i="1" a="1"/>
  <c r="I201" i="1"/>
  <c r="J201" i="1" a="1"/>
  <c r="J201" i="1"/>
  <c r="K201" i="1" a="1"/>
  <c r="K201" i="1"/>
  <c r="L201" i="1" a="1"/>
  <c r="L201" i="1"/>
  <c r="M201" i="1" a="1"/>
  <c r="M201" i="1"/>
  <c r="N201" i="1"/>
  <c r="C200" i="1"/>
  <c r="E200" i="1"/>
  <c r="D200" i="1"/>
  <c r="F200" i="1"/>
  <c r="G200" i="1"/>
  <c r="O200" i="1"/>
  <c r="I200" i="1" a="1"/>
  <c r="I200" i="1"/>
  <c r="J200" i="1" a="1"/>
  <c r="J200" i="1"/>
  <c r="K200" i="1" a="1"/>
  <c r="K200" i="1"/>
  <c r="L200" i="1" a="1"/>
  <c r="L200" i="1"/>
  <c r="M200" i="1" a="1"/>
  <c r="M200" i="1"/>
  <c r="N200" i="1"/>
  <c r="C199" i="1"/>
  <c r="E199" i="1"/>
  <c r="D199" i="1"/>
  <c r="F199" i="1"/>
  <c r="G199" i="1"/>
  <c r="O199" i="1"/>
  <c r="I199" i="1" a="1"/>
  <c r="I199" i="1"/>
  <c r="J199" i="1" a="1"/>
  <c r="J199" i="1"/>
  <c r="K199" i="1" a="1"/>
  <c r="K199" i="1"/>
  <c r="L199" i="1" a="1"/>
  <c r="L199" i="1"/>
  <c r="M199" i="1" a="1"/>
  <c r="M199" i="1"/>
  <c r="N199" i="1"/>
  <c r="C198" i="1"/>
  <c r="E198" i="1"/>
  <c r="D198" i="1"/>
  <c r="F198" i="1"/>
  <c r="G198" i="1"/>
  <c r="O198" i="1"/>
  <c r="I198" i="1" a="1"/>
  <c r="I198" i="1"/>
  <c r="J198" i="1" a="1"/>
  <c r="J198" i="1"/>
  <c r="K198" i="1" a="1"/>
  <c r="K198" i="1"/>
  <c r="L198" i="1" a="1"/>
  <c r="L198" i="1"/>
  <c r="M198" i="1" a="1"/>
  <c r="M198" i="1"/>
  <c r="N198" i="1"/>
  <c r="C197" i="1"/>
  <c r="E197" i="1"/>
  <c r="D197" i="1"/>
  <c r="F197" i="1"/>
  <c r="G197" i="1"/>
  <c r="O197" i="1"/>
  <c r="I197" i="1" a="1"/>
  <c r="I197" i="1"/>
  <c r="J197" i="1" a="1"/>
  <c r="J197" i="1"/>
  <c r="K197" i="1" a="1"/>
  <c r="K197" i="1"/>
  <c r="L197" i="1" a="1"/>
  <c r="L197" i="1"/>
  <c r="M197" i="1" a="1"/>
  <c r="M197" i="1"/>
  <c r="N197" i="1"/>
  <c r="C196" i="1"/>
  <c r="E196" i="1"/>
  <c r="D196" i="1"/>
  <c r="F196" i="1"/>
  <c r="G196" i="1"/>
  <c r="O196" i="1"/>
  <c r="I196" i="1" a="1"/>
  <c r="I196" i="1"/>
  <c r="J196" i="1" a="1"/>
  <c r="J196" i="1"/>
  <c r="K196" i="1" a="1"/>
  <c r="K196" i="1"/>
  <c r="L196" i="1" a="1"/>
  <c r="L196" i="1"/>
  <c r="M196" i="1" a="1"/>
  <c r="M196" i="1"/>
  <c r="N196" i="1"/>
  <c r="C195" i="1"/>
  <c r="E195" i="1"/>
  <c r="D195" i="1"/>
  <c r="F195" i="1"/>
  <c r="G195" i="1"/>
  <c r="O195" i="1"/>
  <c r="I195" i="1" a="1"/>
  <c r="I195" i="1"/>
  <c r="J195" i="1" a="1"/>
  <c r="J195" i="1"/>
  <c r="K195" i="1" a="1"/>
  <c r="K195" i="1"/>
  <c r="L195" i="1" a="1"/>
  <c r="L195" i="1"/>
  <c r="M195" i="1" a="1"/>
  <c r="M195" i="1"/>
  <c r="N195" i="1"/>
  <c r="C194" i="1"/>
  <c r="E194" i="1"/>
  <c r="D194" i="1"/>
  <c r="F194" i="1"/>
  <c r="G194" i="1"/>
  <c r="O194" i="1"/>
  <c r="I194" i="1" a="1"/>
  <c r="I194" i="1"/>
  <c r="J194" i="1" a="1"/>
  <c r="J194" i="1"/>
  <c r="K194" i="1" a="1"/>
  <c r="K194" i="1"/>
  <c r="L194" i="1" a="1"/>
  <c r="L194" i="1"/>
  <c r="M194" i="1" a="1"/>
  <c r="M194" i="1"/>
  <c r="N194" i="1"/>
  <c r="C193" i="1"/>
  <c r="E193" i="1"/>
  <c r="D193" i="1"/>
  <c r="F193" i="1"/>
  <c r="G193" i="1"/>
  <c r="O193" i="1"/>
  <c r="I193" i="1" a="1"/>
  <c r="I193" i="1"/>
  <c r="J193" i="1" a="1"/>
  <c r="J193" i="1"/>
  <c r="K193" i="1" a="1"/>
  <c r="K193" i="1"/>
  <c r="L193" i="1" a="1"/>
  <c r="L193" i="1"/>
  <c r="M193" i="1" a="1"/>
  <c r="M193" i="1"/>
  <c r="N193" i="1"/>
  <c r="C192" i="1"/>
  <c r="E192" i="1"/>
  <c r="D192" i="1"/>
  <c r="F192" i="1"/>
  <c r="G192" i="1"/>
  <c r="O192" i="1"/>
  <c r="I192" i="1" a="1"/>
  <c r="I192" i="1"/>
  <c r="J192" i="1" a="1"/>
  <c r="J192" i="1"/>
  <c r="K192" i="1" a="1"/>
  <c r="K192" i="1"/>
  <c r="L192" i="1" a="1"/>
  <c r="L192" i="1"/>
  <c r="M192" i="1" a="1"/>
  <c r="M192" i="1"/>
  <c r="N192" i="1"/>
  <c r="C191" i="1"/>
  <c r="E191" i="1"/>
  <c r="D191" i="1"/>
  <c r="F191" i="1"/>
  <c r="G191" i="1"/>
  <c r="O191" i="1"/>
  <c r="I191" i="1" a="1"/>
  <c r="I191" i="1"/>
  <c r="J191" i="1" a="1"/>
  <c r="J191" i="1"/>
  <c r="K191" i="1" a="1"/>
  <c r="K191" i="1"/>
  <c r="L191" i="1" a="1"/>
  <c r="L191" i="1"/>
  <c r="M191" i="1" a="1"/>
  <c r="M191" i="1"/>
  <c r="N191" i="1"/>
  <c r="C190" i="1"/>
  <c r="E190" i="1"/>
  <c r="D190" i="1"/>
  <c r="F190" i="1"/>
  <c r="G190" i="1"/>
  <c r="O190" i="1"/>
  <c r="I190" i="1" a="1"/>
  <c r="I190" i="1"/>
  <c r="J190" i="1" a="1"/>
  <c r="J190" i="1"/>
  <c r="K190" i="1" a="1"/>
  <c r="K190" i="1"/>
  <c r="L190" i="1" a="1"/>
  <c r="L190" i="1"/>
  <c r="M190" i="1" a="1"/>
  <c r="M190" i="1"/>
  <c r="N190" i="1"/>
  <c r="C189" i="1"/>
  <c r="E189" i="1"/>
  <c r="D189" i="1"/>
  <c r="F189" i="1"/>
  <c r="G189" i="1"/>
  <c r="O189" i="1"/>
  <c r="I189" i="1" a="1"/>
  <c r="I189" i="1"/>
  <c r="J189" i="1" a="1"/>
  <c r="J189" i="1"/>
  <c r="K189" i="1" a="1"/>
  <c r="K189" i="1"/>
  <c r="L189" i="1" a="1"/>
  <c r="L189" i="1"/>
  <c r="M189" i="1" a="1"/>
  <c r="M189" i="1"/>
  <c r="N189" i="1"/>
  <c r="C188" i="1"/>
  <c r="E188" i="1"/>
  <c r="D188" i="1"/>
  <c r="F188" i="1"/>
  <c r="G188" i="1"/>
  <c r="O188" i="1"/>
  <c r="I188" i="1" a="1"/>
  <c r="I188" i="1"/>
  <c r="J188" i="1" a="1"/>
  <c r="J188" i="1"/>
  <c r="K188" i="1" a="1"/>
  <c r="K188" i="1"/>
  <c r="L188" i="1" a="1"/>
  <c r="L188" i="1"/>
  <c r="M188" i="1" a="1"/>
  <c r="M188" i="1"/>
  <c r="N188" i="1"/>
  <c r="C187" i="1"/>
  <c r="E187" i="1"/>
  <c r="D187" i="1"/>
  <c r="F187" i="1"/>
  <c r="G187" i="1"/>
  <c r="O187" i="1"/>
  <c r="I187" i="1" a="1"/>
  <c r="I187" i="1"/>
  <c r="J187" i="1" a="1"/>
  <c r="J187" i="1"/>
  <c r="K187" i="1" a="1"/>
  <c r="K187" i="1"/>
  <c r="L187" i="1" a="1"/>
  <c r="L187" i="1"/>
  <c r="M187" i="1" a="1"/>
  <c r="M187" i="1"/>
  <c r="N187" i="1"/>
  <c r="C186" i="1"/>
  <c r="E186" i="1"/>
  <c r="D186" i="1"/>
  <c r="F186" i="1"/>
  <c r="G186" i="1"/>
  <c r="O186" i="1"/>
  <c r="I186" i="1" a="1"/>
  <c r="I186" i="1"/>
  <c r="J186" i="1" a="1"/>
  <c r="J186" i="1"/>
  <c r="K186" i="1" a="1"/>
  <c r="K186" i="1"/>
  <c r="L186" i="1" a="1"/>
  <c r="L186" i="1"/>
  <c r="M186" i="1" a="1"/>
  <c r="M186" i="1"/>
  <c r="N186" i="1"/>
  <c r="C185" i="1"/>
  <c r="E185" i="1"/>
  <c r="D185" i="1"/>
  <c r="F185" i="1"/>
  <c r="G185" i="1"/>
  <c r="O185" i="1"/>
  <c r="I185" i="1" a="1"/>
  <c r="I185" i="1"/>
  <c r="J185" i="1" a="1"/>
  <c r="J185" i="1"/>
  <c r="K185" i="1" a="1"/>
  <c r="K185" i="1"/>
  <c r="L185" i="1" a="1"/>
  <c r="L185" i="1"/>
  <c r="M185" i="1" a="1"/>
  <c r="M185" i="1"/>
  <c r="N185" i="1"/>
  <c r="C184" i="1"/>
  <c r="E184" i="1"/>
  <c r="D184" i="1"/>
  <c r="F184" i="1"/>
  <c r="G184" i="1"/>
  <c r="O184" i="1"/>
  <c r="I184" i="1" a="1"/>
  <c r="I184" i="1"/>
  <c r="J184" i="1" a="1"/>
  <c r="J184" i="1"/>
  <c r="K184" i="1" a="1"/>
  <c r="K184" i="1"/>
  <c r="L184" i="1" a="1"/>
  <c r="L184" i="1"/>
  <c r="M184" i="1" a="1"/>
  <c r="M184" i="1"/>
  <c r="N184" i="1"/>
  <c r="C183" i="1"/>
  <c r="E183" i="1"/>
  <c r="D183" i="1"/>
  <c r="F183" i="1"/>
  <c r="G183" i="1"/>
  <c r="O183" i="1"/>
  <c r="I183" i="1" a="1"/>
  <c r="I183" i="1"/>
  <c r="J183" i="1" a="1"/>
  <c r="J183" i="1"/>
  <c r="K183" i="1" a="1"/>
  <c r="K183" i="1"/>
  <c r="L183" i="1" a="1"/>
  <c r="L183" i="1"/>
  <c r="M183" i="1" a="1"/>
  <c r="M183" i="1"/>
  <c r="N183" i="1"/>
  <c r="C182" i="1"/>
  <c r="E182" i="1"/>
  <c r="D182" i="1"/>
  <c r="F182" i="1"/>
  <c r="G182" i="1"/>
  <c r="O182" i="1"/>
  <c r="I182" i="1" a="1"/>
  <c r="I182" i="1"/>
  <c r="J182" i="1" a="1"/>
  <c r="J182" i="1"/>
  <c r="K182" i="1" a="1"/>
  <c r="K182" i="1"/>
  <c r="L182" i="1" a="1"/>
  <c r="L182" i="1"/>
  <c r="M182" i="1" a="1"/>
  <c r="M182" i="1"/>
  <c r="N182" i="1"/>
  <c r="C181" i="1"/>
  <c r="E181" i="1"/>
  <c r="D181" i="1"/>
  <c r="F181" i="1"/>
  <c r="G181" i="1"/>
  <c r="O181" i="1"/>
  <c r="I181" i="1" a="1"/>
  <c r="I181" i="1"/>
  <c r="J181" i="1" a="1"/>
  <c r="J181" i="1"/>
  <c r="K181" i="1" a="1"/>
  <c r="K181" i="1"/>
  <c r="L181" i="1" a="1"/>
  <c r="L181" i="1"/>
  <c r="M181" i="1" a="1"/>
  <c r="M181" i="1"/>
  <c r="N181" i="1"/>
  <c r="C180" i="1"/>
  <c r="E180" i="1"/>
  <c r="D180" i="1"/>
  <c r="F180" i="1"/>
  <c r="G180" i="1"/>
  <c r="O180" i="1"/>
  <c r="I180" i="1" a="1"/>
  <c r="I180" i="1"/>
  <c r="J180" i="1" a="1"/>
  <c r="J180" i="1"/>
  <c r="K180" i="1" a="1"/>
  <c r="K180" i="1"/>
  <c r="L180" i="1" a="1"/>
  <c r="L180" i="1"/>
  <c r="M180" i="1" a="1"/>
  <c r="M180" i="1"/>
  <c r="N180" i="1"/>
  <c r="C179" i="1"/>
  <c r="E179" i="1"/>
  <c r="D179" i="1"/>
  <c r="F179" i="1"/>
  <c r="G179" i="1"/>
  <c r="O179" i="1"/>
  <c r="I179" i="1" a="1"/>
  <c r="I179" i="1"/>
  <c r="J179" i="1" a="1"/>
  <c r="J179" i="1"/>
  <c r="K179" i="1" a="1"/>
  <c r="K179" i="1"/>
  <c r="L179" i="1" a="1"/>
  <c r="L179" i="1"/>
  <c r="M179" i="1" a="1"/>
  <c r="M179" i="1"/>
  <c r="N179" i="1"/>
  <c r="C178" i="1"/>
  <c r="E178" i="1"/>
  <c r="D178" i="1"/>
  <c r="F178" i="1"/>
  <c r="G178" i="1"/>
  <c r="O178" i="1"/>
  <c r="I178" i="1" a="1"/>
  <c r="I178" i="1"/>
  <c r="J178" i="1" a="1"/>
  <c r="J178" i="1"/>
  <c r="K178" i="1" a="1"/>
  <c r="K178" i="1"/>
  <c r="L178" i="1" a="1"/>
  <c r="L178" i="1"/>
  <c r="M178" i="1" a="1"/>
  <c r="M178" i="1"/>
  <c r="N178" i="1"/>
  <c r="C177" i="1"/>
  <c r="E177" i="1"/>
  <c r="D177" i="1"/>
  <c r="F177" i="1"/>
  <c r="G177" i="1"/>
  <c r="O177" i="1"/>
  <c r="I177" i="1" a="1"/>
  <c r="I177" i="1"/>
  <c r="J177" i="1" a="1"/>
  <c r="J177" i="1"/>
  <c r="K177" i="1" a="1"/>
  <c r="K177" i="1"/>
  <c r="L177" i="1" a="1"/>
  <c r="L177" i="1"/>
  <c r="M177" i="1" a="1"/>
  <c r="M177" i="1"/>
  <c r="N177" i="1"/>
  <c r="C176" i="1"/>
  <c r="E176" i="1"/>
  <c r="D176" i="1"/>
  <c r="F176" i="1"/>
  <c r="G176" i="1"/>
  <c r="O176" i="1"/>
  <c r="I176" i="1" a="1"/>
  <c r="I176" i="1"/>
  <c r="J176" i="1" a="1"/>
  <c r="J176" i="1"/>
  <c r="K176" i="1" a="1"/>
  <c r="K176" i="1"/>
  <c r="L176" i="1" a="1"/>
  <c r="L176" i="1"/>
  <c r="M176" i="1" a="1"/>
  <c r="M176" i="1"/>
  <c r="N176" i="1"/>
  <c r="C175" i="1"/>
  <c r="E175" i="1"/>
  <c r="D175" i="1"/>
  <c r="F175" i="1"/>
  <c r="G175" i="1"/>
  <c r="O175" i="1"/>
  <c r="I175" i="1" a="1"/>
  <c r="I175" i="1"/>
  <c r="J175" i="1" a="1"/>
  <c r="J175" i="1"/>
  <c r="K175" i="1" a="1"/>
  <c r="K175" i="1"/>
  <c r="L175" i="1" a="1"/>
  <c r="L175" i="1"/>
  <c r="M175" i="1" a="1"/>
  <c r="M175" i="1"/>
  <c r="N175" i="1"/>
  <c r="C174" i="1"/>
  <c r="E174" i="1"/>
  <c r="D174" i="1"/>
  <c r="F174" i="1"/>
  <c r="G174" i="1"/>
  <c r="O174" i="1"/>
  <c r="I174" i="1" a="1"/>
  <c r="I174" i="1"/>
  <c r="J174" i="1" a="1"/>
  <c r="J174" i="1"/>
  <c r="K174" i="1" a="1"/>
  <c r="K174" i="1"/>
  <c r="L174" i="1" a="1"/>
  <c r="L174" i="1"/>
  <c r="M174" i="1" a="1"/>
  <c r="M174" i="1"/>
  <c r="N174" i="1"/>
  <c r="C173" i="1"/>
  <c r="E173" i="1"/>
  <c r="D173" i="1"/>
  <c r="F173" i="1"/>
  <c r="G173" i="1"/>
  <c r="O173" i="1"/>
  <c r="I173" i="1" a="1"/>
  <c r="I173" i="1"/>
  <c r="J173" i="1" a="1"/>
  <c r="J173" i="1"/>
  <c r="K173" i="1" a="1"/>
  <c r="K173" i="1"/>
  <c r="L173" i="1" a="1"/>
  <c r="L173" i="1"/>
  <c r="M173" i="1" a="1"/>
  <c r="M173" i="1"/>
  <c r="N173" i="1"/>
  <c r="C172" i="1"/>
  <c r="E172" i="1"/>
  <c r="D172" i="1"/>
  <c r="F172" i="1"/>
  <c r="G172" i="1"/>
  <c r="O172" i="1"/>
  <c r="I172" i="1" a="1"/>
  <c r="I172" i="1"/>
  <c r="J172" i="1" a="1"/>
  <c r="J172" i="1"/>
  <c r="K172" i="1" a="1"/>
  <c r="K172" i="1"/>
  <c r="L172" i="1" a="1"/>
  <c r="L172" i="1"/>
  <c r="M172" i="1" a="1"/>
  <c r="M172" i="1"/>
  <c r="N172" i="1"/>
  <c r="C171" i="1"/>
  <c r="E171" i="1"/>
  <c r="D171" i="1"/>
  <c r="F171" i="1"/>
  <c r="G171" i="1"/>
  <c r="O171" i="1"/>
  <c r="I171" i="1" a="1"/>
  <c r="I171" i="1"/>
  <c r="J171" i="1" a="1"/>
  <c r="J171" i="1"/>
  <c r="K171" i="1" a="1"/>
  <c r="K171" i="1"/>
  <c r="L171" i="1" a="1"/>
  <c r="L171" i="1"/>
  <c r="M171" i="1" a="1"/>
  <c r="M171" i="1"/>
  <c r="N171" i="1"/>
  <c r="C170" i="1"/>
  <c r="E170" i="1"/>
  <c r="D170" i="1"/>
  <c r="F170" i="1"/>
  <c r="G170" i="1"/>
  <c r="O170" i="1"/>
  <c r="I170" i="1" a="1"/>
  <c r="I170" i="1"/>
  <c r="J170" i="1" a="1"/>
  <c r="J170" i="1"/>
  <c r="K170" i="1" a="1"/>
  <c r="K170" i="1"/>
  <c r="L170" i="1" a="1"/>
  <c r="L170" i="1"/>
  <c r="M170" i="1" a="1"/>
  <c r="M170" i="1"/>
  <c r="N170" i="1"/>
  <c r="C169" i="1"/>
  <c r="E169" i="1"/>
  <c r="D169" i="1"/>
  <c r="F169" i="1"/>
  <c r="G169" i="1"/>
  <c r="O169" i="1"/>
  <c r="I169" i="1" a="1"/>
  <c r="I169" i="1"/>
  <c r="J169" i="1" a="1"/>
  <c r="J169" i="1"/>
  <c r="K169" i="1" a="1"/>
  <c r="K169" i="1"/>
  <c r="L169" i="1" a="1"/>
  <c r="L169" i="1"/>
  <c r="M169" i="1" a="1"/>
  <c r="M169" i="1"/>
  <c r="N169" i="1"/>
  <c r="C168" i="1"/>
  <c r="E168" i="1"/>
  <c r="D168" i="1"/>
  <c r="F168" i="1"/>
  <c r="G168" i="1"/>
  <c r="O168" i="1"/>
  <c r="I168" i="1" a="1"/>
  <c r="I168" i="1"/>
  <c r="J168" i="1" a="1"/>
  <c r="J168" i="1"/>
  <c r="K168" i="1" a="1"/>
  <c r="K168" i="1"/>
  <c r="L168" i="1" a="1"/>
  <c r="L168" i="1"/>
  <c r="M168" i="1" a="1"/>
  <c r="M168" i="1"/>
  <c r="N168" i="1"/>
  <c r="C167" i="1"/>
  <c r="E167" i="1"/>
  <c r="D167" i="1"/>
  <c r="F167" i="1"/>
  <c r="G167" i="1"/>
  <c r="O167" i="1"/>
  <c r="I167" i="1" a="1"/>
  <c r="I167" i="1"/>
  <c r="J167" i="1" a="1"/>
  <c r="J167" i="1"/>
  <c r="K167" i="1" a="1"/>
  <c r="K167" i="1"/>
  <c r="L167" i="1" a="1"/>
  <c r="L167" i="1"/>
  <c r="M167" i="1" a="1"/>
  <c r="M167" i="1"/>
  <c r="N167" i="1"/>
  <c r="C166" i="1"/>
  <c r="E166" i="1"/>
  <c r="D166" i="1"/>
  <c r="F166" i="1"/>
  <c r="G166" i="1"/>
  <c r="O166" i="1"/>
  <c r="I166" i="1" a="1"/>
  <c r="I166" i="1"/>
  <c r="J166" i="1" a="1"/>
  <c r="J166" i="1"/>
  <c r="K166" i="1" a="1"/>
  <c r="K166" i="1"/>
  <c r="L166" i="1" a="1"/>
  <c r="L166" i="1"/>
  <c r="M166" i="1" a="1"/>
  <c r="M166" i="1"/>
  <c r="N166" i="1"/>
  <c r="C165" i="1"/>
  <c r="E165" i="1"/>
  <c r="D165" i="1"/>
  <c r="F165" i="1"/>
  <c r="G165" i="1"/>
  <c r="O165" i="1"/>
  <c r="I165" i="1" a="1"/>
  <c r="I165" i="1"/>
  <c r="J165" i="1" a="1"/>
  <c r="J165" i="1"/>
  <c r="K165" i="1" a="1"/>
  <c r="K165" i="1"/>
  <c r="L165" i="1" a="1"/>
  <c r="L165" i="1"/>
  <c r="M165" i="1" a="1"/>
  <c r="M165" i="1"/>
  <c r="N165" i="1"/>
  <c r="C164" i="1"/>
  <c r="E164" i="1"/>
  <c r="D164" i="1"/>
  <c r="F164" i="1"/>
  <c r="G164" i="1"/>
  <c r="O164" i="1"/>
  <c r="I164" i="1" a="1"/>
  <c r="I164" i="1"/>
  <c r="J164" i="1" a="1"/>
  <c r="J164" i="1"/>
  <c r="K164" i="1" a="1"/>
  <c r="K164" i="1"/>
  <c r="L164" i="1" a="1"/>
  <c r="L164" i="1"/>
  <c r="M164" i="1" a="1"/>
  <c r="M164" i="1"/>
  <c r="N164" i="1"/>
  <c r="C163" i="1"/>
  <c r="E163" i="1"/>
  <c r="D163" i="1"/>
  <c r="F163" i="1"/>
  <c r="G163" i="1"/>
  <c r="O163" i="1"/>
  <c r="I163" i="1" a="1"/>
  <c r="I163" i="1"/>
  <c r="J163" i="1" a="1"/>
  <c r="J163" i="1"/>
  <c r="K163" i="1" a="1"/>
  <c r="K163" i="1"/>
  <c r="L163" i="1" a="1"/>
  <c r="L163" i="1"/>
  <c r="M163" i="1" a="1"/>
  <c r="M163" i="1"/>
  <c r="N163" i="1"/>
  <c r="C162" i="1"/>
  <c r="E162" i="1"/>
  <c r="D162" i="1"/>
  <c r="F162" i="1"/>
  <c r="G162" i="1"/>
  <c r="O162" i="1"/>
  <c r="I162" i="1" a="1"/>
  <c r="I162" i="1"/>
  <c r="J162" i="1" a="1"/>
  <c r="J162" i="1"/>
  <c r="K162" i="1" a="1"/>
  <c r="K162" i="1"/>
  <c r="L162" i="1" a="1"/>
  <c r="L162" i="1"/>
  <c r="M162" i="1" a="1"/>
  <c r="M162" i="1"/>
  <c r="N162" i="1"/>
  <c r="C161" i="1"/>
  <c r="E161" i="1"/>
  <c r="D161" i="1"/>
  <c r="F161" i="1"/>
  <c r="G161" i="1"/>
  <c r="O161" i="1"/>
  <c r="I161" i="1" a="1"/>
  <c r="I161" i="1"/>
  <c r="J161" i="1" a="1"/>
  <c r="J161" i="1"/>
  <c r="K161" i="1" a="1"/>
  <c r="K161" i="1"/>
  <c r="L161" i="1" a="1"/>
  <c r="L161" i="1"/>
  <c r="M161" i="1" a="1"/>
  <c r="M161" i="1"/>
  <c r="N161" i="1"/>
  <c r="C160" i="1"/>
  <c r="E160" i="1"/>
  <c r="D160" i="1"/>
  <c r="F160" i="1"/>
  <c r="G160" i="1"/>
  <c r="O160" i="1"/>
  <c r="I160" i="1" a="1"/>
  <c r="I160" i="1"/>
  <c r="J160" i="1" a="1"/>
  <c r="J160" i="1"/>
  <c r="K160" i="1" a="1"/>
  <c r="K160" i="1"/>
  <c r="L160" i="1" a="1"/>
  <c r="L160" i="1"/>
  <c r="M160" i="1" a="1"/>
  <c r="M160" i="1"/>
  <c r="N160" i="1"/>
  <c r="C159" i="1"/>
  <c r="E159" i="1"/>
  <c r="D159" i="1"/>
  <c r="F159" i="1"/>
  <c r="G159" i="1"/>
  <c r="O159" i="1"/>
  <c r="I159" i="1" a="1"/>
  <c r="I159" i="1"/>
  <c r="J159" i="1" a="1"/>
  <c r="J159" i="1"/>
  <c r="K159" i="1" a="1"/>
  <c r="K159" i="1"/>
  <c r="L159" i="1" a="1"/>
  <c r="L159" i="1"/>
  <c r="M159" i="1" a="1"/>
  <c r="M159" i="1"/>
  <c r="N159" i="1"/>
  <c r="C158" i="1"/>
  <c r="E158" i="1"/>
  <c r="D158" i="1"/>
  <c r="F158" i="1"/>
  <c r="G158" i="1"/>
  <c r="O158" i="1"/>
  <c r="I158" i="1" a="1"/>
  <c r="I158" i="1"/>
  <c r="J158" i="1" a="1"/>
  <c r="J158" i="1"/>
  <c r="K158" i="1" a="1"/>
  <c r="K158" i="1"/>
  <c r="L158" i="1" a="1"/>
  <c r="L158" i="1"/>
  <c r="M158" i="1" a="1"/>
  <c r="M158" i="1"/>
  <c r="N158" i="1"/>
  <c r="C157" i="1"/>
  <c r="E157" i="1"/>
  <c r="D157" i="1"/>
  <c r="F157" i="1"/>
  <c r="G157" i="1"/>
  <c r="O157" i="1"/>
  <c r="I157" i="1" a="1"/>
  <c r="I157" i="1"/>
  <c r="J157" i="1" a="1"/>
  <c r="J157" i="1"/>
  <c r="K157" i="1" a="1"/>
  <c r="K157" i="1"/>
  <c r="L157" i="1" a="1"/>
  <c r="L157" i="1"/>
  <c r="M157" i="1" a="1"/>
  <c r="M157" i="1"/>
  <c r="N157" i="1"/>
  <c r="C156" i="1"/>
  <c r="E156" i="1"/>
  <c r="D156" i="1"/>
  <c r="F156" i="1"/>
  <c r="G156" i="1"/>
  <c r="O156" i="1"/>
  <c r="I156" i="1" a="1"/>
  <c r="I156" i="1"/>
  <c r="J156" i="1" a="1"/>
  <c r="J156" i="1"/>
  <c r="K156" i="1" a="1"/>
  <c r="K156" i="1"/>
  <c r="L156" i="1" a="1"/>
  <c r="L156" i="1"/>
  <c r="M156" i="1" a="1"/>
  <c r="M156" i="1"/>
  <c r="N156" i="1"/>
  <c r="C155" i="1"/>
  <c r="E155" i="1"/>
  <c r="D155" i="1"/>
  <c r="F155" i="1"/>
  <c r="G155" i="1"/>
  <c r="O155" i="1"/>
  <c r="I155" i="1" a="1"/>
  <c r="I155" i="1"/>
  <c r="J155" i="1" a="1"/>
  <c r="J155" i="1"/>
  <c r="K155" i="1" a="1"/>
  <c r="K155" i="1"/>
  <c r="L155" i="1" a="1"/>
  <c r="L155" i="1"/>
  <c r="M155" i="1" a="1"/>
  <c r="M155" i="1"/>
  <c r="N155" i="1"/>
  <c r="C154" i="1"/>
  <c r="E154" i="1"/>
  <c r="D154" i="1"/>
  <c r="F154" i="1"/>
  <c r="G154" i="1"/>
  <c r="O154" i="1"/>
  <c r="I154" i="1" a="1"/>
  <c r="I154" i="1"/>
  <c r="J154" i="1" a="1"/>
  <c r="J154" i="1"/>
  <c r="K154" i="1" a="1"/>
  <c r="K154" i="1"/>
  <c r="L154" i="1" a="1"/>
  <c r="L154" i="1"/>
  <c r="M154" i="1" a="1"/>
  <c r="M154" i="1"/>
  <c r="N154" i="1"/>
  <c r="C153" i="1"/>
  <c r="E153" i="1"/>
  <c r="D153" i="1"/>
  <c r="F153" i="1"/>
  <c r="G153" i="1"/>
  <c r="O153" i="1"/>
  <c r="I153" i="1" a="1"/>
  <c r="I153" i="1"/>
  <c r="J153" i="1" a="1"/>
  <c r="J153" i="1"/>
  <c r="K153" i="1" a="1"/>
  <c r="K153" i="1"/>
  <c r="L153" i="1" a="1"/>
  <c r="L153" i="1"/>
  <c r="M153" i="1" a="1"/>
  <c r="M153" i="1"/>
  <c r="N153" i="1"/>
  <c r="C152" i="1"/>
  <c r="E152" i="1"/>
  <c r="D152" i="1"/>
  <c r="F152" i="1"/>
  <c r="G152" i="1"/>
  <c r="O152" i="1"/>
  <c r="I152" i="1" a="1"/>
  <c r="I152" i="1"/>
  <c r="J152" i="1" a="1"/>
  <c r="J152" i="1"/>
  <c r="K152" i="1" a="1"/>
  <c r="K152" i="1"/>
  <c r="L152" i="1" a="1"/>
  <c r="L152" i="1"/>
  <c r="M152" i="1" a="1"/>
  <c r="M152" i="1"/>
  <c r="N152" i="1"/>
  <c r="C151" i="1"/>
  <c r="E151" i="1"/>
  <c r="D151" i="1"/>
  <c r="F151" i="1"/>
  <c r="G151" i="1"/>
  <c r="O151" i="1"/>
  <c r="I151" i="1" a="1"/>
  <c r="I151" i="1"/>
  <c r="J151" i="1" a="1"/>
  <c r="J151" i="1"/>
  <c r="K151" i="1" a="1"/>
  <c r="K151" i="1"/>
  <c r="L151" i="1" a="1"/>
  <c r="L151" i="1"/>
  <c r="M151" i="1" a="1"/>
  <c r="M151" i="1"/>
  <c r="N151" i="1"/>
  <c r="C150" i="1"/>
  <c r="E150" i="1"/>
  <c r="D150" i="1"/>
  <c r="F150" i="1"/>
  <c r="G150" i="1"/>
  <c r="O150" i="1"/>
  <c r="I150" i="1" a="1"/>
  <c r="I150" i="1"/>
  <c r="J150" i="1" a="1"/>
  <c r="J150" i="1"/>
  <c r="K150" i="1" a="1"/>
  <c r="K150" i="1"/>
  <c r="L150" i="1" a="1"/>
  <c r="L150" i="1"/>
  <c r="M150" i="1" a="1"/>
  <c r="M150" i="1"/>
  <c r="N150" i="1"/>
  <c r="C149" i="1"/>
  <c r="E149" i="1"/>
  <c r="D149" i="1"/>
  <c r="F149" i="1"/>
  <c r="G149" i="1"/>
  <c r="O149" i="1"/>
  <c r="I149" i="1" a="1"/>
  <c r="I149" i="1"/>
  <c r="J149" i="1" a="1"/>
  <c r="J149" i="1"/>
  <c r="K149" i="1" a="1"/>
  <c r="K149" i="1"/>
  <c r="L149" i="1" a="1"/>
  <c r="L149" i="1"/>
  <c r="M149" i="1" a="1"/>
  <c r="M149" i="1"/>
  <c r="N149" i="1"/>
  <c r="C148" i="1"/>
  <c r="E148" i="1"/>
  <c r="D148" i="1"/>
  <c r="F148" i="1"/>
  <c r="G148" i="1"/>
  <c r="O148" i="1"/>
  <c r="I148" i="1" a="1"/>
  <c r="I148" i="1"/>
  <c r="J148" i="1" a="1"/>
  <c r="J148" i="1"/>
  <c r="K148" i="1" a="1"/>
  <c r="K148" i="1"/>
  <c r="L148" i="1" a="1"/>
  <c r="L148" i="1"/>
  <c r="M148" i="1" a="1"/>
  <c r="M148" i="1"/>
  <c r="N148" i="1"/>
  <c r="C147" i="1"/>
  <c r="E147" i="1"/>
  <c r="D147" i="1"/>
  <c r="F147" i="1"/>
  <c r="G147" i="1"/>
  <c r="O147" i="1"/>
  <c r="I147" i="1" a="1"/>
  <c r="I147" i="1"/>
  <c r="J147" i="1" a="1"/>
  <c r="J147" i="1"/>
  <c r="K147" i="1" a="1"/>
  <c r="K147" i="1"/>
  <c r="L147" i="1" a="1"/>
  <c r="L147" i="1"/>
  <c r="M147" i="1" a="1"/>
  <c r="M147" i="1"/>
  <c r="N147" i="1"/>
  <c r="C146" i="1"/>
  <c r="E146" i="1"/>
  <c r="D146" i="1"/>
  <c r="F146" i="1"/>
  <c r="G146" i="1"/>
  <c r="O146" i="1"/>
  <c r="I146" i="1" a="1"/>
  <c r="I146" i="1"/>
  <c r="J146" i="1" a="1"/>
  <c r="J146" i="1"/>
  <c r="K146" i="1" a="1"/>
  <c r="K146" i="1"/>
  <c r="L146" i="1" a="1"/>
  <c r="L146" i="1"/>
  <c r="M146" i="1" a="1"/>
  <c r="M146" i="1"/>
  <c r="N146" i="1"/>
  <c r="C145" i="1"/>
  <c r="E145" i="1"/>
  <c r="D145" i="1"/>
  <c r="F145" i="1"/>
  <c r="G145" i="1"/>
  <c r="O145" i="1"/>
  <c r="I145" i="1" a="1"/>
  <c r="I145" i="1"/>
  <c r="J145" i="1" a="1"/>
  <c r="J145" i="1"/>
  <c r="K145" i="1" a="1"/>
  <c r="K145" i="1"/>
  <c r="L145" i="1" a="1"/>
  <c r="L145" i="1"/>
  <c r="M145" i="1" a="1"/>
  <c r="M145" i="1"/>
  <c r="N145" i="1"/>
  <c r="C144" i="1"/>
  <c r="E144" i="1"/>
  <c r="D144" i="1"/>
  <c r="F144" i="1"/>
  <c r="G144" i="1"/>
  <c r="O144" i="1"/>
  <c r="I144" i="1" a="1"/>
  <c r="I144" i="1"/>
  <c r="J144" i="1" a="1"/>
  <c r="J144" i="1"/>
  <c r="K144" i="1" a="1"/>
  <c r="K144" i="1"/>
  <c r="L144" i="1" a="1"/>
  <c r="L144" i="1"/>
  <c r="M144" i="1" a="1"/>
  <c r="M144" i="1"/>
  <c r="N144" i="1"/>
  <c r="C143" i="1"/>
  <c r="E143" i="1"/>
  <c r="D143" i="1"/>
  <c r="F143" i="1"/>
  <c r="G143" i="1"/>
  <c r="O143" i="1"/>
  <c r="I143" i="1" a="1"/>
  <c r="I143" i="1"/>
  <c r="J143" i="1" a="1"/>
  <c r="J143" i="1"/>
  <c r="K143" i="1" a="1"/>
  <c r="K143" i="1"/>
  <c r="L143" i="1" a="1"/>
  <c r="L143" i="1"/>
  <c r="M143" i="1" a="1"/>
  <c r="M143" i="1"/>
  <c r="N143" i="1"/>
  <c r="C142" i="1"/>
  <c r="E142" i="1"/>
  <c r="D142" i="1"/>
  <c r="F142" i="1"/>
  <c r="G142" i="1"/>
  <c r="O142" i="1"/>
  <c r="I142" i="1" a="1"/>
  <c r="I142" i="1"/>
  <c r="J142" i="1" a="1"/>
  <c r="J142" i="1"/>
  <c r="K142" i="1" a="1"/>
  <c r="K142" i="1"/>
  <c r="L142" i="1" a="1"/>
  <c r="L142" i="1"/>
  <c r="M142" i="1" a="1"/>
  <c r="M142" i="1"/>
  <c r="N142" i="1"/>
  <c r="C141" i="1"/>
  <c r="E141" i="1"/>
  <c r="D141" i="1"/>
  <c r="F141" i="1"/>
  <c r="G141" i="1"/>
  <c r="O141" i="1"/>
  <c r="I141" i="1" a="1"/>
  <c r="I141" i="1"/>
  <c r="J141" i="1" a="1"/>
  <c r="J141" i="1"/>
  <c r="K141" i="1" a="1"/>
  <c r="K141" i="1"/>
  <c r="L141" i="1" a="1"/>
  <c r="L141" i="1"/>
  <c r="M141" i="1" a="1"/>
  <c r="M141" i="1"/>
  <c r="N141" i="1"/>
  <c r="C140" i="1"/>
  <c r="E140" i="1"/>
  <c r="D140" i="1"/>
  <c r="F140" i="1"/>
  <c r="G140" i="1"/>
  <c r="O140" i="1"/>
  <c r="I140" i="1" a="1"/>
  <c r="I140" i="1"/>
  <c r="J140" i="1" a="1"/>
  <c r="J140" i="1"/>
  <c r="K140" i="1" a="1"/>
  <c r="K140" i="1"/>
  <c r="L140" i="1" a="1"/>
  <c r="L140" i="1"/>
  <c r="M140" i="1" a="1"/>
  <c r="M140" i="1"/>
  <c r="N140" i="1"/>
  <c r="C139" i="1"/>
  <c r="E139" i="1"/>
  <c r="D139" i="1"/>
  <c r="F139" i="1"/>
  <c r="G139" i="1"/>
  <c r="O139" i="1"/>
  <c r="I139" i="1" a="1"/>
  <c r="I139" i="1"/>
  <c r="J139" i="1" a="1"/>
  <c r="J139" i="1"/>
  <c r="K139" i="1" a="1"/>
  <c r="K139" i="1"/>
  <c r="L139" i="1" a="1"/>
  <c r="L139" i="1"/>
  <c r="M139" i="1" a="1"/>
  <c r="M139" i="1"/>
  <c r="N139" i="1"/>
  <c r="C138" i="1"/>
  <c r="E138" i="1"/>
  <c r="D138" i="1"/>
  <c r="F138" i="1"/>
  <c r="G138" i="1"/>
  <c r="O138" i="1"/>
  <c r="I138" i="1" a="1"/>
  <c r="I138" i="1"/>
  <c r="J138" i="1" a="1"/>
  <c r="J138" i="1"/>
  <c r="K138" i="1" a="1"/>
  <c r="K138" i="1"/>
  <c r="L138" i="1" a="1"/>
  <c r="L138" i="1"/>
  <c r="M138" i="1" a="1"/>
  <c r="M138" i="1"/>
  <c r="N138" i="1"/>
  <c r="C137" i="1"/>
  <c r="E137" i="1"/>
  <c r="D137" i="1"/>
  <c r="F137" i="1"/>
  <c r="G137" i="1"/>
  <c r="O137" i="1"/>
  <c r="I137" i="1" a="1"/>
  <c r="I137" i="1"/>
  <c r="J137" i="1" a="1"/>
  <c r="J137" i="1"/>
  <c r="K137" i="1" a="1"/>
  <c r="K137" i="1"/>
  <c r="L137" i="1" a="1"/>
  <c r="L137" i="1"/>
  <c r="M137" i="1" a="1"/>
  <c r="M137" i="1"/>
  <c r="N137" i="1"/>
  <c r="C136" i="1"/>
  <c r="E136" i="1"/>
  <c r="D136" i="1"/>
  <c r="F136" i="1"/>
  <c r="G136" i="1"/>
  <c r="O136" i="1"/>
  <c r="I136" i="1" a="1"/>
  <c r="I136" i="1"/>
  <c r="J136" i="1" a="1"/>
  <c r="J136" i="1"/>
  <c r="K136" i="1" a="1"/>
  <c r="K136" i="1"/>
  <c r="L136" i="1" a="1"/>
  <c r="L136" i="1"/>
  <c r="M136" i="1" a="1"/>
  <c r="M136" i="1"/>
  <c r="N136" i="1"/>
  <c r="C135" i="1"/>
  <c r="E135" i="1"/>
  <c r="D135" i="1"/>
  <c r="F135" i="1"/>
  <c r="G135" i="1"/>
  <c r="O135" i="1"/>
  <c r="I135" i="1" a="1"/>
  <c r="I135" i="1"/>
  <c r="J135" i="1" a="1"/>
  <c r="J135" i="1"/>
  <c r="K135" i="1" a="1"/>
  <c r="K135" i="1"/>
  <c r="L135" i="1" a="1"/>
  <c r="L135" i="1"/>
  <c r="M135" i="1" a="1"/>
  <c r="M135" i="1"/>
  <c r="N135" i="1"/>
  <c r="C134" i="1"/>
  <c r="E134" i="1"/>
  <c r="D134" i="1"/>
  <c r="F134" i="1"/>
  <c r="G134" i="1"/>
  <c r="O134" i="1"/>
  <c r="I134" i="1" a="1"/>
  <c r="I134" i="1"/>
  <c r="J134" i="1" a="1"/>
  <c r="J134" i="1"/>
  <c r="K134" i="1" a="1"/>
  <c r="K134" i="1"/>
  <c r="L134" i="1" a="1"/>
  <c r="L134" i="1"/>
  <c r="M134" i="1" a="1"/>
  <c r="M134" i="1"/>
  <c r="N134" i="1"/>
  <c r="C133" i="1"/>
  <c r="E133" i="1"/>
  <c r="D133" i="1"/>
  <c r="F133" i="1"/>
  <c r="G133" i="1"/>
  <c r="O133" i="1"/>
  <c r="I133" i="1" a="1"/>
  <c r="I133" i="1"/>
  <c r="J133" i="1" a="1"/>
  <c r="J133" i="1"/>
  <c r="K133" i="1" a="1"/>
  <c r="K133" i="1"/>
  <c r="L133" i="1" a="1"/>
  <c r="L133" i="1"/>
  <c r="M133" i="1" a="1"/>
  <c r="M133" i="1"/>
  <c r="N133" i="1"/>
  <c r="C132" i="1"/>
  <c r="E132" i="1"/>
  <c r="D132" i="1"/>
  <c r="F132" i="1"/>
  <c r="G132" i="1"/>
  <c r="O132" i="1"/>
  <c r="I132" i="1" a="1"/>
  <c r="I132" i="1"/>
  <c r="J132" i="1" a="1"/>
  <c r="J132" i="1"/>
  <c r="K132" i="1" a="1"/>
  <c r="K132" i="1"/>
  <c r="L132" i="1" a="1"/>
  <c r="L132" i="1"/>
  <c r="M132" i="1" a="1"/>
  <c r="M132" i="1"/>
  <c r="N132" i="1"/>
  <c r="C131" i="1"/>
  <c r="E131" i="1"/>
  <c r="D131" i="1"/>
  <c r="F131" i="1"/>
  <c r="G131" i="1"/>
  <c r="O131" i="1"/>
  <c r="I131" i="1" a="1"/>
  <c r="I131" i="1"/>
  <c r="J131" i="1" a="1"/>
  <c r="J131" i="1"/>
  <c r="K131" i="1" a="1"/>
  <c r="K131" i="1"/>
  <c r="L131" i="1" a="1"/>
  <c r="L131" i="1"/>
  <c r="M131" i="1" a="1"/>
  <c r="M131" i="1"/>
  <c r="N131" i="1"/>
  <c r="C130" i="1"/>
  <c r="E130" i="1"/>
  <c r="D130" i="1"/>
  <c r="F130" i="1"/>
  <c r="G130" i="1"/>
  <c r="O130" i="1"/>
  <c r="I130" i="1" a="1"/>
  <c r="I130" i="1"/>
  <c r="J130" i="1" a="1"/>
  <c r="J130" i="1"/>
  <c r="K130" i="1" a="1"/>
  <c r="K130" i="1"/>
  <c r="L130" i="1" a="1"/>
  <c r="L130" i="1"/>
  <c r="M130" i="1" a="1"/>
  <c r="M130" i="1"/>
  <c r="N130" i="1"/>
  <c r="C129" i="1"/>
  <c r="E129" i="1"/>
  <c r="D129" i="1"/>
  <c r="F129" i="1"/>
  <c r="G129" i="1"/>
  <c r="O129" i="1"/>
  <c r="I129" i="1" a="1"/>
  <c r="I129" i="1"/>
  <c r="J129" i="1" a="1"/>
  <c r="J129" i="1"/>
  <c r="K129" i="1" a="1"/>
  <c r="K129" i="1"/>
  <c r="L129" i="1" a="1"/>
  <c r="L129" i="1"/>
  <c r="M129" i="1" a="1"/>
  <c r="M129" i="1"/>
  <c r="N129" i="1"/>
  <c r="C128" i="1"/>
  <c r="E128" i="1"/>
  <c r="D128" i="1"/>
  <c r="F128" i="1"/>
  <c r="G128" i="1"/>
  <c r="O128" i="1"/>
  <c r="I128" i="1" a="1"/>
  <c r="I128" i="1"/>
  <c r="J128" i="1" a="1"/>
  <c r="J128" i="1"/>
  <c r="K128" i="1" a="1"/>
  <c r="K128" i="1"/>
  <c r="L128" i="1" a="1"/>
  <c r="L128" i="1"/>
  <c r="M128" i="1" a="1"/>
  <c r="M128" i="1"/>
  <c r="N128" i="1"/>
  <c r="C127" i="1"/>
  <c r="E127" i="1"/>
  <c r="D127" i="1"/>
  <c r="F127" i="1"/>
  <c r="G127" i="1"/>
  <c r="O127" i="1"/>
  <c r="I127" i="1" a="1"/>
  <c r="I127" i="1"/>
  <c r="J127" i="1" a="1"/>
  <c r="J127" i="1"/>
  <c r="K127" i="1" a="1"/>
  <c r="K127" i="1"/>
  <c r="L127" i="1" a="1"/>
  <c r="L127" i="1"/>
  <c r="M127" i="1" a="1"/>
  <c r="M127" i="1"/>
  <c r="N127" i="1"/>
  <c r="C126" i="1"/>
  <c r="E126" i="1"/>
  <c r="D126" i="1"/>
  <c r="F126" i="1"/>
  <c r="G126" i="1"/>
  <c r="O126" i="1"/>
  <c r="I126" i="1" a="1"/>
  <c r="I126" i="1"/>
  <c r="J126" i="1" a="1"/>
  <c r="J126" i="1"/>
  <c r="K126" i="1" a="1"/>
  <c r="K126" i="1"/>
  <c r="L126" i="1" a="1"/>
  <c r="L126" i="1"/>
  <c r="M126" i="1" a="1"/>
  <c r="M126" i="1"/>
  <c r="N126" i="1"/>
  <c r="C125" i="1"/>
  <c r="E125" i="1"/>
  <c r="D125" i="1"/>
  <c r="F125" i="1"/>
  <c r="G125" i="1"/>
  <c r="O125" i="1"/>
  <c r="I125" i="1" a="1"/>
  <c r="I125" i="1"/>
  <c r="J125" i="1" a="1"/>
  <c r="J125" i="1"/>
  <c r="K125" i="1" a="1"/>
  <c r="K125" i="1"/>
  <c r="L125" i="1" a="1"/>
  <c r="L125" i="1"/>
  <c r="M125" i="1" a="1"/>
  <c r="M125" i="1"/>
  <c r="N125" i="1"/>
  <c r="C124" i="1"/>
  <c r="E124" i="1"/>
  <c r="D124" i="1"/>
  <c r="F124" i="1"/>
  <c r="G124" i="1"/>
  <c r="O124" i="1"/>
  <c r="I124" i="1" a="1"/>
  <c r="I124" i="1"/>
  <c r="J124" i="1" a="1"/>
  <c r="J124" i="1"/>
  <c r="K124" i="1" a="1"/>
  <c r="K124" i="1"/>
  <c r="L124" i="1" a="1"/>
  <c r="L124" i="1"/>
  <c r="M124" i="1" a="1"/>
  <c r="M124" i="1"/>
  <c r="N124" i="1"/>
  <c r="C123" i="1"/>
  <c r="E123" i="1"/>
  <c r="D123" i="1"/>
  <c r="F123" i="1"/>
  <c r="G123" i="1"/>
  <c r="O123" i="1"/>
  <c r="I123" i="1" a="1"/>
  <c r="I123" i="1"/>
  <c r="J123" i="1" a="1"/>
  <c r="J123" i="1"/>
  <c r="K123" i="1" a="1"/>
  <c r="K123" i="1"/>
  <c r="L123" i="1" a="1"/>
  <c r="L123" i="1"/>
  <c r="M123" i="1" a="1"/>
  <c r="M123" i="1"/>
  <c r="N123" i="1"/>
  <c r="C122" i="1"/>
  <c r="E122" i="1"/>
  <c r="D122" i="1"/>
  <c r="F122" i="1"/>
  <c r="G122" i="1"/>
  <c r="O122" i="1"/>
  <c r="I122" i="1" a="1"/>
  <c r="I122" i="1"/>
  <c r="J122" i="1" a="1"/>
  <c r="J122" i="1"/>
  <c r="K122" i="1" a="1"/>
  <c r="K122" i="1"/>
  <c r="L122" i="1" a="1"/>
  <c r="L122" i="1"/>
  <c r="M122" i="1" a="1"/>
  <c r="M122" i="1"/>
  <c r="N122" i="1"/>
  <c r="C121" i="1"/>
  <c r="E121" i="1"/>
  <c r="D121" i="1"/>
  <c r="F121" i="1"/>
  <c r="G121" i="1"/>
  <c r="O121" i="1"/>
  <c r="I121" i="1" a="1"/>
  <c r="I121" i="1"/>
  <c r="J121" i="1" a="1"/>
  <c r="J121" i="1"/>
  <c r="K121" i="1" a="1"/>
  <c r="K121" i="1"/>
  <c r="L121" i="1" a="1"/>
  <c r="L121" i="1"/>
  <c r="M121" i="1" a="1"/>
  <c r="M121" i="1"/>
  <c r="N121" i="1"/>
  <c r="C120" i="1"/>
  <c r="E120" i="1"/>
  <c r="D120" i="1"/>
  <c r="F120" i="1"/>
  <c r="G120" i="1"/>
  <c r="O120" i="1"/>
  <c r="I120" i="1" a="1"/>
  <c r="I120" i="1"/>
  <c r="J120" i="1" a="1"/>
  <c r="J120" i="1"/>
  <c r="K120" i="1" a="1"/>
  <c r="K120" i="1"/>
  <c r="L120" i="1" a="1"/>
  <c r="L120" i="1"/>
  <c r="M120" i="1" a="1"/>
  <c r="M120" i="1"/>
  <c r="N120" i="1"/>
  <c r="C119" i="1"/>
  <c r="E119" i="1"/>
  <c r="D119" i="1"/>
  <c r="F119" i="1"/>
  <c r="G119" i="1"/>
  <c r="O119" i="1"/>
  <c r="I119" i="1" a="1"/>
  <c r="I119" i="1"/>
  <c r="J119" i="1" a="1"/>
  <c r="J119" i="1"/>
  <c r="K119" i="1" a="1"/>
  <c r="K119" i="1"/>
  <c r="L119" i="1" a="1"/>
  <c r="L119" i="1"/>
  <c r="M119" i="1" a="1"/>
  <c r="M119" i="1"/>
  <c r="N119" i="1"/>
  <c r="C118" i="1"/>
  <c r="E118" i="1"/>
  <c r="D118" i="1"/>
  <c r="F118" i="1"/>
  <c r="G118" i="1"/>
  <c r="O118" i="1"/>
  <c r="I118" i="1" a="1"/>
  <c r="I118" i="1"/>
  <c r="J118" i="1" a="1"/>
  <c r="J118" i="1"/>
  <c r="K118" i="1" a="1"/>
  <c r="K118" i="1"/>
  <c r="L118" i="1" a="1"/>
  <c r="L118" i="1"/>
  <c r="M118" i="1" a="1"/>
  <c r="M118" i="1"/>
  <c r="N118" i="1"/>
  <c r="C117" i="1"/>
  <c r="E117" i="1"/>
  <c r="D117" i="1"/>
  <c r="F117" i="1"/>
  <c r="G117" i="1"/>
  <c r="O117" i="1"/>
  <c r="I117" i="1" a="1"/>
  <c r="I117" i="1"/>
  <c r="J117" i="1" a="1"/>
  <c r="J117" i="1"/>
  <c r="K117" i="1" a="1"/>
  <c r="K117" i="1"/>
  <c r="L117" i="1" a="1"/>
  <c r="L117" i="1"/>
  <c r="M117" i="1" a="1"/>
  <c r="M117" i="1"/>
  <c r="N117" i="1"/>
  <c r="C116" i="1"/>
  <c r="E116" i="1"/>
  <c r="D116" i="1"/>
  <c r="F116" i="1"/>
  <c r="G116" i="1"/>
  <c r="O116" i="1"/>
  <c r="I116" i="1" a="1"/>
  <c r="I116" i="1"/>
  <c r="J116" i="1" a="1"/>
  <c r="J116" i="1"/>
  <c r="K116" i="1" a="1"/>
  <c r="K116" i="1"/>
  <c r="L116" i="1" a="1"/>
  <c r="L116" i="1"/>
  <c r="M116" i="1" a="1"/>
  <c r="M116" i="1"/>
  <c r="N116" i="1"/>
  <c r="C115" i="1"/>
  <c r="E115" i="1"/>
  <c r="D115" i="1"/>
  <c r="F115" i="1"/>
  <c r="G115" i="1"/>
  <c r="O115" i="1"/>
  <c r="I115" i="1" a="1"/>
  <c r="I115" i="1"/>
  <c r="J115" i="1" a="1"/>
  <c r="J115" i="1"/>
  <c r="K115" i="1" a="1"/>
  <c r="K115" i="1"/>
  <c r="L115" i="1" a="1"/>
  <c r="L115" i="1"/>
  <c r="M115" i="1" a="1"/>
  <c r="M115" i="1"/>
  <c r="N115" i="1"/>
  <c r="C114" i="1"/>
  <c r="E114" i="1"/>
  <c r="D114" i="1"/>
  <c r="F114" i="1"/>
  <c r="G114" i="1"/>
  <c r="O114" i="1"/>
  <c r="I114" i="1" a="1"/>
  <c r="I114" i="1"/>
  <c r="J114" i="1" a="1"/>
  <c r="J114" i="1"/>
  <c r="K114" i="1" a="1"/>
  <c r="K114" i="1"/>
  <c r="L114" i="1" a="1"/>
  <c r="L114" i="1"/>
  <c r="M114" i="1" a="1"/>
  <c r="M114" i="1"/>
  <c r="N114" i="1"/>
  <c r="C113" i="1"/>
  <c r="E113" i="1"/>
  <c r="D113" i="1"/>
  <c r="F113" i="1"/>
  <c r="G113" i="1"/>
  <c r="O113" i="1"/>
  <c r="I113" i="1" a="1"/>
  <c r="I113" i="1"/>
  <c r="J113" i="1" a="1"/>
  <c r="J113" i="1"/>
  <c r="K113" i="1" a="1"/>
  <c r="K113" i="1"/>
  <c r="L113" i="1" a="1"/>
  <c r="L113" i="1"/>
  <c r="M113" i="1" a="1"/>
  <c r="M113" i="1"/>
  <c r="N113" i="1"/>
  <c r="C112" i="1"/>
  <c r="E112" i="1"/>
  <c r="D112" i="1"/>
  <c r="F112" i="1"/>
  <c r="G112" i="1"/>
  <c r="O112" i="1"/>
  <c r="I112" i="1" a="1"/>
  <c r="I112" i="1"/>
  <c r="J112" i="1" a="1"/>
  <c r="J112" i="1"/>
  <c r="K112" i="1" a="1"/>
  <c r="K112" i="1"/>
  <c r="L112" i="1" a="1"/>
  <c r="L112" i="1"/>
  <c r="M112" i="1" a="1"/>
  <c r="M112" i="1"/>
  <c r="N112" i="1"/>
  <c r="C111" i="1"/>
  <c r="E111" i="1"/>
  <c r="D111" i="1"/>
  <c r="F111" i="1"/>
  <c r="G111" i="1"/>
  <c r="O111" i="1"/>
  <c r="I111" i="1" a="1"/>
  <c r="I111" i="1"/>
  <c r="J111" i="1" a="1"/>
  <c r="J111" i="1"/>
  <c r="K111" i="1" a="1"/>
  <c r="K111" i="1"/>
  <c r="L111" i="1" a="1"/>
  <c r="L111" i="1"/>
  <c r="M111" i="1" a="1"/>
  <c r="M111" i="1"/>
  <c r="N111" i="1"/>
  <c r="C110" i="1"/>
  <c r="E110" i="1"/>
  <c r="D110" i="1"/>
  <c r="F110" i="1"/>
  <c r="G110" i="1"/>
  <c r="O110" i="1"/>
  <c r="I110" i="1" a="1"/>
  <c r="I110" i="1"/>
  <c r="J110" i="1" a="1"/>
  <c r="J110" i="1"/>
  <c r="K110" i="1" a="1"/>
  <c r="K110" i="1"/>
  <c r="L110" i="1" a="1"/>
  <c r="L110" i="1"/>
  <c r="M110" i="1" a="1"/>
  <c r="M110" i="1"/>
  <c r="N110" i="1"/>
  <c r="C109" i="1"/>
  <c r="E109" i="1"/>
  <c r="D109" i="1"/>
  <c r="F109" i="1"/>
  <c r="G109" i="1"/>
  <c r="O109" i="1"/>
  <c r="I109" i="1" a="1"/>
  <c r="I109" i="1"/>
  <c r="J109" i="1" a="1"/>
  <c r="J109" i="1"/>
  <c r="K109" i="1" a="1"/>
  <c r="K109" i="1"/>
  <c r="L109" i="1" a="1"/>
  <c r="L109" i="1"/>
  <c r="M109" i="1" a="1"/>
  <c r="M109" i="1"/>
  <c r="N109" i="1"/>
  <c r="C108" i="1"/>
  <c r="E108" i="1"/>
  <c r="D108" i="1"/>
  <c r="F108" i="1"/>
  <c r="G108" i="1"/>
  <c r="O108" i="1"/>
  <c r="I108" i="1" a="1"/>
  <c r="I108" i="1"/>
  <c r="J108" i="1" a="1"/>
  <c r="J108" i="1"/>
  <c r="K108" i="1" a="1"/>
  <c r="K108" i="1"/>
  <c r="L108" i="1" a="1"/>
  <c r="L108" i="1"/>
  <c r="M108" i="1" a="1"/>
  <c r="M108" i="1"/>
  <c r="N108" i="1"/>
  <c r="C107" i="1"/>
  <c r="E107" i="1"/>
  <c r="D107" i="1"/>
  <c r="F107" i="1"/>
  <c r="G107" i="1"/>
  <c r="O107" i="1"/>
  <c r="I107" i="1" a="1"/>
  <c r="I107" i="1"/>
  <c r="J107" i="1" a="1"/>
  <c r="J107" i="1"/>
  <c r="K107" i="1" a="1"/>
  <c r="K107" i="1"/>
  <c r="L107" i="1" a="1"/>
  <c r="L107" i="1"/>
  <c r="M107" i="1" a="1"/>
  <c r="M107" i="1"/>
  <c r="N107" i="1"/>
  <c r="C106" i="1"/>
  <c r="E106" i="1"/>
  <c r="D106" i="1"/>
  <c r="F106" i="1"/>
  <c r="G106" i="1"/>
  <c r="O106" i="1"/>
  <c r="I106" i="1" a="1"/>
  <c r="I106" i="1"/>
  <c r="J106" i="1" a="1"/>
  <c r="J106" i="1"/>
  <c r="K106" i="1" a="1"/>
  <c r="K106" i="1"/>
  <c r="L106" i="1" a="1"/>
  <c r="L106" i="1"/>
  <c r="M106" i="1" a="1"/>
  <c r="M106" i="1"/>
  <c r="N106" i="1"/>
  <c r="C105" i="1"/>
  <c r="E105" i="1"/>
  <c r="D105" i="1"/>
  <c r="F105" i="1"/>
  <c r="G105" i="1"/>
  <c r="O105" i="1"/>
  <c r="I105" i="1" a="1"/>
  <c r="I105" i="1"/>
  <c r="J105" i="1" a="1"/>
  <c r="J105" i="1"/>
  <c r="K105" i="1" a="1"/>
  <c r="K105" i="1"/>
  <c r="L105" i="1" a="1"/>
  <c r="L105" i="1"/>
  <c r="M105" i="1" a="1"/>
  <c r="M105" i="1"/>
  <c r="N105" i="1"/>
  <c r="C104" i="1"/>
  <c r="E104" i="1"/>
  <c r="D104" i="1"/>
  <c r="F104" i="1"/>
  <c r="G104" i="1"/>
  <c r="O104" i="1"/>
  <c r="I104" i="1" a="1"/>
  <c r="I104" i="1"/>
  <c r="J104" i="1" a="1"/>
  <c r="J104" i="1"/>
  <c r="K104" i="1" a="1"/>
  <c r="K104" i="1"/>
  <c r="L104" i="1" a="1"/>
  <c r="L104" i="1"/>
  <c r="M104" i="1" a="1"/>
  <c r="M104" i="1"/>
  <c r="N104" i="1"/>
  <c r="C103" i="1"/>
  <c r="E103" i="1"/>
  <c r="D103" i="1"/>
  <c r="F103" i="1"/>
  <c r="G103" i="1"/>
  <c r="O103" i="1"/>
  <c r="I103" i="1" a="1"/>
  <c r="I103" i="1"/>
  <c r="J103" i="1" a="1"/>
  <c r="J103" i="1"/>
  <c r="K103" i="1" a="1"/>
  <c r="K103" i="1"/>
  <c r="L103" i="1" a="1"/>
  <c r="L103" i="1"/>
  <c r="M103" i="1" a="1"/>
  <c r="M103" i="1"/>
  <c r="N103" i="1"/>
  <c r="C102" i="1"/>
  <c r="E102" i="1"/>
  <c r="D102" i="1"/>
  <c r="F102" i="1"/>
  <c r="G102" i="1"/>
  <c r="O102" i="1"/>
  <c r="I102" i="1" a="1"/>
  <c r="I102" i="1"/>
  <c r="J102" i="1" a="1"/>
  <c r="J102" i="1"/>
  <c r="K102" i="1" a="1"/>
  <c r="K102" i="1"/>
  <c r="L102" i="1" a="1"/>
  <c r="L102" i="1"/>
  <c r="M102" i="1" a="1"/>
  <c r="M102" i="1"/>
  <c r="N102" i="1"/>
  <c r="C101" i="1"/>
  <c r="E101" i="1"/>
  <c r="D101" i="1"/>
  <c r="F101" i="1"/>
  <c r="G101" i="1"/>
  <c r="O101" i="1"/>
  <c r="I101" i="1" a="1"/>
  <c r="I101" i="1"/>
  <c r="J101" i="1" a="1"/>
  <c r="J101" i="1"/>
  <c r="K101" i="1" a="1"/>
  <c r="K101" i="1"/>
  <c r="L101" i="1" a="1"/>
  <c r="L101" i="1"/>
  <c r="M101" i="1" a="1"/>
  <c r="M101" i="1"/>
  <c r="N101" i="1"/>
  <c r="C100" i="1"/>
  <c r="E100" i="1"/>
  <c r="D100" i="1"/>
  <c r="F100" i="1"/>
  <c r="G100" i="1"/>
  <c r="O100" i="1"/>
  <c r="I100" i="1" a="1"/>
  <c r="I100" i="1"/>
  <c r="J100" i="1" a="1"/>
  <c r="J100" i="1"/>
  <c r="K100" i="1" a="1"/>
  <c r="K100" i="1"/>
  <c r="L100" i="1" a="1"/>
  <c r="L100" i="1"/>
  <c r="M100" i="1" a="1"/>
  <c r="M100" i="1"/>
  <c r="N100" i="1"/>
  <c r="C99" i="1"/>
  <c r="E99" i="1"/>
  <c r="D99" i="1"/>
  <c r="F99" i="1"/>
  <c r="G99" i="1"/>
  <c r="O99" i="1"/>
  <c r="I99" i="1" a="1"/>
  <c r="I99" i="1"/>
  <c r="J99" i="1" a="1"/>
  <c r="J99" i="1"/>
  <c r="K99" i="1" a="1"/>
  <c r="K99" i="1"/>
  <c r="L99" i="1" a="1"/>
  <c r="L99" i="1"/>
  <c r="M99" i="1" a="1"/>
  <c r="M99" i="1"/>
  <c r="N99" i="1"/>
  <c r="C98" i="1"/>
  <c r="E98" i="1"/>
  <c r="D98" i="1"/>
  <c r="F98" i="1"/>
  <c r="G98" i="1"/>
  <c r="O98" i="1"/>
  <c r="I98" i="1" a="1"/>
  <c r="I98" i="1"/>
  <c r="J98" i="1" a="1"/>
  <c r="J98" i="1"/>
  <c r="K98" i="1" a="1"/>
  <c r="K98" i="1"/>
  <c r="L98" i="1" a="1"/>
  <c r="L98" i="1"/>
  <c r="M98" i="1" a="1"/>
  <c r="M98" i="1"/>
  <c r="N98" i="1"/>
  <c r="C97" i="1"/>
  <c r="E97" i="1"/>
  <c r="D97" i="1"/>
  <c r="F97" i="1"/>
  <c r="G97" i="1"/>
  <c r="O97" i="1"/>
  <c r="I97" i="1" a="1"/>
  <c r="I97" i="1"/>
  <c r="J97" i="1" a="1"/>
  <c r="J97" i="1"/>
  <c r="K97" i="1" a="1"/>
  <c r="K97" i="1"/>
  <c r="L97" i="1" a="1"/>
  <c r="L97" i="1"/>
  <c r="M97" i="1" a="1"/>
  <c r="M97" i="1"/>
  <c r="N97" i="1"/>
  <c r="C96" i="1"/>
  <c r="E96" i="1"/>
  <c r="D96" i="1"/>
  <c r="F96" i="1"/>
  <c r="G96" i="1"/>
  <c r="O96" i="1"/>
  <c r="I96" i="1" a="1"/>
  <c r="I96" i="1"/>
  <c r="J96" i="1" a="1"/>
  <c r="J96" i="1"/>
  <c r="K96" i="1" a="1"/>
  <c r="K96" i="1"/>
  <c r="L96" i="1" a="1"/>
  <c r="L96" i="1"/>
  <c r="M96" i="1" a="1"/>
  <c r="M96" i="1"/>
  <c r="N96" i="1"/>
  <c r="C95" i="1"/>
  <c r="E95" i="1"/>
  <c r="D95" i="1"/>
  <c r="F95" i="1"/>
  <c r="G95" i="1"/>
  <c r="O95" i="1"/>
  <c r="I95" i="1" a="1"/>
  <c r="I95" i="1"/>
  <c r="J95" i="1" a="1"/>
  <c r="J95" i="1"/>
  <c r="K95" i="1" a="1"/>
  <c r="K95" i="1"/>
  <c r="L95" i="1" a="1"/>
  <c r="L95" i="1"/>
  <c r="M95" i="1" a="1"/>
  <c r="M95" i="1"/>
  <c r="N95" i="1"/>
  <c r="C94" i="1"/>
  <c r="E94" i="1"/>
  <c r="D94" i="1"/>
  <c r="F94" i="1"/>
  <c r="G94" i="1"/>
  <c r="O94" i="1"/>
  <c r="I94" i="1" a="1"/>
  <c r="I94" i="1"/>
  <c r="J94" i="1" a="1"/>
  <c r="J94" i="1"/>
  <c r="K94" i="1" a="1"/>
  <c r="K94" i="1"/>
  <c r="L94" i="1" a="1"/>
  <c r="L94" i="1"/>
  <c r="M94" i="1" a="1"/>
  <c r="M94" i="1"/>
  <c r="N94" i="1"/>
  <c r="C93" i="1"/>
  <c r="E93" i="1"/>
  <c r="D93" i="1"/>
  <c r="F93" i="1"/>
  <c r="G93" i="1"/>
  <c r="O93" i="1"/>
  <c r="I93" i="1" a="1"/>
  <c r="I93" i="1"/>
  <c r="J93" i="1" a="1"/>
  <c r="J93" i="1"/>
  <c r="K93" i="1" a="1"/>
  <c r="K93" i="1"/>
  <c r="L93" i="1" a="1"/>
  <c r="L93" i="1"/>
  <c r="M93" i="1" a="1"/>
  <c r="M93" i="1"/>
  <c r="N93" i="1"/>
  <c r="C92" i="1"/>
  <c r="E92" i="1"/>
  <c r="D92" i="1"/>
  <c r="F92" i="1"/>
  <c r="G92" i="1"/>
  <c r="O92" i="1"/>
  <c r="I92" i="1" a="1"/>
  <c r="I92" i="1"/>
  <c r="J92" i="1" a="1"/>
  <c r="J92" i="1"/>
  <c r="K92" i="1" a="1"/>
  <c r="K92" i="1"/>
  <c r="L92" i="1" a="1"/>
  <c r="L92" i="1"/>
  <c r="M92" i="1" a="1"/>
  <c r="M92" i="1"/>
  <c r="N92" i="1"/>
  <c r="C91" i="1"/>
  <c r="E91" i="1"/>
  <c r="D91" i="1"/>
  <c r="F91" i="1"/>
  <c r="G91" i="1"/>
  <c r="O91" i="1"/>
  <c r="I91" i="1" a="1"/>
  <c r="I91" i="1"/>
  <c r="J91" i="1" a="1"/>
  <c r="J91" i="1"/>
  <c r="K91" i="1" a="1"/>
  <c r="K91" i="1"/>
  <c r="L91" i="1" a="1"/>
  <c r="L91" i="1"/>
  <c r="M91" i="1" a="1"/>
  <c r="M91" i="1"/>
  <c r="N91" i="1"/>
  <c r="C90" i="1"/>
  <c r="E90" i="1"/>
  <c r="D90" i="1"/>
  <c r="F90" i="1"/>
  <c r="G90" i="1"/>
  <c r="O90" i="1"/>
  <c r="I90" i="1" a="1"/>
  <c r="I90" i="1"/>
  <c r="J90" i="1" a="1"/>
  <c r="J90" i="1"/>
  <c r="K90" i="1" a="1"/>
  <c r="K90" i="1"/>
  <c r="L90" i="1" a="1"/>
  <c r="L90" i="1"/>
  <c r="M90" i="1" a="1"/>
  <c r="M90" i="1"/>
  <c r="N90" i="1"/>
  <c r="C89" i="1"/>
  <c r="E89" i="1"/>
  <c r="D89" i="1"/>
  <c r="F89" i="1"/>
  <c r="G89" i="1"/>
  <c r="O89" i="1"/>
  <c r="I89" i="1" a="1"/>
  <c r="I89" i="1"/>
  <c r="J89" i="1" a="1"/>
  <c r="J89" i="1"/>
  <c r="K89" i="1" a="1"/>
  <c r="K89" i="1"/>
  <c r="L89" i="1" a="1"/>
  <c r="L89" i="1"/>
  <c r="M89" i="1" a="1"/>
  <c r="M89" i="1"/>
  <c r="N89" i="1"/>
  <c r="C88" i="1"/>
  <c r="E88" i="1"/>
  <c r="D88" i="1"/>
  <c r="F88" i="1"/>
  <c r="G88" i="1"/>
  <c r="O88" i="1"/>
  <c r="I88" i="1" a="1"/>
  <c r="I88" i="1"/>
  <c r="J88" i="1" a="1"/>
  <c r="J88" i="1"/>
  <c r="K88" i="1" a="1"/>
  <c r="K88" i="1"/>
  <c r="L88" i="1" a="1"/>
  <c r="L88" i="1"/>
  <c r="M88" i="1" a="1"/>
  <c r="M88" i="1"/>
  <c r="N88" i="1"/>
  <c r="C87" i="1"/>
  <c r="E87" i="1"/>
  <c r="D87" i="1"/>
  <c r="F87" i="1"/>
  <c r="G87" i="1"/>
  <c r="O87" i="1"/>
  <c r="I87" i="1" a="1"/>
  <c r="I87" i="1"/>
  <c r="J87" i="1" a="1"/>
  <c r="J87" i="1"/>
  <c r="K87" i="1" a="1"/>
  <c r="K87" i="1"/>
  <c r="L87" i="1" a="1"/>
  <c r="L87" i="1"/>
  <c r="M87" i="1" a="1"/>
  <c r="M87" i="1"/>
  <c r="N87" i="1"/>
  <c r="C86" i="1"/>
  <c r="E86" i="1"/>
  <c r="D86" i="1"/>
  <c r="F86" i="1"/>
  <c r="G86" i="1"/>
  <c r="O86" i="1"/>
  <c r="I86" i="1" a="1"/>
  <c r="I86" i="1"/>
  <c r="J86" i="1" a="1"/>
  <c r="J86" i="1"/>
  <c r="K86" i="1" a="1"/>
  <c r="K86" i="1"/>
  <c r="L86" i="1" a="1"/>
  <c r="L86" i="1"/>
  <c r="M86" i="1" a="1"/>
  <c r="M86" i="1"/>
  <c r="N86" i="1"/>
  <c r="C85" i="1"/>
  <c r="E85" i="1"/>
  <c r="D85" i="1"/>
  <c r="F85" i="1"/>
  <c r="G85" i="1"/>
  <c r="O85" i="1"/>
  <c r="I85" i="1" a="1"/>
  <c r="I85" i="1"/>
  <c r="J85" i="1" a="1"/>
  <c r="J85" i="1"/>
  <c r="K85" i="1" a="1"/>
  <c r="K85" i="1"/>
  <c r="L85" i="1" a="1"/>
  <c r="L85" i="1"/>
  <c r="M85" i="1" a="1"/>
  <c r="M85" i="1"/>
  <c r="N85" i="1"/>
  <c r="C84" i="1"/>
  <c r="E84" i="1"/>
  <c r="D84" i="1"/>
  <c r="F84" i="1"/>
  <c r="G84" i="1"/>
  <c r="O84" i="1"/>
  <c r="I84" i="1" a="1"/>
  <c r="I84" i="1"/>
  <c r="J84" i="1" a="1"/>
  <c r="J84" i="1"/>
  <c r="K84" i="1" a="1"/>
  <c r="K84" i="1"/>
  <c r="L84" i="1" a="1"/>
  <c r="L84" i="1"/>
  <c r="M84" i="1" a="1"/>
  <c r="M84" i="1"/>
  <c r="N84" i="1"/>
  <c r="C83" i="1"/>
  <c r="E83" i="1"/>
  <c r="D83" i="1"/>
  <c r="F83" i="1"/>
  <c r="G83" i="1"/>
  <c r="O83" i="1"/>
  <c r="I83" i="1" a="1"/>
  <c r="I83" i="1"/>
  <c r="J83" i="1" a="1"/>
  <c r="J83" i="1"/>
  <c r="K83" i="1" a="1"/>
  <c r="K83" i="1"/>
  <c r="L83" i="1" a="1"/>
  <c r="L83" i="1"/>
  <c r="M83" i="1" a="1"/>
  <c r="M83" i="1"/>
  <c r="N83" i="1"/>
  <c r="C82" i="1"/>
  <c r="E82" i="1"/>
  <c r="D82" i="1"/>
  <c r="F82" i="1"/>
  <c r="G82" i="1"/>
  <c r="O82" i="1"/>
  <c r="I82" i="1" a="1"/>
  <c r="I82" i="1"/>
  <c r="J82" i="1" a="1"/>
  <c r="J82" i="1"/>
  <c r="K82" i="1" a="1"/>
  <c r="K82" i="1"/>
  <c r="L82" i="1" a="1"/>
  <c r="L82" i="1"/>
  <c r="M82" i="1" a="1"/>
  <c r="M82" i="1"/>
  <c r="N82" i="1"/>
  <c r="C81" i="1"/>
  <c r="E81" i="1"/>
  <c r="D81" i="1"/>
  <c r="F81" i="1"/>
  <c r="G81" i="1"/>
  <c r="O81" i="1"/>
  <c r="I81" i="1" a="1"/>
  <c r="I81" i="1"/>
  <c r="J81" i="1" a="1"/>
  <c r="J81" i="1"/>
  <c r="K81" i="1" a="1"/>
  <c r="K81" i="1"/>
  <c r="L81" i="1" a="1"/>
  <c r="L81" i="1"/>
  <c r="M81" i="1" a="1"/>
  <c r="M81" i="1"/>
  <c r="N81" i="1"/>
  <c r="C80" i="1"/>
  <c r="E80" i="1"/>
  <c r="D80" i="1"/>
  <c r="F80" i="1"/>
  <c r="G80" i="1"/>
  <c r="O80" i="1"/>
  <c r="I80" i="1" a="1"/>
  <c r="I80" i="1"/>
  <c r="J80" i="1" a="1"/>
  <c r="J80" i="1"/>
  <c r="K80" i="1" a="1"/>
  <c r="K80" i="1"/>
  <c r="L80" i="1" a="1"/>
  <c r="L80" i="1"/>
  <c r="M80" i="1" a="1"/>
  <c r="M80" i="1"/>
  <c r="N80" i="1"/>
  <c r="C79" i="1"/>
  <c r="E79" i="1"/>
  <c r="D79" i="1"/>
  <c r="F79" i="1"/>
  <c r="G79" i="1"/>
  <c r="O79" i="1"/>
  <c r="I79" i="1" a="1"/>
  <c r="I79" i="1"/>
  <c r="J79" i="1" a="1"/>
  <c r="J79" i="1"/>
  <c r="K79" i="1" a="1"/>
  <c r="K79" i="1"/>
  <c r="L79" i="1" a="1"/>
  <c r="L79" i="1"/>
  <c r="M79" i="1" a="1"/>
  <c r="M79" i="1"/>
  <c r="N79" i="1"/>
  <c r="C78" i="1"/>
  <c r="E78" i="1"/>
  <c r="D78" i="1"/>
  <c r="F78" i="1"/>
  <c r="G78" i="1"/>
  <c r="O78" i="1"/>
  <c r="I78" i="1" a="1"/>
  <c r="I78" i="1"/>
  <c r="J78" i="1" a="1"/>
  <c r="J78" i="1"/>
  <c r="K78" i="1" a="1"/>
  <c r="K78" i="1"/>
  <c r="L78" i="1" a="1"/>
  <c r="L78" i="1"/>
  <c r="M78" i="1" a="1"/>
  <c r="M78" i="1"/>
  <c r="N78" i="1"/>
  <c r="C77" i="1"/>
  <c r="E77" i="1"/>
  <c r="D77" i="1"/>
  <c r="F77" i="1"/>
  <c r="G77" i="1"/>
  <c r="O77" i="1"/>
  <c r="I77" i="1" a="1"/>
  <c r="I77" i="1"/>
  <c r="J77" i="1" a="1"/>
  <c r="J77" i="1"/>
  <c r="K77" i="1" a="1"/>
  <c r="K77" i="1"/>
  <c r="L77" i="1" a="1"/>
  <c r="L77" i="1"/>
  <c r="M77" i="1" a="1"/>
  <c r="M77" i="1"/>
  <c r="N77" i="1"/>
  <c r="C76" i="1"/>
  <c r="E76" i="1"/>
  <c r="D76" i="1"/>
  <c r="F76" i="1"/>
  <c r="G76" i="1"/>
  <c r="O76" i="1"/>
  <c r="I76" i="1" a="1"/>
  <c r="I76" i="1"/>
  <c r="J76" i="1" a="1"/>
  <c r="J76" i="1"/>
  <c r="K76" i="1" a="1"/>
  <c r="K76" i="1"/>
  <c r="L76" i="1" a="1"/>
  <c r="L76" i="1"/>
  <c r="M76" i="1" a="1"/>
  <c r="M76" i="1"/>
  <c r="N76" i="1"/>
  <c r="C75" i="1"/>
  <c r="E75" i="1"/>
  <c r="D75" i="1"/>
  <c r="F75" i="1"/>
  <c r="G75" i="1"/>
  <c r="O75" i="1"/>
  <c r="I75" i="1" a="1"/>
  <c r="I75" i="1"/>
  <c r="J75" i="1" a="1"/>
  <c r="J75" i="1"/>
  <c r="K75" i="1" a="1"/>
  <c r="K75" i="1"/>
  <c r="L75" i="1" a="1"/>
  <c r="L75" i="1"/>
  <c r="M75" i="1" a="1"/>
  <c r="M75" i="1"/>
  <c r="N75" i="1"/>
  <c r="C74" i="1"/>
  <c r="E74" i="1"/>
  <c r="D74" i="1"/>
  <c r="F74" i="1"/>
  <c r="G74" i="1"/>
  <c r="O74" i="1"/>
  <c r="I74" i="1" a="1"/>
  <c r="I74" i="1"/>
  <c r="J74" i="1" a="1"/>
  <c r="J74" i="1"/>
  <c r="K74" i="1" a="1"/>
  <c r="K74" i="1"/>
  <c r="L74" i="1" a="1"/>
  <c r="L74" i="1"/>
  <c r="M74" i="1" a="1"/>
  <c r="M74" i="1"/>
  <c r="N74" i="1"/>
  <c r="C73" i="1"/>
  <c r="E73" i="1"/>
  <c r="D73" i="1"/>
  <c r="F73" i="1"/>
  <c r="G73" i="1"/>
  <c r="O73" i="1"/>
  <c r="I73" i="1" a="1"/>
  <c r="I73" i="1"/>
  <c r="J73" i="1" a="1"/>
  <c r="J73" i="1"/>
  <c r="K73" i="1" a="1"/>
  <c r="K73" i="1"/>
  <c r="L73" i="1" a="1"/>
  <c r="L73" i="1"/>
  <c r="M73" i="1" a="1"/>
  <c r="M73" i="1"/>
  <c r="N73" i="1"/>
  <c r="C72" i="1"/>
  <c r="E72" i="1"/>
  <c r="D72" i="1"/>
  <c r="F72" i="1"/>
  <c r="G72" i="1"/>
  <c r="O72" i="1"/>
  <c r="I72" i="1" a="1"/>
  <c r="I72" i="1"/>
  <c r="J72" i="1" a="1"/>
  <c r="J72" i="1"/>
  <c r="K72" i="1" a="1"/>
  <c r="K72" i="1"/>
  <c r="L72" i="1" a="1"/>
  <c r="L72" i="1"/>
  <c r="M72" i="1" a="1"/>
  <c r="M72" i="1"/>
  <c r="N72" i="1"/>
  <c r="C71" i="1"/>
  <c r="E71" i="1"/>
  <c r="D71" i="1"/>
  <c r="F71" i="1"/>
  <c r="G71" i="1"/>
  <c r="O71" i="1"/>
  <c r="I71" i="1" a="1"/>
  <c r="I71" i="1"/>
  <c r="J71" i="1" a="1"/>
  <c r="J71" i="1"/>
  <c r="K71" i="1" a="1"/>
  <c r="K71" i="1"/>
  <c r="L71" i="1" a="1"/>
  <c r="L71" i="1"/>
  <c r="M71" i="1" a="1"/>
  <c r="M71" i="1"/>
  <c r="N71" i="1"/>
  <c r="C70" i="1"/>
  <c r="E70" i="1"/>
  <c r="D70" i="1"/>
  <c r="F70" i="1"/>
  <c r="G70" i="1"/>
  <c r="O70" i="1"/>
  <c r="I70" i="1" a="1"/>
  <c r="I70" i="1"/>
  <c r="J70" i="1" a="1"/>
  <c r="J70" i="1"/>
  <c r="K70" i="1" a="1"/>
  <c r="K70" i="1"/>
  <c r="L70" i="1" a="1"/>
  <c r="L70" i="1"/>
  <c r="M70" i="1" a="1"/>
  <c r="M70" i="1"/>
  <c r="N70" i="1"/>
  <c r="C69" i="1"/>
  <c r="E69" i="1"/>
  <c r="D69" i="1"/>
  <c r="F69" i="1"/>
  <c r="G69" i="1"/>
  <c r="O69" i="1"/>
  <c r="I69" i="1" a="1"/>
  <c r="I69" i="1"/>
  <c r="J69" i="1" a="1"/>
  <c r="J69" i="1"/>
  <c r="K69" i="1" a="1"/>
  <c r="K69" i="1"/>
  <c r="L69" i="1" a="1"/>
  <c r="L69" i="1"/>
  <c r="M69" i="1" a="1"/>
  <c r="M69" i="1"/>
  <c r="N69" i="1"/>
  <c r="C68" i="1"/>
  <c r="E68" i="1"/>
  <c r="D68" i="1"/>
  <c r="F68" i="1"/>
  <c r="G68" i="1"/>
  <c r="O68" i="1"/>
  <c r="I68" i="1" a="1"/>
  <c r="I68" i="1"/>
  <c r="J68" i="1" a="1"/>
  <c r="J68" i="1"/>
  <c r="K68" i="1" a="1"/>
  <c r="K68" i="1"/>
  <c r="L68" i="1" a="1"/>
  <c r="L68" i="1"/>
  <c r="M68" i="1" a="1"/>
  <c r="M68" i="1"/>
  <c r="N68" i="1"/>
  <c r="C67" i="1"/>
  <c r="E67" i="1"/>
  <c r="D67" i="1"/>
  <c r="F67" i="1"/>
  <c r="G67" i="1"/>
  <c r="O67" i="1"/>
  <c r="I67" i="1" a="1"/>
  <c r="I67" i="1"/>
  <c r="J67" i="1" a="1"/>
  <c r="J67" i="1"/>
  <c r="K67" i="1" a="1"/>
  <c r="K67" i="1"/>
  <c r="L67" i="1" a="1"/>
  <c r="L67" i="1"/>
  <c r="M67" i="1" a="1"/>
  <c r="M67" i="1"/>
  <c r="N67" i="1"/>
  <c r="C66" i="1"/>
  <c r="E66" i="1"/>
  <c r="D66" i="1"/>
  <c r="F66" i="1"/>
  <c r="G66" i="1"/>
  <c r="O66" i="1"/>
  <c r="I66" i="1" a="1"/>
  <c r="I66" i="1"/>
  <c r="J66" i="1" a="1"/>
  <c r="J66" i="1"/>
  <c r="K66" i="1" a="1"/>
  <c r="K66" i="1"/>
  <c r="L66" i="1" a="1"/>
  <c r="L66" i="1"/>
  <c r="M66" i="1" a="1"/>
  <c r="M66" i="1"/>
  <c r="N66" i="1"/>
  <c r="C65" i="1"/>
  <c r="E65" i="1"/>
  <c r="D65" i="1"/>
  <c r="F65" i="1"/>
  <c r="G65" i="1"/>
  <c r="O65" i="1"/>
  <c r="I65" i="1" a="1"/>
  <c r="I65" i="1"/>
  <c r="J65" i="1" a="1"/>
  <c r="J65" i="1"/>
  <c r="K65" i="1" a="1"/>
  <c r="K65" i="1"/>
  <c r="L65" i="1" a="1"/>
  <c r="L65" i="1"/>
  <c r="M65" i="1" a="1"/>
  <c r="M65" i="1"/>
  <c r="N65" i="1"/>
  <c r="C64" i="1"/>
  <c r="E64" i="1"/>
  <c r="D64" i="1"/>
  <c r="F64" i="1"/>
  <c r="G64" i="1"/>
  <c r="O64" i="1"/>
  <c r="I64" i="1" a="1"/>
  <c r="I64" i="1"/>
  <c r="J64" i="1" a="1"/>
  <c r="J64" i="1"/>
  <c r="K64" i="1" a="1"/>
  <c r="K64" i="1"/>
  <c r="L64" i="1" a="1"/>
  <c r="L64" i="1"/>
  <c r="M64" i="1" a="1"/>
  <c r="M64" i="1"/>
  <c r="N64" i="1"/>
  <c r="C63" i="1"/>
  <c r="E63" i="1"/>
  <c r="D63" i="1"/>
  <c r="F63" i="1"/>
  <c r="G63" i="1"/>
  <c r="O63" i="1"/>
  <c r="I63" i="1" a="1"/>
  <c r="I63" i="1"/>
  <c r="J63" i="1" a="1"/>
  <c r="J63" i="1"/>
  <c r="K63" i="1" a="1"/>
  <c r="K63" i="1"/>
  <c r="L63" i="1" a="1"/>
  <c r="L63" i="1"/>
  <c r="M63" i="1" a="1"/>
  <c r="M63" i="1"/>
  <c r="N63" i="1"/>
  <c r="C62" i="1"/>
  <c r="E62" i="1"/>
  <c r="D62" i="1"/>
  <c r="F62" i="1"/>
  <c r="G62" i="1"/>
  <c r="O62" i="1"/>
  <c r="I62" i="1" a="1"/>
  <c r="I62" i="1"/>
  <c r="J62" i="1" a="1"/>
  <c r="J62" i="1"/>
  <c r="K62" i="1" a="1"/>
  <c r="K62" i="1"/>
  <c r="L62" i="1" a="1"/>
  <c r="L62" i="1"/>
  <c r="M62" i="1" a="1"/>
  <c r="M62" i="1"/>
  <c r="N62" i="1"/>
  <c r="C61" i="1"/>
  <c r="E61" i="1"/>
  <c r="D61" i="1"/>
  <c r="F61" i="1"/>
  <c r="G61" i="1"/>
  <c r="O61" i="1"/>
  <c r="I61" i="1" a="1"/>
  <c r="I61" i="1"/>
  <c r="J61" i="1" a="1"/>
  <c r="J61" i="1"/>
  <c r="K61" i="1" a="1"/>
  <c r="K61" i="1"/>
  <c r="L61" i="1" a="1"/>
  <c r="L61" i="1"/>
  <c r="M61" i="1" a="1"/>
  <c r="M61" i="1"/>
  <c r="N61" i="1"/>
  <c r="C60" i="1"/>
  <c r="E60" i="1"/>
  <c r="D60" i="1"/>
  <c r="F60" i="1"/>
  <c r="G60" i="1"/>
  <c r="O60" i="1"/>
  <c r="I60" i="1" a="1"/>
  <c r="I60" i="1"/>
  <c r="J60" i="1" a="1"/>
  <c r="J60" i="1"/>
  <c r="K60" i="1" a="1"/>
  <c r="K60" i="1"/>
  <c r="L60" i="1" a="1"/>
  <c r="L60" i="1"/>
  <c r="M60" i="1" a="1"/>
  <c r="M60" i="1"/>
  <c r="N60" i="1"/>
  <c r="C59" i="1"/>
  <c r="E59" i="1"/>
  <c r="D59" i="1"/>
  <c r="F59" i="1"/>
  <c r="G59" i="1"/>
  <c r="O59" i="1"/>
  <c r="I59" i="1" a="1"/>
  <c r="I59" i="1"/>
  <c r="J59" i="1" a="1"/>
  <c r="J59" i="1"/>
  <c r="K59" i="1" a="1"/>
  <c r="K59" i="1"/>
  <c r="L59" i="1" a="1"/>
  <c r="L59" i="1"/>
  <c r="M59" i="1" a="1"/>
  <c r="M59" i="1"/>
  <c r="N59" i="1"/>
  <c r="C58" i="1"/>
  <c r="E58" i="1"/>
  <c r="D58" i="1"/>
  <c r="F58" i="1"/>
  <c r="G58" i="1"/>
  <c r="O58" i="1"/>
  <c r="I58" i="1" a="1"/>
  <c r="I58" i="1"/>
  <c r="J58" i="1" a="1"/>
  <c r="J58" i="1"/>
  <c r="K58" i="1" a="1"/>
  <c r="K58" i="1"/>
  <c r="L58" i="1" a="1"/>
  <c r="L58" i="1"/>
  <c r="M58" i="1" a="1"/>
  <c r="M58" i="1"/>
  <c r="N58" i="1"/>
  <c r="C57" i="1"/>
  <c r="E57" i="1"/>
  <c r="D57" i="1"/>
  <c r="F57" i="1"/>
  <c r="G57" i="1"/>
  <c r="O57" i="1"/>
  <c r="I57" i="1" a="1"/>
  <c r="I57" i="1"/>
  <c r="J57" i="1" a="1"/>
  <c r="J57" i="1"/>
  <c r="K57" i="1" a="1"/>
  <c r="K57" i="1"/>
  <c r="L57" i="1" a="1"/>
  <c r="L57" i="1"/>
  <c r="M57" i="1" a="1"/>
  <c r="M57" i="1"/>
  <c r="N57" i="1"/>
  <c r="C56" i="1"/>
  <c r="E56" i="1"/>
  <c r="D56" i="1"/>
  <c r="F56" i="1"/>
  <c r="G56" i="1"/>
  <c r="O56" i="1"/>
  <c r="I56" i="1" a="1"/>
  <c r="I56" i="1"/>
  <c r="J56" i="1" a="1"/>
  <c r="J56" i="1"/>
  <c r="K56" i="1" a="1"/>
  <c r="K56" i="1"/>
  <c r="L56" i="1" a="1"/>
  <c r="L56" i="1"/>
  <c r="M56" i="1" a="1"/>
  <c r="M56" i="1"/>
  <c r="N56" i="1"/>
  <c r="C55" i="1"/>
  <c r="E55" i="1"/>
  <c r="D55" i="1"/>
  <c r="F55" i="1"/>
  <c r="G55" i="1"/>
  <c r="O55" i="1"/>
  <c r="I55" i="1" a="1"/>
  <c r="I55" i="1"/>
  <c r="J55" i="1" a="1"/>
  <c r="J55" i="1"/>
  <c r="K55" i="1" a="1"/>
  <c r="K55" i="1"/>
  <c r="L55" i="1" a="1"/>
  <c r="L55" i="1"/>
  <c r="M55" i="1" a="1"/>
  <c r="M55" i="1"/>
  <c r="N55" i="1"/>
  <c r="C54" i="1"/>
  <c r="E54" i="1"/>
  <c r="D54" i="1"/>
  <c r="F54" i="1"/>
  <c r="G54" i="1"/>
  <c r="O54" i="1"/>
  <c r="I54" i="1" a="1"/>
  <c r="I54" i="1"/>
  <c r="J54" i="1" a="1"/>
  <c r="J54" i="1"/>
  <c r="K54" i="1" a="1"/>
  <c r="K54" i="1"/>
  <c r="L54" i="1" a="1"/>
  <c r="L54" i="1"/>
  <c r="M54" i="1" a="1"/>
  <c r="M54" i="1"/>
  <c r="N54" i="1"/>
  <c r="C53" i="1"/>
  <c r="E53" i="1"/>
  <c r="D53" i="1"/>
  <c r="F53" i="1"/>
  <c r="G53" i="1"/>
  <c r="O53" i="1"/>
  <c r="I53" i="1" a="1"/>
  <c r="I53" i="1"/>
  <c r="J53" i="1" a="1"/>
  <c r="J53" i="1"/>
  <c r="K53" i="1" a="1"/>
  <c r="K53" i="1"/>
  <c r="L53" i="1" a="1"/>
  <c r="L53" i="1"/>
  <c r="M53" i="1" a="1"/>
  <c r="M53" i="1"/>
  <c r="N53" i="1"/>
  <c r="C52" i="1"/>
  <c r="E52" i="1"/>
  <c r="D52" i="1"/>
  <c r="F52" i="1"/>
  <c r="G52" i="1"/>
  <c r="O52" i="1"/>
  <c r="I52" i="1" a="1"/>
  <c r="I52" i="1"/>
  <c r="J52" i="1" a="1"/>
  <c r="J52" i="1"/>
  <c r="K52" i="1" a="1"/>
  <c r="K52" i="1"/>
  <c r="L52" i="1" a="1"/>
  <c r="L52" i="1"/>
  <c r="M52" i="1" a="1"/>
  <c r="M52" i="1"/>
  <c r="N52" i="1"/>
  <c r="C51" i="1"/>
  <c r="E51" i="1"/>
  <c r="D51" i="1"/>
  <c r="F51" i="1"/>
  <c r="G51" i="1"/>
  <c r="O51" i="1"/>
  <c r="I51" i="1" a="1"/>
  <c r="I51" i="1"/>
  <c r="J51" i="1" a="1"/>
  <c r="J51" i="1"/>
  <c r="K51" i="1" a="1"/>
  <c r="K51" i="1"/>
  <c r="L51" i="1" a="1"/>
  <c r="L51" i="1"/>
  <c r="M51" i="1" a="1"/>
  <c r="M51" i="1"/>
  <c r="N51" i="1"/>
  <c r="C50" i="1"/>
  <c r="E50" i="1"/>
  <c r="D50" i="1"/>
  <c r="F50" i="1"/>
  <c r="G50" i="1"/>
  <c r="O50" i="1"/>
  <c r="I50" i="1" a="1"/>
  <c r="I50" i="1"/>
  <c r="J50" i="1" a="1"/>
  <c r="J50" i="1"/>
  <c r="K50" i="1" a="1"/>
  <c r="K50" i="1"/>
  <c r="L50" i="1" a="1"/>
  <c r="L50" i="1"/>
  <c r="M50" i="1" a="1"/>
  <c r="M50" i="1"/>
  <c r="N50" i="1"/>
  <c r="C49" i="1"/>
  <c r="E49" i="1"/>
  <c r="D49" i="1"/>
  <c r="F49" i="1"/>
  <c r="G49" i="1"/>
  <c r="O49" i="1"/>
  <c r="I49" i="1" a="1"/>
  <c r="I49" i="1"/>
  <c r="J49" i="1" a="1"/>
  <c r="J49" i="1"/>
  <c r="K49" i="1" a="1"/>
  <c r="K49" i="1"/>
  <c r="L49" i="1" a="1"/>
  <c r="L49" i="1"/>
  <c r="M49" i="1" a="1"/>
  <c r="M49" i="1"/>
  <c r="N49" i="1"/>
  <c r="C48" i="1"/>
  <c r="E48" i="1"/>
  <c r="D48" i="1"/>
  <c r="F48" i="1"/>
  <c r="G48" i="1"/>
  <c r="O48" i="1"/>
  <c r="I48" i="1" a="1"/>
  <c r="I48" i="1"/>
  <c r="J48" i="1" a="1"/>
  <c r="J48" i="1"/>
  <c r="K48" i="1" a="1"/>
  <c r="K48" i="1"/>
  <c r="L48" i="1" a="1"/>
  <c r="L48" i="1"/>
  <c r="M48" i="1" a="1"/>
  <c r="M48" i="1"/>
  <c r="N48" i="1"/>
  <c r="C47" i="1"/>
  <c r="E47" i="1"/>
  <c r="D47" i="1"/>
  <c r="F47" i="1"/>
  <c r="G47" i="1"/>
  <c r="O47" i="1"/>
  <c r="I47" i="1" a="1"/>
  <c r="I47" i="1"/>
  <c r="J47" i="1" a="1"/>
  <c r="J47" i="1"/>
  <c r="K47" i="1" a="1"/>
  <c r="K47" i="1"/>
  <c r="L47" i="1" a="1"/>
  <c r="L47" i="1"/>
  <c r="M47" i="1" a="1"/>
  <c r="M47" i="1"/>
  <c r="N47" i="1"/>
  <c r="C46" i="1"/>
  <c r="E46" i="1"/>
  <c r="D46" i="1"/>
  <c r="F46" i="1"/>
  <c r="G46" i="1"/>
  <c r="O46" i="1"/>
  <c r="I46" i="1" a="1"/>
  <c r="I46" i="1"/>
  <c r="J46" i="1" a="1"/>
  <c r="J46" i="1"/>
  <c r="K46" i="1" a="1"/>
  <c r="K46" i="1"/>
  <c r="L46" i="1" a="1"/>
  <c r="L46" i="1"/>
  <c r="M46" i="1" a="1"/>
  <c r="M46" i="1"/>
  <c r="N46" i="1"/>
  <c r="C45" i="1"/>
  <c r="E45" i="1"/>
  <c r="D45" i="1"/>
  <c r="F45" i="1"/>
  <c r="G45" i="1"/>
  <c r="O45" i="1"/>
  <c r="I45" i="1" a="1"/>
  <c r="I45" i="1"/>
  <c r="J45" i="1" a="1"/>
  <c r="J45" i="1"/>
  <c r="K45" i="1" a="1"/>
  <c r="K45" i="1"/>
  <c r="L45" i="1" a="1"/>
  <c r="L45" i="1"/>
  <c r="M45" i="1" a="1"/>
  <c r="M45" i="1"/>
  <c r="N45" i="1"/>
  <c r="C44" i="1"/>
  <c r="E44" i="1"/>
  <c r="D44" i="1"/>
  <c r="F44" i="1"/>
  <c r="G44" i="1"/>
  <c r="O44" i="1"/>
  <c r="I44" i="1" a="1"/>
  <c r="I44" i="1"/>
  <c r="J44" i="1" a="1"/>
  <c r="J44" i="1"/>
  <c r="K44" i="1" a="1"/>
  <c r="K44" i="1"/>
  <c r="L44" i="1" a="1"/>
  <c r="L44" i="1"/>
  <c r="M44" i="1" a="1"/>
  <c r="M44" i="1"/>
  <c r="N44" i="1"/>
  <c r="C43" i="1"/>
  <c r="E43" i="1"/>
  <c r="D43" i="1"/>
  <c r="F43" i="1"/>
  <c r="G43" i="1"/>
  <c r="O43" i="1"/>
  <c r="I43" i="1" a="1"/>
  <c r="I43" i="1"/>
  <c r="J43" i="1" a="1"/>
  <c r="J43" i="1"/>
  <c r="K43" i="1" a="1"/>
  <c r="K43" i="1"/>
  <c r="L43" i="1" a="1"/>
  <c r="L43" i="1"/>
  <c r="M43" i="1" a="1"/>
  <c r="M43" i="1"/>
  <c r="N43" i="1"/>
  <c r="C42" i="1"/>
  <c r="E42" i="1"/>
  <c r="D42" i="1"/>
  <c r="F42" i="1"/>
  <c r="G42" i="1"/>
  <c r="O42" i="1"/>
  <c r="I42" i="1" a="1"/>
  <c r="I42" i="1"/>
  <c r="J42" i="1" a="1"/>
  <c r="J42" i="1"/>
  <c r="K42" i="1" a="1"/>
  <c r="K42" i="1"/>
  <c r="L42" i="1" a="1"/>
  <c r="L42" i="1"/>
  <c r="M42" i="1" a="1"/>
  <c r="M42" i="1"/>
  <c r="N42" i="1"/>
  <c r="C41" i="1"/>
  <c r="E41" i="1"/>
  <c r="D41" i="1"/>
  <c r="F41" i="1"/>
  <c r="G41" i="1"/>
  <c r="O41" i="1"/>
  <c r="I41" i="1" a="1"/>
  <c r="I41" i="1"/>
  <c r="J41" i="1" a="1"/>
  <c r="J41" i="1"/>
  <c r="K41" i="1" a="1"/>
  <c r="K41" i="1"/>
  <c r="L41" i="1" a="1"/>
  <c r="L41" i="1"/>
  <c r="M41" i="1" a="1"/>
  <c r="M41" i="1"/>
  <c r="N41" i="1"/>
  <c r="C40" i="1"/>
  <c r="E40" i="1"/>
  <c r="D40" i="1"/>
  <c r="F40" i="1"/>
  <c r="G40" i="1"/>
  <c r="O40" i="1"/>
  <c r="I40" i="1" a="1"/>
  <c r="I40" i="1"/>
  <c r="J40" i="1" a="1"/>
  <c r="J40" i="1"/>
  <c r="K40" i="1" a="1"/>
  <c r="K40" i="1"/>
  <c r="L40" i="1" a="1"/>
  <c r="L40" i="1"/>
  <c r="M40" i="1" a="1"/>
  <c r="M40" i="1"/>
  <c r="N40" i="1"/>
  <c r="C39" i="1"/>
  <c r="E39" i="1"/>
  <c r="D39" i="1"/>
  <c r="F39" i="1"/>
  <c r="G39" i="1"/>
  <c r="O39" i="1"/>
  <c r="I39" i="1" a="1"/>
  <c r="I39" i="1"/>
  <c r="J39" i="1" a="1"/>
  <c r="J39" i="1"/>
  <c r="K39" i="1" a="1"/>
  <c r="K39" i="1"/>
  <c r="L39" i="1" a="1"/>
  <c r="L39" i="1"/>
  <c r="M39" i="1" a="1"/>
  <c r="M39" i="1"/>
  <c r="N39" i="1"/>
  <c r="C38" i="1"/>
  <c r="E38" i="1"/>
  <c r="D38" i="1"/>
  <c r="F38" i="1"/>
  <c r="G38" i="1"/>
  <c r="O38" i="1"/>
  <c r="I38" i="1" a="1"/>
  <c r="I38" i="1"/>
  <c r="J38" i="1" a="1"/>
  <c r="J38" i="1"/>
  <c r="K38" i="1" a="1"/>
  <c r="K38" i="1"/>
  <c r="L38" i="1" a="1"/>
  <c r="L38" i="1"/>
  <c r="M38" i="1" a="1"/>
  <c r="M38" i="1"/>
  <c r="N38" i="1"/>
  <c r="C37" i="1"/>
  <c r="E37" i="1"/>
  <c r="D37" i="1"/>
  <c r="F37" i="1"/>
  <c r="G37" i="1"/>
  <c r="O37" i="1"/>
  <c r="I37" i="1" a="1"/>
  <c r="I37" i="1"/>
  <c r="J37" i="1" a="1"/>
  <c r="J37" i="1"/>
  <c r="K37" i="1" a="1"/>
  <c r="K37" i="1"/>
  <c r="L37" i="1" a="1"/>
  <c r="L37" i="1"/>
  <c r="M37" i="1" a="1"/>
  <c r="M37" i="1"/>
  <c r="N37" i="1"/>
  <c r="C36" i="1"/>
  <c r="E36" i="1"/>
  <c r="D36" i="1"/>
  <c r="F36" i="1"/>
  <c r="G36" i="1"/>
  <c r="O36" i="1"/>
  <c r="I36" i="1" a="1"/>
  <c r="I36" i="1"/>
  <c r="J36" i="1" a="1"/>
  <c r="J36" i="1"/>
  <c r="K36" i="1" a="1"/>
  <c r="K36" i="1"/>
  <c r="L36" i="1" a="1"/>
  <c r="L36" i="1"/>
  <c r="M36" i="1" a="1"/>
  <c r="M36" i="1"/>
  <c r="N36" i="1"/>
  <c r="C35" i="1"/>
  <c r="E35" i="1"/>
  <c r="D35" i="1"/>
  <c r="F35" i="1"/>
  <c r="G35" i="1"/>
  <c r="O35" i="1"/>
  <c r="I35" i="1" a="1"/>
  <c r="I35" i="1"/>
  <c r="J35" i="1" a="1"/>
  <c r="J35" i="1"/>
  <c r="K35" i="1" a="1"/>
  <c r="K35" i="1"/>
  <c r="L35" i="1" a="1"/>
  <c r="L35" i="1"/>
  <c r="M35" i="1" a="1"/>
  <c r="M35" i="1"/>
  <c r="N35" i="1"/>
  <c r="C34" i="1"/>
  <c r="E34" i="1"/>
  <c r="D34" i="1"/>
  <c r="F34" i="1"/>
  <c r="G34" i="1"/>
  <c r="O34" i="1"/>
  <c r="I34" i="1" a="1"/>
  <c r="I34" i="1"/>
  <c r="J34" i="1" a="1"/>
  <c r="J34" i="1"/>
  <c r="K34" i="1" a="1"/>
  <c r="K34" i="1"/>
  <c r="L34" i="1" a="1"/>
  <c r="L34" i="1"/>
  <c r="M34" i="1" a="1"/>
  <c r="M34" i="1"/>
  <c r="N34" i="1"/>
  <c r="C33" i="1"/>
  <c r="E33" i="1"/>
  <c r="D33" i="1"/>
  <c r="F33" i="1"/>
  <c r="G33" i="1"/>
  <c r="O33" i="1"/>
  <c r="I33" i="1" a="1"/>
  <c r="I33" i="1"/>
  <c r="J33" i="1" a="1"/>
  <c r="J33" i="1"/>
  <c r="K33" i="1" a="1"/>
  <c r="K33" i="1"/>
  <c r="L33" i="1" a="1"/>
  <c r="L33" i="1"/>
  <c r="M33" i="1" a="1"/>
  <c r="M33" i="1"/>
  <c r="N33" i="1"/>
  <c r="C32" i="1"/>
  <c r="E32" i="1"/>
  <c r="D32" i="1"/>
  <c r="F32" i="1"/>
  <c r="G32" i="1"/>
  <c r="O32" i="1"/>
  <c r="I32" i="1" a="1"/>
  <c r="I32" i="1"/>
  <c r="J32" i="1" a="1"/>
  <c r="J32" i="1"/>
  <c r="K32" i="1" a="1"/>
  <c r="K32" i="1"/>
  <c r="L32" i="1" a="1"/>
  <c r="L32" i="1"/>
  <c r="M32" i="1" a="1"/>
  <c r="M32" i="1"/>
  <c r="N32" i="1"/>
  <c r="C31" i="1"/>
  <c r="E31" i="1"/>
  <c r="D31" i="1"/>
  <c r="F31" i="1"/>
  <c r="G31" i="1"/>
  <c r="O31" i="1"/>
  <c r="I31" i="1" a="1"/>
  <c r="I31" i="1"/>
  <c r="J31" i="1" a="1"/>
  <c r="J31" i="1"/>
  <c r="K31" i="1" a="1"/>
  <c r="K31" i="1"/>
  <c r="L31" i="1" a="1"/>
  <c r="L31" i="1"/>
  <c r="M31" i="1" a="1"/>
  <c r="M31" i="1"/>
  <c r="N31" i="1"/>
  <c r="C30" i="1"/>
  <c r="E30" i="1"/>
  <c r="D30" i="1"/>
  <c r="F30" i="1"/>
  <c r="G30" i="1"/>
  <c r="O30" i="1"/>
  <c r="I30" i="1" a="1"/>
  <c r="I30" i="1"/>
  <c r="J30" i="1" a="1"/>
  <c r="J30" i="1"/>
  <c r="K30" i="1" a="1"/>
  <c r="K30" i="1"/>
  <c r="L30" i="1" a="1"/>
  <c r="L30" i="1"/>
  <c r="M30" i="1" a="1"/>
  <c r="M30" i="1"/>
  <c r="N30" i="1"/>
  <c r="C29" i="1"/>
  <c r="E29" i="1"/>
  <c r="D29" i="1"/>
  <c r="F29" i="1"/>
  <c r="G29" i="1"/>
  <c r="O29" i="1"/>
  <c r="I29" i="1" a="1"/>
  <c r="I29" i="1"/>
  <c r="J29" i="1" a="1"/>
  <c r="J29" i="1"/>
  <c r="K29" i="1" a="1"/>
  <c r="K29" i="1"/>
  <c r="L29" i="1" a="1"/>
  <c r="L29" i="1"/>
  <c r="M29" i="1" a="1"/>
  <c r="M29" i="1"/>
  <c r="N29" i="1"/>
  <c r="C28" i="1"/>
  <c r="E28" i="1"/>
  <c r="D28" i="1"/>
  <c r="F28" i="1"/>
  <c r="G28" i="1"/>
  <c r="O28" i="1"/>
  <c r="I28" i="1" a="1"/>
  <c r="I28" i="1"/>
  <c r="J28" i="1" a="1"/>
  <c r="J28" i="1"/>
  <c r="K28" i="1" a="1"/>
  <c r="K28" i="1"/>
  <c r="L28" i="1" a="1"/>
  <c r="L28" i="1"/>
  <c r="M28" i="1" a="1"/>
  <c r="M28" i="1"/>
  <c r="N28" i="1"/>
  <c r="B27" i="1"/>
  <c r="C27" i="1"/>
  <c r="E27" i="1"/>
  <c r="D27" i="1"/>
  <c r="F27" i="1"/>
  <c r="G27" i="1"/>
  <c r="O27" i="1"/>
  <c r="I27" i="1" a="1"/>
  <c r="I27" i="1"/>
  <c r="J27" i="1" a="1"/>
  <c r="J27" i="1"/>
  <c r="K27" i="1" a="1"/>
  <c r="K27" i="1"/>
  <c r="L27" i="1" a="1"/>
  <c r="L27" i="1"/>
  <c r="M27" i="1" a="1"/>
  <c r="M27" i="1"/>
  <c r="N27" i="1"/>
  <c r="B24" i="1"/>
  <c r="F7" i="1"/>
  <c r="F10" i="1"/>
  <c r="F15" i="1"/>
  <c r="F13" i="1"/>
  <c r="G7" i="1"/>
  <c r="E6" i="1"/>
  <c r="G6" i="1"/>
  <c r="E5" i="1"/>
  <c r="G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<sst xmlns="http://schemas.openxmlformats.org/spreadsheetml/2006/main" count="32" uniqueCount="27">
  <si>
    <t>MICROSOFT CORPORATION (MSFT)</t>
  </si>
  <si>
    <t>Average</t>
  </si>
  <si>
    <t>Weighted average:</t>
  </si>
  <si>
    <t>Annual Return</t>
  </si>
  <si>
    <t>Maximum value:</t>
  </si>
  <si>
    <t>Minimum value:</t>
  </si>
  <si>
    <t>Expected value:</t>
  </si>
  <si>
    <t>Current Price:</t>
  </si>
  <si>
    <t>Ratio</t>
  </si>
  <si>
    <t>If ratio &lt; 10, then:</t>
  </si>
  <si>
    <t>% decline in price needed:</t>
  </si>
  <si>
    <t>% outperformance needed:</t>
  </si>
  <si>
    <t>Weights</t>
  </si>
  <si>
    <t>Scenario</t>
  </si>
  <si>
    <r>
      <t>Normalized Earnings</t>
    </r>
    <r>
      <rPr>
        <vertAlign val="subscript"/>
        <sz val="11"/>
        <color theme="1"/>
        <rFont val="Calibri"/>
        <family val="2"/>
        <scheme val="minor"/>
      </rPr>
      <t>10</t>
    </r>
  </si>
  <si>
    <t>k</t>
  </si>
  <si>
    <t>g</t>
  </si>
  <si>
    <r>
      <t>Net non-operating assets (liabilities)</t>
    </r>
    <r>
      <rPr>
        <vertAlign val="subscript"/>
        <sz val="11"/>
        <color theme="1"/>
        <rFont val="Calibri"/>
        <family val="2"/>
        <scheme val="minor"/>
      </rPr>
      <t>10</t>
    </r>
  </si>
  <si>
    <t>Total dividends expected to be received</t>
  </si>
  <si>
    <t>Poor</t>
  </si>
  <si>
    <t>Base</t>
  </si>
  <si>
    <t>Good</t>
  </si>
  <si>
    <t>Total Amount</t>
  </si>
  <si>
    <t>Combined</t>
  </si>
  <si>
    <t>Expected to</t>
  </si>
  <si>
    <t>Weight</t>
  </si>
  <si>
    <t>be Received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</si>
</sst>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0.0%"/>
  </numFmts>
  <fonts count="12" x14ac:knownFonts="1">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b/>
      <sz val="16"/>
      <color rgb="FF0070C0"/>
      <name val="Calibri"/>
      <family val="2"/>
      <scheme val="minor"/>
    </font>
    <font>
      <u/>
      <sz val="11"/>
      <color theme="1"/>
      <name val="Calibri"/>
      <family val="2"/>
      <scheme val="minor"/>
    </font>
    <font>
      <sz val="11"/>
      <color rgb="FF0070C0"/>
      <name val="Calibri"/>
      <family val="2"/>
      <scheme val="minor"/>
    </font>
    <font>
      <sz val="8"/>
      <color theme="0" tint="-0.14999847407452621"/>
      <name val="Calibri"/>
      <family val="2"/>
      <scheme val="minor"/>
    </font>
    <font>
      <vertAlign val="subscript"/>
      <sz val="11"/>
      <color theme="1"/>
      <name val="Calibri"/>
      <family val="2"/>
      <scheme val="minor"/>
    </font>
    <font>
      <b/>
      <sz val="11"/>
      <color rgb="FFFF0000"/>
      <name val="Calibri"/>
      <family val="2"/>
      <scheme val="minor"/>
    </font>
    <font>
      <sz val="8"/>
      <color theme="1"/>
      <name val="Calibri"/>
      <family val="2"/>
      <scheme val="minor"/>
    </font>
    <font>
      <u/>
      <sz val="8"/>
      <color theme="1"/>
      <name val="Calibri"/>
      <family val="2"/>
      <scheme val="minor"/>
    </font>
  </fonts>
  <fills count="5">
    <fill>
      <patternFill patternType="none"/>
    </fill>
    <fill>
      <patternFill patternType="gray125"/>
    </fill>
    <fill>
      <patternFill patternType="solid">
        <fgColor theme="5" tint="-0.249977111117893"/>
        <bgColor indexed="64"/>
      </patternFill>
    </fill>
    <fill>
      <patternFill patternType="solid">
        <fgColor theme="7" tint="-0.249977111117893"/>
        <bgColor theme="8"/>
      </patternFill>
    </fill>
    <fill>
      <patternFill patternType="solid">
        <fgColor theme="7" tint="0.59999389629810485"/>
        <bgColor indexed="64"/>
      </patternFill>
    </fill>
  </fills>
  <borders count="9">
    <border>
      <left/>
      <right/>
      <top/>
      <bottom/>
      <diagonal/>
    </border>
    <border>
      <left/>
      <right/>
      <top/>
      <bottom style="thin">
        <color indexed="64"/>
      </bottom>
      <diagonal/>
    </border>
    <border>
      <left/>
      <right/>
      <top/>
      <bottom style="double">
        <color indexed="64"/>
      </bottom>
      <diagonal/>
    </border>
    <border>
      <left/>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8"/>
      </left>
      <right/>
      <top style="thin">
        <color theme="8"/>
      </top>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35">
    <xf numFmtId="0" fontId="0" fillId="0" borderId="0" xfId="0"/>
    <xf numFmtId="0" fontId="4" fillId="0" borderId="0" xfId="0" applyFont="1"/>
    <xf numFmtId="0" fontId="0" fillId="0" borderId="0" xfId="0" applyAlignment="1">
      <alignment horizontal="center"/>
    </xf>
    <xf numFmtId="44" fontId="0" fillId="0" borderId="0" xfId="2" applyFont="1"/>
    <xf numFmtId="0" fontId="0" fillId="0" borderId="0" xfId="0" applyAlignment="1">
      <alignment horizontal="left" indent="1"/>
    </xf>
    <xf numFmtId="0" fontId="5" fillId="0" borderId="0" xfId="0" applyFont="1" applyAlignment="1">
      <alignment horizontal="center"/>
    </xf>
    <xf numFmtId="0" fontId="0" fillId="0" borderId="0" xfId="0" applyAlignment="1">
      <alignment horizontal="left" indent="2"/>
    </xf>
    <xf numFmtId="44" fontId="0" fillId="0" borderId="0" xfId="0" applyNumberFormat="1"/>
    <xf numFmtId="164" fontId="0" fillId="0" borderId="0" xfId="3" applyNumberFormat="1" applyFont="1"/>
    <xf numFmtId="0" fontId="0" fillId="0" borderId="0" xfId="0" applyAlignment="1">
      <alignment horizontal="right" indent="1"/>
    </xf>
    <xf numFmtId="44" fontId="6" fillId="0" borderId="1" xfId="2" applyFont="1" applyBorder="1"/>
    <xf numFmtId="0" fontId="3" fillId="0" borderId="0" xfId="0" applyFont="1"/>
    <xf numFmtId="44" fontId="6" fillId="0" borderId="0" xfId="2" applyFont="1" applyBorder="1"/>
    <xf numFmtId="43" fontId="0" fillId="0" borderId="2" xfId="1" applyFont="1" applyBorder="1"/>
    <xf numFmtId="43" fontId="0" fillId="0" borderId="0" xfId="1" applyFont="1"/>
    <xf numFmtId="164" fontId="0" fillId="0" borderId="2" xfId="3" applyNumberFormat="1" applyFont="1" applyBorder="1"/>
    <xf numFmtId="164" fontId="0" fillId="0" borderId="3" xfId="3" applyNumberFormat="1" applyFont="1" applyBorder="1"/>
    <xf numFmtId="9" fontId="0" fillId="0" borderId="0" xfId="0" applyNumberFormat="1"/>
    <xf numFmtId="0" fontId="7" fillId="0" borderId="0" xfId="0" applyFont="1" applyAlignment="1">
      <alignment horizontal="center"/>
    </xf>
    <xf numFmtId="0" fontId="2" fillId="2" borderId="4" xfId="0" applyFont="1" applyFill="1" applyBorder="1" applyAlignment="1">
      <alignment horizontal="center"/>
    </xf>
    <xf numFmtId="0" fontId="2" fillId="2" borderId="5" xfId="0" applyFont="1" applyFill="1" applyBorder="1" applyAlignment="1">
      <alignment horizontal="center"/>
    </xf>
    <xf numFmtId="0" fontId="2" fillId="2" borderId="6" xfId="0" applyFont="1" applyFill="1" applyBorder="1" applyAlignment="1">
      <alignment horizontal="center"/>
    </xf>
    <xf numFmtId="0" fontId="2" fillId="3" borderId="7"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xf>
    <xf numFmtId="0" fontId="6" fillId="4" borderId="8" xfId="0" applyFont="1" applyFill="1" applyBorder="1"/>
    <xf numFmtId="44" fontId="6" fillId="0" borderId="0" xfId="2" applyFont="1" applyAlignment="1">
      <alignment vertical="center"/>
    </xf>
    <xf numFmtId="164" fontId="6" fillId="0" borderId="0" xfId="3" applyNumberFormat="1" applyFont="1" applyAlignment="1">
      <alignment vertical="center"/>
    </xf>
    <xf numFmtId="43" fontId="6" fillId="0" borderId="0" xfId="1" applyFont="1"/>
    <xf numFmtId="43" fontId="1" fillId="0" borderId="0" xfId="0" applyNumberFormat="1" applyFont="1"/>
    <xf numFmtId="0" fontId="9" fillId="0" borderId="0" xfId="0" applyFont="1" applyAlignment="1">
      <alignment horizontal="left" indent="1"/>
    </xf>
    <xf numFmtId="0" fontId="10" fillId="0" borderId="0" xfId="0" applyFont="1" applyAlignment="1">
      <alignment horizontal="center"/>
    </xf>
    <xf numFmtId="0" fontId="11" fillId="0" borderId="0" xfId="0" applyFont="1" applyAlignment="1">
      <alignment horizontal="center"/>
    </xf>
    <xf numFmtId="164" fontId="0" fillId="0" borderId="0" xfId="3" applyNumberFormat="1" applyFont="1" applyFill="1"/>
    <xf numFmtId="44" fontId="0" fillId="0" borderId="0" xfId="2" applyFont="1" applyFill="1"/>
  </cellXfs>
  <cellStyles count="4">
    <cellStyle name="Comma" xfId="1" builtinId="3"/>
    <cellStyle name="Currency" xfId="2" builtinId="4"/>
    <cellStyle name="Normal" xfId="0" builtinId="0"/>
    <cellStyle name="Percent" xfId="3" builtinId="5"/>
  </cellStyles>
  <dxfs count="24">
    <dxf>
      <font>
        <strike val="0"/>
        <outline val="0"/>
        <shadow val="0"/>
        <u val="none"/>
        <vertAlign val="baseline"/>
        <sz val="11"/>
        <color rgb="FF0070C0"/>
        <name val="Calibri"/>
        <family val="2"/>
        <scheme val="minor"/>
      </font>
    </dxf>
    <dxf>
      <font>
        <b val="0"/>
        <i val="0"/>
        <strike val="0"/>
        <condense val="0"/>
        <extend val="0"/>
        <outline val="0"/>
        <shadow val="0"/>
        <u val="none"/>
        <vertAlign val="baseline"/>
        <sz val="11"/>
        <color theme="1"/>
        <name val="Calibri"/>
        <family val="2"/>
        <scheme val="minor"/>
      </font>
      <numFmt numFmtId="35" formatCode="_(* #,##0.00_);_(* \(#,##0.00\);_(* &quot;-&quot;??_);_(@_)"/>
    </dxf>
    <dxf>
      <font>
        <strike val="0"/>
        <outline val="0"/>
        <shadow val="0"/>
        <u val="none"/>
        <vertAlign val="baseline"/>
        <sz val="11"/>
        <color rgb="FF0070C0"/>
        <name val="Calibri"/>
        <family val="2"/>
        <scheme val="minor"/>
      </font>
    </dxf>
    <dxf>
      <font>
        <b val="0"/>
        <i val="0"/>
        <strike val="0"/>
        <condense val="0"/>
        <extend val="0"/>
        <outline val="0"/>
        <shadow val="0"/>
        <u val="none"/>
        <vertAlign val="baseline"/>
        <sz val="11"/>
        <color theme="1"/>
        <name val="Calibri"/>
        <family val="2"/>
        <scheme val="minor"/>
      </font>
      <numFmt numFmtId="35" formatCode="_(* #,##0.00_);_(* \(#,##0.00\);_(* &quot;-&quot;??_);_(@_)"/>
    </dxf>
    <dxf>
      <font>
        <strike val="0"/>
        <outline val="0"/>
        <shadow val="0"/>
        <u val="none"/>
        <vertAlign val="baseline"/>
        <sz val="11"/>
        <color rgb="FF0070C0"/>
        <name val="Calibri"/>
        <family val="2"/>
        <scheme val="minor"/>
      </font>
    </dxf>
    <dxf>
      <font>
        <b val="0"/>
        <i val="0"/>
        <strike val="0"/>
        <condense val="0"/>
        <extend val="0"/>
        <outline val="0"/>
        <shadow val="0"/>
        <u val="none"/>
        <vertAlign val="baseline"/>
        <sz val="11"/>
        <color theme="1"/>
        <name val="Calibri"/>
        <family val="2"/>
        <scheme val="minor"/>
      </font>
      <numFmt numFmtId="35" formatCode="_(* #,##0.00_);_(* \(#,##0.00\);_(* &quot;-&quot;??_);_(@_)"/>
    </dxf>
    <dxf>
      <font>
        <strike val="0"/>
        <outline val="0"/>
        <shadow val="0"/>
        <u val="none"/>
        <vertAlign val="baseline"/>
        <sz val="11"/>
        <color rgb="FF0070C0"/>
        <name val="Calibri"/>
        <family val="2"/>
        <scheme val="minor"/>
      </font>
    </dxf>
    <dxf>
      <font>
        <b val="0"/>
        <i val="0"/>
        <strike val="0"/>
        <condense val="0"/>
        <extend val="0"/>
        <outline val="0"/>
        <shadow val="0"/>
        <u val="none"/>
        <vertAlign val="baseline"/>
        <sz val="11"/>
        <color theme="1"/>
        <name val="Calibri"/>
        <family val="2"/>
        <scheme val="minor"/>
      </font>
      <numFmt numFmtId="35" formatCode="_(* #,##0.00_);_(* \(#,##0.00\);_(* &quot;-&quot;??_);_(@_)"/>
    </dxf>
    <dxf>
      <font>
        <strike val="0"/>
        <outline val="0"/>
        <shadow val="0"/>
        <u val="none"/>
        <vertAlign val="baseline"/>
        <sz val="11"/>
        <color rgb="FF0070C0"/>
        <name val="Calibri"/>
        <family val="2"/>
        <scheme val="minor"/>
      </font>
    </dxf>
    <dxf>
      <font>
        <b val="0"/>
        <i val="0"/>
        <strike val="0"/>
        <condense val="0"/>
        <extend val="0"/>
        <outline val="0"/>
        <shadow val="0"/>
        <u val="none"/>
        <vertAlign val="baseline"/>
        <sz val="11"/>
        <color theme="1"/>
        <name val="Calibri"/>
        <family val="2"/>
        <scheme val="minor"/>
      </font>
      <numFmt numFmtId="35" formatCode="_(* #,##0.00_);_(* \(#,##0.00\);_(* &quot;-&quot;??_);_(@_)"/>
    </dxf>
    <dxf>
      <font>
        <strike val="0"/>
        <outline val="0"/>
        <shadow val="0"/>
        <u val="none"/>
        <vertAlign val="baseline"/>
        <sz val="11"/>
        <color rgb="FF0070C0"/>
        <name val="Calibri"/>
        <family val="2"/>
        <scheme val="minor"/>
      </font>
    </dxf>
    <dxf>
      <alignment horizontal="center" vertical="center" textRotation="0" wrapText="1" indent="0" justifyLastLine="0" shrinkToFit="0" readingOrder="0"/>
    </dxf>
    <dxf>
      <font>
        <b val="0"/>
        <i val="0"/>
        <strike val="0"/>
        <condense val="0"/>
        <extend val="0"/>
        <outline val="0"/>
        <shadow val="0"/>
        <u val="none"/>
        <vertAlign val="baseline"/>
        <sz val="11"/>
        <color rgb="FF0070C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4" formatCode="_(&quot;$&quot;* #,##0.00_);_(&quot;$&quot;* \(#,##0.00\);_(&quot;$&quot;* &quot;-&quot;??_);_(@_)"/>
      <alignment horizontal="general" vertical="center" textRotation="0" wrapText="0" indent="0" justifyLastLine="0" shrinkToFit="0" readingOrder="0"/>
    </dxf>
    <dxf>
      <font>
        <b val="0"/>
        <i val="0"/>
        <strike val="0"/>
        <condense val="0"/>
        <extend val="0"/>
        <outline val="0"/>
        <shadow val="0"/>
        <u val="none"/>
        <vertAlign val="baseline"/>
        <sz val="11"/>
        <color rgb="FF0070C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rgb="FF0070C0"/>
        <name val="Calibri"/>
        <family val="2"/>
        <scheme val="minor"/>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rgb="FF0070C0"/>
        <name val="Calibri"/>
        <family val="2"/>
        <scheme val="minor"/>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rgb="FF0070C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rgb="FF0070C0"/>
        <name val="Calibri"/>
        <family val="2"/>
        <scheme val="minor"/>
      </font>
      <alignment horizontal="general" vertical="center" textRotation="0" wrapText="0"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eetMetadata" Target="metadata.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14</xdr:col>
      <xdr:colOff>0</xdr:colOff>
      <xdr:row>1</xdr:row>
      <xdr:rowOff>0</xdr:rowOff>
    </xdr:from>
    <xdr:to>
      <xdr:col>22</xdr:col>
      <xdr:colOff>276225</xdr:colOff>
      <xdr:row>17</xdr:row>
      <xdr:rowOff>76200</xdr:rowOff>
    </xdr:to>
    <xdr:pic>
      <xdr:nvPicPr>
        <xdr:cNvPr id="2" name="Picture 1">
          <a:extLst>
            <a:ext uri="{FF2B5EF4-FFF2-40B4-BE49-F238E27FC236}">
              <a16:creationId xmlns:a16="http://schemas.microsoft.com/office/drawing/2014/main" id="{048FE536-5B06-4986-AD29-0A5F2B38B7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506075" y="266700"/>
          <a:ext cx="5419725" cy="3257550"/>
        </a:xfrm>
        <a:prstGeom prst="rect">
          <a:avLst/>
        </a:prstGeom>
        <a:solidFill>
          <a:schemeClr val="accent4">
            <a:lumMod val="20000"/>
            <a:lumOff val="80000"/>
          </a:schemeClr>
        </a:solidFill>
      </xdr:spPr>
    </xdr:pic>
    <xdr:clientData/>
  </xdr:twoCellAnchor>
  <xdr:twoCellAnchor editAs="oneCell">
    <xdr:from>
      <xdr:col>14</xdr:col>
      <xdr:colOff>0</xdr:colOff>
      <xdr:row>18</xdr:row>
      <xdr:rowOff>85725</xdr:rowOff>
    </xdr:from>
    <xdr:to>
      <xdr:col>17</xdr:col>
      <xdr:colOff>533400</xdr:colOff>
      <xdr:row>18</xdr:row>
      <xdr:rowOff>857250</xdr:rowOff>
    </xdr:to>
    <xdr:pic>
      <xdr:nvPicPr>
        <xdr:cNvPr id="3" name="Picture 2">
          <a:extLst>
            <a:ext uri="{FF2B5EF4-FFF2-40B4-BE49-F238E27FC236}">
              <a16:creationId xmlns:a16="http://schemas.microsoft.com/office/drawing/2014/main" id="{87FB9924-AAAB-46D2-A3AA-393EE94940A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506075" y="3724275"/>
          <a:ext cx="2628900" cy="771525"/>
        </a:xfrm>
        <a:prstGeom prst="rect">
          <a:avLst/>
        </a:prstGeom>
        <a:solidFill>
          <a:schemeClr val="accent4">
            <a:lumMod val="20000"/>
            <a:lumOff val="80000"/>
          </a:schemeClr>
        </a:solidFill>
      </xdr:spPr>
    </xdr:pic>
    <xdr:clientData/>
  </xdr:twoCellAnchor>
  <xdr:twoCellAnchor>
    <xdr:from>
      <xdr:col>7</xdr:col>
      <xdr:colOff>247650</xdr:colOff>
      <xdr:row>0</xdr:row>
      <xdr:rowOff>142875</xdr:rowOff>
    </xdr:from>
    <xdr:to>
      <xdr:col>13</xdr:col>
      <xdr:colOff>38100</xdr:colOff>
      <xdr:row>16</xdr:row>
      <xdr:rowOff>28575</xdr:rowOff>
    </xdr:to>
    <xdr:sp macro="" textlink="">
      <xdr:nvSpPr>
        <xdr:cNvPr id="4" name="TextBox 3">
          <a:extLst>
            <a:ext uri="{FF2B5EF4-FFF2-40B4-BE49-F238E27FC236}">
              <a16:creationId xmlns:a16="http://schemas.microsoft.com/office/drawing/2014/main" id="{81121EDC-86B4-4CB7-A19A-3E883A994D5E}"/>
            </a:ext>
          </a:extLst>
        </xdr:cNvPr>
        <xdr:cNvSpPr txBox="1"/>
      </xdr:nvSpPr>
      <xdr:spPr>
        <a:xfrm>
          <a:off x="5648325" y="142875"/>
          <a:ext cx="4286250" cy="3143250"/>
        </a:xfrm>
        <a:prstGeom prst="rect">
          <a:avLst/>
        </a:prstGeom>
        <a:solidFill>
          <a:srgbClr val="7030A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b="1">
              <a:solidFill>
                <a:schemeClr val="bg1">
                  <a:lumMod val="95000"/>
                </a:schemeClr>
              </a:solidFill>
            </a:rPr>
            <a:t>NOTE: </a:t>
          </a:r>
        </a:p>
        <a:p>
          <a:pPr algn="l"/>
          <a:endParaRPr lang="en-US" sz="1100" b="1">
            <a:solidFill>
              <a:schemeClr val="bg1">
                <a:lumMod val="95000"/>
              </a:schemeClr>
            </a:solidFill>
          </a:endParaRPr>
        </a:p>
        <a:p>
          <a:pPr algn="l"/>
          <a:r>
            <a:rPr lang="en-US" sz="1100" b="1">
              <a:solidFill>
                <a:schemeClr val="bg1">
                  <a:lumMod val="95000"/>
                </a:schemeClr>
              </a:solidFill>
            </a:rPr>
            <a:t>This model provides a straight-forward</a:t>
          </a:r>
          <a:r>
            <a:rPr lang="en-US" sz="1100" b="1" baseline="0">
              <a:solidFill>
                <a:schemeClr val="bg1">
                  <a:lumMod val="95000"/>
                </a:schemeClr>
              </a:solidFill>
            </a:rPr>
            <a:t> approach for assessing your expectation of realizing a 10x in 10 outcome.  The model was presented in a YouTube video (https://youtu.be/6gJ5tVFat3I).  Microsoft was used as the example in the video based on financial statement information as of June 30, 2021 and the September 24, 2021 closing price.  The information below is from that video.</a:t>
          </a:r>
        </a:p>
        <a:p>
          <a:pPr algn="l"/>
          <a:endParaRPr lang="en-US" sz="1100" b="1" baseline="0">
            <a:solidFill>
              <a:schemeClr val="bg1">
                <a:lumMod val="95000"/>
              </a:schemeClr>
            </a:solidFill>
          </a:endParaRPr>
        </a:p>
        <a:p>
          <a:pPr algn="l"/>
          <a:r>
            <a:rPr lang="en-US" sz="1100" b="1" baseline="0">
              <a:solidFill>
                <a:schemeClr val="bg1">
                  <a:lumMod val="95000"/>
                </a:schemeClr>
              </a:solidFill>
            </a:rPr>
            <a:t>The only required inputs are the current price, the poor, base, and good scenarios and the weights.  The weights can be entered as relative values or as percentages.  The required inputs are in blue text.</a:t>
          </a:r>
        </a:p>
        <a:p>
          <a:pPr algn="l"/>
          <a:endParaRPr lang="en-US" sz="1100" b="1" baseline="0">
            <a:solidFill>
              <a:schemeClr val="bg1">
                <a:lumMod val="95000"/>
              </a:schemeClr>
            </a:solidFill>
          </a:endParaRPr>
        </a:p>
        <a:p>
          <a:pPr algn="l"/>
          <a:r>
            <a:rPr lang="en-US" sz="1100" b="1" baseline="0">
              <a:solidFill>
                <a:schemeClr val="bg1">
                  <a:lumMod val="95000"/>
                </a:schemeClr>
              </a:solidFill>
            </a:rPr>
            <a:t>It is possible to add more scenarios.  First insert blank rows below the tables.  Next insert a table row in each table.  It is important that each scenario contain values for each parameter.  Finally, you will need to copy the formulas below the tables (columns C thru O).</a:t>
          </a:r>
          <a:endParaRPr lang="en-US" sz="1100" b="1">
            <a:solidFill>
              <a:schemeClr val="bg1">
                <a:lumMod val="95000"/>
              </a:schemeClr>
            </a:solidFil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edco\OneDrive\Desktop\Guruclone\Excel%20Add-in\QuickFS%20Excel%20Add-in%20Reference%20v2.0.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37b39980c3d69890/Documents/Doepp%20--%20Personal/8_Kids/Grace/Investing/EPS-Template-v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alid Fields"/>
      <sheetName val="Valid Fields Without Duplicates"/>
      <sheetName val="Master Reference"/>
      <sheetName val="Dictionaries"/>
      <sheetName val="Named Ranges"/>
    </sheetNames>
    <sheetDataSet>
      <sheetData sheetId="0">
        <row r="1">
          <cell r="A1" t="str">
            <v>Normal</v>
          </cell>
          <cell r="B1" t="str">
            <v>Insurance</v>
          </cell>
          <cell r="C1" t="str">
            <v>Bank</v>
          </cell>
        </row>
        <row r="2">
          <cell r="A2" t="str">
            <v>revenue</v>
          </cell>
          <cell r="B2" t="str">
            <v>premiums_earned</v>
          </cell>
          <cell r="C2" t="str">
            <v>total_interest_income</v>
          </cell>
        </row>
        <row r="3">
          <cell r="A3" t="str">
            <v>cogs</v>
          </cell>
          <cell r="B3" t="str">
            <v>net_investment_income</v>
          </cell>
          <cell r="C3" t="str">
            <v>total_interest_expense</v>
          </cell>
        </row>
        <row r="4">
          <cell r="A4" t="str">
            <v>gross_profit</v>
          </cell>
          <cell r="B4" t="str">
            <v>fees_and_other_income</v>
          </cell>
          <cell r="C4" t="str">
            <v>net_interest_income</v>
          </cell>
        </row>
        <row r="5">
          <cell r="A5" t="str">
            <v>sga</v>
          </cell>
          <cell r="B5" t="str">
            <v>revenue</v>
          </cell>
          <cell r="C5" t="str">
            <v>total_noninterest_revenue</v>
          </cell>
        </row>
        <row r="6">
          <cell r="A6" t="str">
            <v>rnd</v>
          </cell>
          <cell r="B6" t="str">
            <v>sga</v>
          </cell>
          <cell r="C6" t="str">
            <v>revenue</v>
          </cell>
        </row>
        <row r="7">
          <cell r="A7" t="str">
            <v>special_charges</v>
          </cell>
          <cell r="B7" t="str">
            <v>net_policyholder_claims_expense</v>
          </cell>
          <cell r="C7" t="str">
            <v>credit_losses_provision</v>
          </cell>
        </row>
        <row r="8">
          <cell r="A8" t="str">
            <v>other_opex</v>
          </cell>
          <cell r="B8" t="str">
            <v>policy_acquisition_expense</v>
          </cell>
          <cell r="C8" t="str">
            <v>net_interest_income_after_credit_losses_provision</v>
          </cell>
        </row>
        <row r="9">
          <cell r="A9" t="str">
            <v>total_opex</v>
          </cell>
          <cell r="B9" t="str">
            <v>interest_expense_insurance</v>
          </cell>
          <cell r="C9" t="str">
            <v>total_noninterest_expense</v>
          </cell>
        </row>
        <row r="10">
          <cell r="A10" t="str">
            <v>operating_income</v>
          </cell>
          <cell r="B10" t="str">
            <v>operating_income</v>
          </cell>
          <cell r="C10" t="str">
            <v>pretax_income</v>
          </cell>
        </row>
        <row r="11">
          <cell r="A11" t="str">
            <v>net_interest_income_normal</v>
          </cell>
          <cell r="B11" t="str">
            <v>pretax_income</v>
          </cell>
          <cell r="C11" t="str">
            <v>income_tax</v>
          </cell>
        </row>
        <row r="12">
          <cell r="A12" t="str">
            <v>other_nonoperating_income</v>
          </cell>
          <cell r="B12" t="str">
            <v>income_tax</v>
          </cell>
          <cell r="C12" t="str">
            <v>net_income_continuing</v>
          </cell>
        </row>
        <row r="13">
          <cell r="A13" t="str">
            <v>pretax_income</v>
          </cell>
          <cell r="B13" t="str">
            <v>net_income_continuing</v>
          </cell>
          <cell r="C13" t="str">
            <v>net_income_discontinued</v>
          </cell>
        </row>
        <row r="14">
          <cell r="A14" t="str">
            <v>income_tax</v>
          </cell>
          <cell r="B14" t="str">
            <v>net_income_discontinued</v>
          </cell>
          <cell r="C14" t="str">
            <v>net_income</v>
          </cell>
        </row>
        <row r="15">
          <cell r="A15" t="str">
            <v>net_income_continuing</v>
          </cell>
          <cell r="B15" t="str">
            <v>income_allocated_to_minority_interest</v>
          </cell>
          <cell r="C15" t="str">
            <v>preferred_dividends</v>
          </cell>
        </row>
        <row r="16">
          <cell r="A16" t="str">
            <v>net_income_discontinued</v>
          </cell>
          <cell r="B16" t="str">
            <v>net_income</v>
          </cell>
          <cell r="C16" t="str">
            <v>net_income_available_to_shareholders</v>
          </cell>
        </row>
        <row r="17">
          <cell r="A17" t="str">
            <v>income_allocated_to_minority_interest</v>
          </cell>
          <cell r="B17" t="str">
            <v>preferred_dividends</v>
          </cell>
          <cell r="C17" t="str">
            <v>eps_basic</v>
          </cell>
        </row>
        <row r="18">
          <cell r="A18" t="str">
            <v>other_income_statement_items</v>
          </cell>
          <cell r="B18" t="str">
            <v>net_income_available_to_shareholders</v>
          </cell>
          <cell r="C18" t="str">
            <v>eps_diluted</v>
          </cell>
        </row>
        <row r="19">
          <cell r="A19" t="str">
            <v>net_income</v>
          </cell>
          <cell r="B19" t="str">
            <v>eps_basic</v>
          </cell>
          <cell r="C19" t="str">
            <v>shares_basic</v>
          </cell>
        </row>
        <row r="20">
          <cell r="A20" t="str">
            <v>preferred_dividends</v>
          </cell>
          <cell r="B20" t="str">
            <v>eps_diluted</v>
          </cell>
          <cell r="C20" t="str">
            <v>shares_diluted</v>
          </cell>
        </row>
        <row r="21">
          <cell r="A21" t="str">
            <v>net_income_available_to_shareholders</v>
          </cell>
          <cell r="B21" t="str">
            <v>shares_basic</v>
          </cell>
          <cell r="C21" t="str">
            <v>cash_and_equiv</v>
          </cell>
        </row>
        <row r="22">
          <cell r="A22" t="str">
            <v>eps_basic</v>
          </cell>
          <cell r="B22" t="str">
            <v>shares_diluted</v>
          </cell>
          <cell r="C22" t="str">
            <v>loans_gross</v>
          </cell>
        </row>
        <row r="23">
          <cell r="A23" t="str">
            <v>eps_diluted</v>
          </cell>
          <cell r="B23" t="str">
            <v>cash_and_equiv</v>
          </cell>
          <cell r="C23" t="str">
            <v>allowance_for_loan_losses</v>
          </cell>
        </row>
        <row r="24">
          <cell r="A24" t="str">
            <v>shares_basic</v>
          </cell>
          <cell r="B24" t="str">
            <v>total_investments</v>
          </cell>
          <cell r="C24" t="str">
            <v>loans_net</v>
          </cell>
        </row>
        <row r="25">
          <cell r="A25" t="str">
            <v>shares_diluted</v>
          </cell>
          <cell r="B25" t="str">
            <v>receivables</v>
          </cell>
          <cell r="C25" t="str">
            <v>total_investments</v>
          </cell>
        </row>
        <row r="26">
          <cell r="A26" t="str">
            <v>cash_and_equiv</v>
          </cell>
          <cell r="B26" t="str">
            <v>deferred_policy_acquisition_cost</v>
          </cell>
          <cell r="C26" t="str">
            <v>ppe_net</v>
          </cell>
        </row>
        <row r="27">
          <cell r="A27" t="str">
            <v>st_investments</v>
          </cell>
          <cell r="B27" t="str">
            <v>ppe_net</v>
          </cell>
          <cell r="C27" t="str">
            <v>intangible_assets</v>
          </cell>
        </row>
        <row r="28">
          <cell r="A28" t="str">
            <v>receivables</v>
          </cell>
          <cell r="B28" t="str">
            <v>intangible_assets</v>
          </cell>
          <cell r="C28" t="str">
            <v>goodwill</v>
          </cell>
        </row>
        <row r="29">
          <cell r="A29" t="str">
            <v>inventories</v>
          </cell>
          <cell r="B29" t="str">
            <v>other_lt_assets</v>
          </cell>
          <cell r="C29" t="str">
            <v>other_lt_assets</v>
          </cell>
        </row>
        <row r="30">
          <cell r="A30" t="str">
            <v>other_current_assets</v>
          </cell>
          <cell r="B30" t="str">
            <v>total_assets</v>
          </cell>
          <cell r="C30" t="str">
            <v>total_assets</v>
          </cell>
        </row>
        <row r="31">
          <cell r="A31" t="str">
            <v>total_current_assets</v>
          </cell>
          <cell r="B31" t="str">
            <v>unearned_premiums</v>
          </cell>
          <cell r="C31" t="str">
            <v>deposits_liability</v>
          </cell>
        </row>
        <row r="32">
          <cell r="A32" t="str">
            <v>equity_and_other_investments</v>
          </cell>
          <cell r="B32" t="str">
            <v>future_policy_benefits</v>
          </cell>
          <cell r="C32" t="str">
            <v>st_debt</v>
          </cell>
        </row>
        <row r="33">
          <cell r="A33" t="str">
            <v>ppe_gross</v>
          </cell>
          <cell r="B33" t="str">
            <v>other_current_liabilities</v>
          </cell>
          <cell r="C33" t="str">
            <v>lt_debt</v>
          </cell>
        </row>
        <row r="34">
          <cell r="A34" t="str">
            <v>accumulated_depreciation</v>
          </cell>
          <cell r="B34" t="str">
            <v>st_debt</v>
          </cell>
          <cell r="C34" t="str">
            <v>other_lt_liabilities</v>
          </cell>
        </row>
        <row r="35">
          <cell r="A35" t="str">
            <v>ppe_net</v>
          </cell>
          <cell r="B35" t="str">
            <v>current_deferred_tax_liability</v>
          </cell>
          <cell r="C35" t="str">
            <v>total_liabilities</v>
          </cell>
        </row>
        <row r="36">
          <cell r="A36" t="str">
            <v>intangible_assets</v>
          </cell>
          <cell r="B36" t="str">
            <v>lt_debt</v>
          </cell>
          <cell r="C36" t="str">
            <v>common_stock</v>
          </cell>
        </row>
        <row r="37">
          <cell r="A37" t="str">
            <v>goodwill</v>
          </cell>
          <cell r="B37" t="str">
            <v>other_lt_liabilities</v>
          </cell>
          <cell r="C37" t="str">
            <v>preferred_stock</v>
          </cell>
        </row>
        <row r="38">
          <cell r="A38" t="str">
            <v>other_lt_assets</v>
          </cell>
          <cell r="B38" t="str">
            <v>total_liabilities</v>
          </cell>
          <cell r="C38" t="str">
            <v>retained_earnings</v>
          </cell>
        </row>
        <row r="39">
          <cell r="A39" t="str">
            <v>total_assets</v>
          </cell>
          <cell r="B39" t="str">
            <v>common_stock</v>
          </cell>
          <cell r="C39" t="str">
            <v>aoci</v>
          </cell>
        </row>
        <row r="40">
          <cell r="A40" t="str">
            <v>accounts_payable</v>
          </cell>
          <cell r="B40" t="str">
            <v>preferred_stock</v>
          </cell>
          <cell r="C40" t="str">
            <v>apic</v>
          </cell>
        </row>
        <row r="41">
          <cell r="A41" t="str">
            <v>tax_payable</v>
          </cell>
          <cell r="B41" t="str">
            <v>retained_earnings</v>
          </cell>
          <cell r="C41" t="str">
            <v>treasury_stock</v>
          </cell>
        </row>
        <row r="42">
          <cell r="A42" t="str">
            <v>current_accrued_liabilities</v>
          </cell>
          <cell r="B42" t="str">
            <v>aoci</v>
          </cell>
          <cell r="C42" t="str">
            <v>other_equity</v>
          </cell>
        </row>
        <row r="43">
          <cell r="A43" t="str">
            <v>st_debt</v>
          </cell>
          <cell r="B43" t="str">
            <v>apic</v>
          </cell>
          <cell r="C43" t="str">
            <v>total_equity</v>
          </cell>
        </row>
        <row r="44">
          <cell r="A44" t="str">
            <v>current_deferred_revenue</v>
          </cell>
          <cell r="B44" t="str">
            <v>treasury_stock</v>
          </cell>
          <cell r="C44" t="str">
            <v>total_liabilities_and_equity</v>
          </cell>
        </row>
        <row r="45">
          <cell r="A45" t="str">
            <v>current_deferred_tax_liability</v>
          </cell>
          <cell r="B45" t="str">
            <v>other_equity</v>
          </cell>
          <cell r="C45" t="str">
            <v>cfo_net_income</v>
          </cell>
        </row>
        <row r="46">
          <cell r="A46" t="str">
            <v>other_current_liabilities</v>
          </cell>
          <cell r="B46" t="str">
            <v>total_equity</v>
          </cell>
          <cell r="C46" t="str">
            <v>cfo_da</v>
          </cell>
        </row>
        <row r="47">
          <cell r="A47" t="str">
            <v>total_current_liabilities</v>
          </cell>
          <cell r="B47" t="str">
            <v>total_liabilities_and_equity</v>
          </cell>
          <cell r="C47" t="str">
            <v>cfo_receivables</v>
          </cell>
        </row>
        <row r="48">
          <cell r="A48" t="str">
            <v>lt_debt</v>
          </cell>
          <cell r="B48" t="str">
            <v>cfo_net_income</v>
          </cell>
          <cell r="C48" t="str">
            <v>cfo_inventory</v>
          </cell>
        </row>
        <row r="49">
          <cell r="A49" t="str">
            <v>noncurrent_capital_leases</v>
          </cell>
          <cell r="B49" t="str">
            <v>cfo_da</v>
          </cell>
          <cell r="C49" t="str">
            <v>cfo_prepaid_expenses</v>
          </cell>
        </row>
        <row r="50">
          <cell r="A50" t="str">
            <v>pension_liabilities</v>
          </cell>
          <cell r="B50" t="str">
            <v>cfo_receivables</v>
          </cell>
          <cell r="C50" t="str">
            <v>cfo_other_working_capital</v>
          </cell>
        </row>
        <row r="51">
          <cell r="A51" t="str">
            <v>noncurrent_deferred_revenue</v>
          </cell>
          <cell r="B51" t="str">
            <v>cfo_inventory</v>
          </cell>
          <cell r="C51" t="str">
            <v>cfo_change_in_working_capital</v>
          </cell>
        </row>
        <row r="52">
          <cell r="A52" t="str">
            <v>other_lt_liabilities</v>
          </cell>
          <cell r="B52" t="str">
            <v>cfo_prepaid_expenses</v>
          </cell>
          <cell r="C52" t="str">
            <v>cfo_deferred_tax</v>
          </cell>
        </row>
        <row r="53">
          <cell r="A53" t="str">
            <v>total_liabilities</v>
          </cell>
          <cell r="B53" t="str">
            <v>cfo_other_working_capital</v>
          </cell>
          <cell r="C53" t="str">
            <v>cfo_stock_comp</v>
          </cell>
        </row>
        <row r="54">
          <cell r="A54" t="str">
            <v>common_stock</v>
          </cell>
          <cell r="B54" t="str">
            <v>cfo_change_in_working_capital</v>
          </cell>
          <cell r="C54" t="str">
            <v>cfo_other_noncash_items</v>
          </cell>
        </row>
        <row r="55">
          <cell r="A55" t="str">
            <v>preferred_stock</v>
          </cell>
          <cell r="B55" t="str">
            <v>cfo_deferred_tax</v>
          </cell>
          <cell r="C55" t="str">
            <v>cf_cfo</v>
          </cell>
        </row>
        <row r="56">
          <cell r="A56" t="str">
            <v>retained_earnings</v>
          </cell>
          <cell r="B56" t="str">
            <v>cfo_stock_comp</v>
          </cell>
          <cell r="C56" t="str">
            <v>cfi_ppe_net</v>
          </cell>
        </row>
        <row r="57">
          <cell r="A57" t="str">
            <v>aoci</v>
          </cell>
          <cell r="B57" t="str">
            <v>cfo_other_noncash_items</v>
          </cell>
          <cell r="C57" t="str">
            <v>cfi_acquisitions_net</v>
          </cell>
        </row>
        <row r="58">
          <cell r="A58" t="str">
            <v>apic</v>
          </cell>
          <cell r="B58" t="str">
            <v>cf_cfo</v>
          </cell>
          <cell r="C58" t="str">
            <v>cfi_investment_net</v>
          </cell>
        </row>
        <row r="59">
          <cell r="A59" t="str">
            <v>treasury_stock</v>
          </cell>
          <cell r="B59" t="str">
            <v>cfi_ppe_net</v>
          </cell>
          <cell r="C59" t="str">
            <v>cfi_intangibles_net</v>
          </cell>
        </row>
        <row r="60">
          <cell r="A60" t="str">
            <v>other_equity</v>
          </cell>
          <cell r="B60" t="str">
            <v>cfi_acquisitions_net</v>
          </cell>
          <cell r="C60" t="str">
            <v>cfi_other</v>
          </cell>
        </row>
        <row r="61">
          <cell r="A61" t="str">
            <v>minority_interest_liability</v>
          </cell>
          <cell r="B61" t="str">
            <v>cfi_investment_net</v>
          </cell>
          <cell r="C61" t="str">
            <v>cf_cfi</v>
          </cell>
        </row>
        <row r="62">
          <cell r="A62" t="str">
            <v>total_equity</v>
          </cell>
          <cell r="B62" t="str">
            <v>cfi_intangibles_net</v>
          </cell>
          <cell r="C62" t="str">
            <v>cff_common_stock_net</v>
          </cell>
        </row>
        <row r="63">
          <cell r="A63" t="str">
            <v>total_liabilities_and_equity</v>
          </cell>
          <cell r="B63" t="str">
            <v>cfi_other</v>
          </cell>
          <cell r="C63" t="str">
            <v>cff_pfd_net</v>
          </cell>
        </row>
        <row r="64">
          <cell r="A64" t="str">
            <v>cfo_net_income</v>
          </cell>
          <cell r="B64" t="str">
            <v>cf_cfi</v>
          </cell>
          <cell r="C64" t="str">
            <v>cff_debt_net</v>
          </cell>
        </row>
        <row r="65">
          <cell r="A65" t="str">
            <v>cfo_da</v>
          </cell>
          <cell r="B65" t="str">
            <v>cff_common_stock_net</v>
          </cell>
          <cell r="C65" t="str">
            <v>cff_dividend_paid</v>
          </cell>
        </row>
        <row r="66">
          <cell r="A66" t="str">
            <v>cfo_receivables</v>
          </cell>
          <cell r="B66" t="str">
            <v>cff_pfd_net</v>
          </cell>
          <cell r="C66" t="str">
            <v>cff_other</v>
          </cell>
        </row>
        <row r="67">
          <cell r="A67" t="str">
            <v>cfo_inventory</v>
          </cell>
          <cell r="B67" t="str">
            <v>cff_debt_net</v>
          </cell>
          <cell r="C67" t="str">
            <v>cf_cff</v>
          </cell>
        </row>
        <row r="68">
          <cell r="A68" t="str">
            <v>cfo_prepaid_expenses</v>
          </cell>
          <cell r="B68" t="str">
            <v>cff_dividend_paid</v>
          </cell>
          <cell r="C68" t="str">
            <v>cf_forex</v>
          </cell>
        </row>
        <row r="69">
          <cell r="A69" t="str">
            <v>cfo_other_working_capital</v>
          </cell>
          <cell r="B69" t="str">
            <v>cff_other</v>
          </cell>
          <cell r="C69" t="str">
            <v>cf_net_change_in_cash</v>
          </cell>
        </row>
        <row r="70">
          <cell r="A70" t="str">
            <v>cfo_change_in_working_capital</v>
          </cell>
          <cell r="B70" t="str">
            <v>cf_cff</v>
          </cell>
          <cell r="C70" t="str">
            <v>ebitda</v>
          </cell>
        </row>
        <row r="71">
          <cell r="A71" t="str">
            <v>cfo_deferred_tax</v>
          </cell>
          <cell r="B71" t="str">
            <v>cf_forex</v>
          </cell>
          <cell r="C71" t="str">
            <v>earning_assets</v>
          </cell>
        </row>
        <row r="72">
          <cell r="A72" t="str">
            <v>cfo_stock_comp</v>
          </cell>
          <cell r="B72" t="str">
            <v>cf_net_change_in_cash</v>
          </cell>
          <cell r="C72" t="str">
            <v>book_value</v>
          </cell>
        </row>
        <row r="73">
          <cell r="A73" t="str">
            <v>cfo_other_noncash_items</v>
          </cell>
          <cell r="B73" t="str">
            <v>ebitda</v>
          </cell>
          <cell r="C73" t="str">
            <v>tangible_book_value</v>
          </cell>
        </row>
        <row r="74">
          <cell r="A74" t="str">
            <v>cf_cfo</v>
          </cell>
          <cell r="B74" t="str">
            <v>policy_revenue</v>
          </cell>
          <cell r="C74" t="str">
            <v>roa</v>
          </cell>
        </row>
        <row r="75">
          <cell r="A75" t="str">
            <v>cfi_ppe_net</v>
          </cell>
          <cell r="B75" t="str">
            <v>underwriting_profit</v>
          </cell>
          <cell r="C75" t="str">
            <v>roe</v>
          </cell>
        </row>
        <row r="76">
          <cell r="A76" t="str">
            <v>cfi_acquisitions_net</v>
          </cell>
          <cell r="B76" t="str">
            <v>book_value</v>
          </cell>
          <cell r="C76" t="str">
            <v>ebitda_margin</v>
          </cell>
        </row>
        <row r="77">
          <cell r="A77" t="str">
            <v>cfi_investment_net</v>
          </cell>
          <cell r="B77" t="str">
            <v>tangible_book_value</v>
          </cell>
          <cell r="C77" t="str">
            <v>pretax_margin</v>
          </cell>
        </row>
        <row r="78">
          <cell r="A78" t="str">
            <v>cfi_intangibles_net</v>
          </cell>
          <cell r="B78" t="str">
            <v>roa</v>
          </cell>
          <cell r="C78" t="str">
            <v>net_income_margin</v>
          </cell>
        </row>
        <row r="79">
          <cell r="A79" t="str">
            <v>cfi_other</v>
          </cell>
          <cell r="B79" t="str">
            <v>roe</v>
          </cell>
          <cell r="C79" t="str">
            <v>net_interest_margin</v>
          </cell>
        </row>
        <row r="80">
          <cell r="A80" t="str">
            <v>cf_cfi</v>
          </cell>
          <cell r="B80" t="str">
            <v>roi</v>
          </cell>
          <cell r="C80" t="str">
            <v>assets_to_equity</v>
          </cell>
        </row>
        <row r="81">
          <cell r="A81" t="str">
            <v>cff_common_stock_net</v>
          </cell>
          <cell r="B81" t="str">
            <v>ebitda_margin</v>
          </cell>
          <cell r="C81" t="str">
            <v>equity_to_assets</v>
          </cell>
        </row>
        <row r="82">
          <cell r="A82" t="str">
            <v>cff_pfd_net</v>
          </cell>
          <cell r="B82" t="str">
            <v>operating_margin</v>
          </cell>
          <cell r="C82" t="str">
            <v>earning_assets_to_equity</v>
          </cell>
        </row>
        <row r="83">
          <cell r="A83" t="str">
            <v>cff_debt_net</v>
          </cell>
          <cell r="B83" t="str">
            <v>pretax_margin</v>
          </cell>
          <cell r="C83" t="str">
            <v>loans_to_deposits</v>
          </cell>
        </row>
        <row r="84">
          <cell r="A84" t="str">
            <v>cff_dividend_paid</v>
          </cell>
          <cell r="B84" t="str">
            <v>net_income_margin</v>
          </cell>
          <cell r="C84" t="str">
            <v>loan_loss_reserve_to_loans</v>
          </cell>
        </row>
        <row r="85">
          <cell r="A85" t="str">
            <v>cff_other</v>
          </cell>
          <cell r="B85" t="str">
            <v>underwriting_margin</v>
          </cell>
          <cell r="C85" t="str">
            <v>revenue_per_share</v>
          </cell>
        </row>
        <row r="86">
          <cell r="A86" t="str">
            <v>cf_cff</v>
          </cell>
          <cell r="B86" t="str">
            <v>assets_to_equity</v>
          </cell>
          <cell r="C86" t="str">
            <v>ebitda_per_share</v>
          </cell>
        </row>
        <row r="87">
          <cell r="A87" t="str">
            <v>cf_forex</v>
          </cell>
          <cell r="B87" t="str">
            <v>equity_to_assets</v>
          </cell>
          <cell r="C87" t="str">
            <v>pretax_income_per_share</v>
          </cell>
        </row>
        <row r="88">
          <cell r="A88" t="str">
            <v>cf_net_change_in_cash</v>
          </cell>
          <cell r="B88" t="str">
            <v>premiums_per_share</v>
          </cell>
          <cell r="C88" t="str">
            <v>book_value_per_share</v>
          </cell>
        </row>
        <row r="89">
          <cell r="A89" t="str">
            <v>ebitda</v>
          </cell>
          <cell r="B89" t="str">
            <v>revenue_per_share</v>
          </cell>
          <cell r="C89" t="str">
            <v>tangible_book_per_share</v>
          </cell>
        </row>
        <row r="90">
          <cell r="A90" t="str">
            <v>capex</v>
          </cell>
          <cell r="B90" t="str">
            <v>ebitda_per_share</v>
          </cell>
          <cell r="C90" t="str">
            <v>payout_ratio</v>
          </cell>
        </row>
        <row r="91">
          <cell r="A91" t="str">
            <v>fcf</v>
          </cell>
          <cell r="B91" t="str">
            <v>operating_income_per_share</v>
          </cell>
          <cell r="C91" t="str">
            <v>net_interest_income_growth</v>
          </cell>
        </row>
        <row r="92">
          <cell r="A92" t="str">
            <v>book_value</v>
          </cell>
          <cell r="B92" t="str">
            <v>pretax_income_per_share</v>
          </cell>
          <cell r="C92" t="str">
            <v>revenue_growth</v>
          </cell>
        </row>
        <row r="93">
          <cell r="A93" t="str">
            <v>tangible_book_value</v>
          </cell>
          <cell r="B93" t="str">
            <v>book_value_per_share</v>
          </cell>
          <cell r="C93" t="str">
            <v>ebitda_growth</v>
          </cell>
        </row>
        <row r="94">
          <cell r="A94" t="str">
            <v>roa</v>
          </cell>
          <cell r="B94" t="str">
            <v>tangible_book_per_share</v>
          </cell>
          <cell r="C94" t="str">
            <v>pretax_income_growth</v>
          </cell>
        </row>
        <row r="95">
          <cell r="A95" t="str">
            <v>roe</v>
          </cell>
          <cell r="B95" t="str">
            <v>payout_ratio</v>
          </cell>
          <cell r="C95" t="str">
            <v>net_income_growth</v>
          </cell>
        </row>
        <row r="96">
          <cell r="A96" t="str">
            <v>roic</v>
          </cell>
          <cell r="B96" t="str">
            <v>premiums_growth</v>
          </cell>
          <cell r="C96" t="str">
            <v>eps_diluted_growth</v>
          </cell>
        </row>
        <row r="97">
          <cell r="A97" t="str">
            <v>roce</v>
          </cell>
          <cell r="B97" t="str">
            <v>policy_revenue_growth</v>
          </cell>
          <cell r="C97" t="str">
            <v>shares_diluted_growth</v>
          </cell>
        </row>
        <row r="98">
          <cell r="A98" t="str">
            <v>rotce</v>
          </cell>
          <cell r="B98" t="str">
            <v>revenue_growth</v>
          </cell>
          <cell r="C98" t="str">
            <v>cash_and_equiv_growth</v>
          </cell>
        </row>
        <row r="99">
          <cell r="A99" t="str">
            <v>gross_margin</v>
          </cell>
          <cell r="B99" t="str">
            <v>ebitda_growth</v>
          </cell>
          <cell r="C99" t="str">
            <v>loans_gross_growth</v>
          </cell>
        </row>
        <row r="100">
          <cell r="A100" t="str">
            <v>ebitda_margin</v>
          </cell>
          <cell r="B100" t="str">
            <v>operating_income_growth</v>
          </cell>
          <cell r="C100" t="str">
            <v>loans_net_growth</v>
          </cell>
        </row>
        <row r="101">
          <cell r="A101" t="str">
            <v>operating_margin</v>
          </cell>
          <cell r="B101" t="str">
            <v>pretax_income_growth</v>
          </cell>
          <cell r="C101" t="str">
            <v>total_assets_growth</v>
          </cell>
        </row>
        <row r="102">
          <cell r="A102" t="str">
            <v>pretax_margin</v>
          </cell>
          <cell r="B102" t="str">
            <v>net_income_growth</v>
          </cell>
          <cell r="C102" t="str">
            <v>deposits_growth</v>
          </cell>
        </row>
        <row r="103">
          <cell r="A103" t="str">
            <v>net_income_margin</v>
          </cell>
          <cell r="B103" t="str">
            <v>eps_diluted_growth</v>
          </cell>
          <cell r="C103" t="str">
            <v>total_equity_growth</v>
          </cell>
        </row>
        <row r="104">
          <cell r="A104" t="str">
            <v>fcf_margin</v>
          </cell>
          <cell r="B104" t="str">
            <v>shares_diluted_growth</v>
          </cell>
          <cell r="C104" t="str">
            <v>earning_assets_growth</v>
          </cell>
        </row>
        <row r="105">
          <cell r="A105" t="str">
            <v>assets_to_equity</v>
          </cell>
          <cell r="B105" t="str">
            <v>cash_and_equiv_growth</v>
          </cell>
          <cell r="C105" t="str">
            <v>shares_eop</v>
          </cell>
        </row>
        <row r="106">
          <cell r="A106" t="str">
            <v>equity_to_assets</v>
          </cell>
          <cell r="B106" t="str">
            <v>total_investments_growth</v>
          </cell>
          <cell r="C106" t="str">
            <v>dividends_per_share</v>
          </cell>
        </row>
        <row r="107">
          <cell r="A107" t="str">
            <v>debt_to_equity</v>
          </cell>
          <cell r="B107" t="str">
            <v>total_assets_growth</v>
          </cell>
          <cell r="C107" t="str">
            <v>nim_median</v>
          </cell>
        </row>
        <row r="108">
          <cell r="A108" t="str">
            <v>debt_to_assets</v>
          </cell>
          <cell r="B108" t="str">
            <v>total_equity_growth</v>
          </cell>
          <cell r="C108" t="str">
            <v>pretax_margin_median</v>
          </cell>
        </row>
        <row r="109">
          <cell r="A109" t="str">
            <v>revenue_per_share</v>
          </cell>
          <cell r="B109" t="str">
            <v>shares_eop</v>
          </cell>
          <cell r="C109" t="str">
            <v>roa_median</v>
          </cell>
        </row>
        <row r="110">
          <cell r="A110" t="str">
            <v>ebitda_per_share</v>
          </cell>
          <cell r="B110" t="str">
            <v>dividends_per_share</v>
          </cell>
          <cell r="C110" t="str">
            <v>roe_median</v>
          </cell>
        </row>
        <row r="111">
          <cell r="A111" t="str">
            <v>operating_income_per_share</v>
          </cell>
          <cell r="B111" t="str">
            <v>pretax_margin_median</v>
          </cell>
          <cell r="C111" t="str">
            <v>assets_to_equity_median</v>
          </cell>
        </row>
        <row r="112">
          <cell r="A112" t="str">
            <v>pretax_income_per_share</v>
          </cell>
          <cell r="B112" t="str">
            <v>operating_income_margin_median</v>
          </cell>
          <cell r="C112" t="str">
            <v>earning_assets_to_equity_median</v>
          </cell>
        </row>
        <row r="113">
          <cell r="A113" t="str">
            <v>fcf_per_share</v>
          </cell>
          <cell r="B113" t="str">
            <v>roa_median</v>
          </cell>
          <cell r="C113" t="str">
            <v>equity_to_assets_median</v>
          </cell>
        </row>
        <row r="114">
          <cell r="A114" t="str">
            <v>book_value_per_share</v>
          </cell>
          <cell r="B114" t="str">
            <v>roe_median</v>
          </cell>
          <cell r="C114" t="str">
            <v>loans_to_deposits_median</v>
          </cell>
        </row>
        <row r="115">
          <cell r="A115" t="str">
            <v>tangible_book_per_share</v>
          </cell>
          <cell r="B115" t="str">
            <v>roi_median</v>
          </cell>
          <cell r="C115" t="str">
            <v>loan_loss_reserve_to_loans_median</v>
          </cell>
        </row>
        <row r="116">
          <cell r="A116" t="str">
            <v>payout_ratio</v>
          </cell>
          <cell r="B116" t="str">
            <v>assets_to_equity_median</v>
          </cell>
          <cell r="C116" t="str">
            <v>net_interest_income_cagr_10</v>
          </cell>
        </row>
        <row r="117">
          <cell r="A117" t="str">
            <v>revenue_growth</v>
          </cell>
          <cell r="B117" t="str">
            <v>equity_to_assets_median</v>
          </cell>
          <cell r="C117" t="str">
            <v>revenue_cagr_10</v>
          </cell>
        </row>
        <row r="118">
          <cell r="A118" t="str">
            <v>gross_profit_growth</v>
          </cell>
          <cell r="B118" t="str">
            <v>underwriting_margin_median</v>
          </cell>
          <cell r="C118" t="str">
            <v>loans_gross_cagr_10</v>
          </cell>
        </row>
        <row r="119">
          <cell r="A119" t="str">
            <v>ebitda_growth</v>
          </cell>
          <cell r="B119" t="str">
            <v>premiums_cagr_10</v>
          </cell>
          <cell r="C119" t="str">
            <v>earning_assets_cagr_10</v>
          </cell>
        </row>
        <row r="120">
          <cell r="A120" t="str">
            <v>operating_income_growth</v>
          </cell>
          <cell r="B120" t="str">
            <v>revenue_cagr_10</v>
          </cell>
          <cell r="C120" t="str">
            <v>deposits_cagr_10</v>
          </cell>
        </row>
        <row r="121">
          <cell r="A121" t="str">
            <v>pretax_income_growth</v>
          </cell>
          <cell r="B121" t="str">
            <v>eps_diluted_cagr_10</v>
          </cell>
          <cell r="C121" t="str">
            <v>eps_diluted_cagr_10</v>
          </cell>
        </row>
        <row r="122">
          <cell r="A122" t="str">
            <v>net_income_growth</v>
          </cell>
          <cell r="B122" t="str">
            <v>total_investments_cagr_10</v>
          </cell>
          <cell r="C122" t="str">
            <v>total_assets_cagr_10</v>
          </cell>
        </row>
        <row r="123">
          <cell r="A123" t="str">
            <v>eps_diluted_growth</v>
          </cell>
          <cell r="B123" t="str">
            <v>total_assets_cagr_10</v>
          </cell>
          <cell r="C123" t="str">
            <v>total_equity_cagr_10</v>
          </cell>
        </row>
        <row r="124">
          <cell r="A124" t="str">
            <v>shares_diluted_growth</v>
          </cell>
          <cell r="B124" t="str">
            <v>total_equity_cagr_10</v>
          </cell>
          <cell r="C124" t="str">
            <v>price_to_earnings</v>
          </cell>
        </row>
        <row r="125">
          <cell r="A125" t="str">
            <v>cash_and_equiv_growth</v>
          </cell>
          <cell r="B125" t="str">
            <v>fcf_cagr_10</v>
          </cell>
          <cell r="C125" t="str">
            <v>price_to_book</v>
          </cell>
        </row>
        <row r="126">
          <cell r="A126" t="str">
            <v>ppe_growth</v>
          </cell>
          <cell r="B126" t="str">
            <v>price_to_earnings</v>
          </cell>
          <cell r="C126" t="str">
            <v>price_to_sales</v>
          </cell>
        </row>
        <row r="127">
          <cell r="A127" t="str">
            <v>total_assets_growth</v>
          </cell>
          <cell r="B127" t="str">
            <v>price_to_book</v>
          </cell>
          <cell r="C127" t="str">
            <v>market_cap</v>
          </cell>
        </row>
        <row r="128">
          <cell r="A128" t="str">
            <v>total_equity_growth</v>
          </cell>
          <cell r="B128" t="str">
            <v>price_to_sales</v>
          </cell>
          <cell r="C128" t="str">
            <v>period_end_price</v>
          </cell>
        </row>
        <row r="129">
          <cell r="A129" t="str">
            <v>cfo_growth</v>
          </cell>
          <cell r="B129" t="str">
            <v>market_cap</v>
          </cell>
          <cell r="C129" t="str">
            <v>price_to_tangible_book</v>
          </cell>
        </row>
        <row r="130">
          <cell r="A130" t="str">
            <v>capex_growth</v>
          </cell>
          <cell r="B130" t="str">
            <v>period_end_price</v>
          </cell>
          <cell r="C130" t="str">
            <v>enterprise_value</v>
          </cell>
        </row>
        <row r="131">
          <cell r="A131" t="str">
            <v>fcf_growth</v>
          </cell>
          <cell r="B131" t="str">
            <v>price_to_tangible_book</v>
          </cell>
          <cell r="C131" t="str">
            <v>enterprise_value_to_earnings</v>
          </cell>
        </row>
        <row r="132">
          <cell r="A132" t="str">
            <v>shares_eop</v>
          </cell>
          <cell r="B132" t="str">
            <v>enterprise_value</v>
          </cell>
          <cell r="C132" t="str">
            <v>enterprise_value_to_book</v>
          </cell>
        </row>
        <row r="133">
          <cell r="A133" t="str">
            <v>dividends_per_share</v>
          </cell>
          <cell r="B133" t="str">
            <v>enterprise_value_to_earnings</v>
          </cell>
          <cell r="C133" t="str">
            <v>enterprise_value_to_tangible_book</v>
          </cell>
        </row>
        <row r="134">
          <cell r="A134" t="str">
            <v>gross_margin_median</v>
          </cell>
          <cell r="B134" t="str">
            <v>enterprise_value_to_book</v>
          </cell>
          <cell r="C134" t="str">
            <v>enterprise_value_to_sales</v>
          </cell>
        </row>
        <row r="135">
          <cell r="A135" t="str">
            <v>pretax_margin_median</v>
          </cell>
          <cell r="B135" t="str">
            <v>enterprise_value_to_tangible_book</v>
          </cell>
        </row>
        <row r="136">
          <cell r="A136" t="str">
            <v>operating_income_margin_median</v>
          </cell>
          <cell r="B136" t="str">
            <v>enterprise_value_to_sales</v>
          </cell>
        </row>
        <row r="137">
          <cell r="A137" t="str">
            <v>fcf_margin_median</v>
          </cell>
          <cell r="B137"/>
        </row>
        <row r="138">
          <cell r="A138" t="str">
            <v>roa_median</v>
          </cell>
          <cell r="B138"/>
        </row>
        <row r="139">
          <cell r="A139" t="str">
            <v>roe_median</v>
          </cell>
          <cell r="B139"/>
        </row>
        <row r="140">
          <cell r="A140" t="str">
            <v>roic_median</v>
          </cell>
        </row>
        <row r="141">
          <cell r="A141" t="str">
            <v>assets_to_equity_median</v>
          </cell>
        </row>
        <row r="142">
          <cell r="A142" t="str">
            <v>debt_to_assets_median</v>
          </cell>
        </row>
        <row r="143">
          <cell r="A143" t="str">
            <v>debt_to_equity_median</v>
          </cell>
        </row>
        <row r="144">
          <cell r="A144" t="str">
            <v>revenue_cagr_10</v>
          </cell>
        </row>
        <row r="145">
          <cell r="A145" t="str">
            <v>eps_diluted_cagr_10</v>
          </cell>
        </row>
        <row r="146">
          <cell r="A146" t="str">
            <v>total_assets_cagr_10</v>
          </cell>
        </row>
        <row r="147">
          <cell r="A147" t="str">
            <v>total_equity_cagr_10</v>
          </cell>
        </row>
        <row r="148">
          <cell r="A148" t="str">
            <v>fcf_cagr_10</v>
          </cell>
        </row>
        <row r="149">
          <cell r="A149" t="str">
            <v>price_to_earnings</v>
          </cell>
        </row>
        <row r="150">
          <cell r="A150" t="str">
            <v>price_to_book</v>
          </cell>
        </row>
        <row r="151">
          <cell r="A151" t="str">
            <v>price_to_sales</v>
          </cell>
        </row>
        <row r="152">
          <cell r="A152" t="str">
            <v>market_cap</v>
          </cell>
        </row>
        <row r="153">
          <cell r="A153" t="str">
            <v>period_end_price</v>
          </cell>
        </row>
        <row r="154">
          <cell r="A154" t="str">
            <v>price_to_tangible_book</v>
          </cell>
        </row>
        <row r="155">
          <cell r="A155" t="str">
            <v>price_to_fcf</v>
          </cell>
        </row>
        <row r="156">
          <cell r="A156" t="str">
            <v>enterprise_value</v>
          </cell>
        </row>
        <row r="157">
          <cell r="A157" t="str">
            <v>price_to_pretax_income</v>
          </cell>
        </row>
        <row r="158">
          <cell r="A158" t="str">
            <v>enterprise_value_to_earnings</v>
          </cell>
        </row>
        <row r="159">
          <cell r="A159" t="str">
            <v>enterprise_value_to_book</v>
          </cell>
        </row>
        <row r="160">
          <cell r="A160" t="str">
            <v>enterprise_value_to_tangible_book</v>
          </cell>
        </row>
        <row r="161">
          <cell r="A161" t="str">
            <v>enterprise_value_to_sales</v>
          </cell>
        </row>
        <row r="162">
          <cell r="A162" t="str">
            <v>enterprise_value_to_fcf</v>
          </cell>
        </row>
        <row r="163">
          <cell r="A163" t="str">
            <v>enterprise_value_to_pretax_income</v>
          </cell>
        </row>
        <row r="164">
          <cell r="A164" t="str">
            <v>interest_income</v>
          </cell>
        </row>
        <row r="165">
          <cell r="A165" t="str">
            <v>interest_expense</v>
          </cell>
        </row>
      </sheetData>
      <sheetData sheetId="1"/>
      <sheetData sheetId="2" refreshError="1"/>
      <sheetData sheetId="3" refreshError="1"/>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pany"/>
      <sheetName val="Model"/>
      <sheetName val="Data.Model"/>
      <sheetName val="Data.Raw"/>
      <sheetName val="Reference"/>
      <sheetName val="sht.rev"/>
      <sheetName val="sht.pct"/>
    </sheetNames>
    <sheetDataSet>
      <sheetData sheetId="0">
        <row r="2">
          <cell r="G2">
            <v>295.70999999999998</v>
          </cell>
        </row>
      </sheetData>
      <sheetData sheetId="1"/>
      <sheetData sheetId="2"/>
      <sheetData sheetId="3"/>
      <sheetData sheetId="4"/>
      <sheetData sheetId="5"/>
      <sheetData sheetId="6"/>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52AEA5-D1C4-44B2-B8F5-4EDADBDB59B8}" name="Table_Assumptions" displayName="Table_Assumptions" ref="C19:G22" headerRowDxfId="23" dataDxfId="22" dataCellStyle="Currency">
  <autoFilter ref="C19:G22" xr:uid="{D0EA4453-1AA2-4AD4-9D66-DB0105A17F58}"/>
  <tableColumns count="5">
    <tableColumn id="2" xr3:uid="{2B9415A4-9822-4839-BEDD-F173E2930156}" name="Normalized Earnings10" dataDxfId="20" totalsRowDxfId="21" dataCellStyle="Currency"/>
    <tableColumn id="3" xr3:uid="{92E47E7A-7C76-4514-9D11-17F1EB8E86F4}" name="k" dataDxfId="18" totalsRowDxfId="19" dataCellStyle="Percent"/>
    <tableColumn id="4" xr3:uid="{6F15BD58-3394-4A87-8C06-FD781B90BDAC}" name="g" dataDxfId="16" totalsRowDxfId="17" dataCellStyle="Percent"/>
    <tableColumn id="5" xr3:uid="{CA5BDA46-7113-4502-8F9F-97FF92DD3709}" name="Net non-operating assets (liabilities)10" dataDxfId="14" totalsRowDxfId="15" dataCellStyle="Currency"/>
    <tableColumn id="6" xr3:uid="{41418E9A-188F-4B16-B2C5-2E38EE0F0B73}" name="Total dividends expected to be received" dataDxfId="12" totalsRowDxfId="13" dataCellStyle="Currency"/>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082015-303B-4EA4-BD49-C1BE58C38A6C}" name="Table_Weights" displayName="Table_Weights" ref="I19:M23" totalsRowCount="1" headerRowDxfId="11" dataDxfId="10" dataCellStyle="Comma" totalsRowCellStyle="Comma">
  <autoFilter ref="I19:M22" xr:uid="{3C887848-3067-4972-A74D-A815053AEAE3}"/>
  <tableColumns count="5">
    <tableColumn id="1" xr3:uid="{73FA1A19-E18C-4CEC-9393-9344FD0D4606}" name="Normalized Earnings10" totalsRowFunction="sum" dataDxfId="8" totalsRowDxfId="9" dataCellStyle="Comma"/>
    <tableColumn id="2" xr3:uid="{B61DB8FC-E58D-4666-A6B7-6974C7EA1870}" name="k" totalsRowFunction="sum" dataDxfId="6" totalsRowDxfId="7" dataCellStyle="Comma"/>
    <tableColumn id="3" xr3:uid="{8E2DD24E-A763-4027-91AB-F2DA031AB66F}" name="g" totalsRowFunction="sum" dataDxfId="4" totalsRowDxfId="5" dataCellStyle="Comma"/>
    <tableColumn id="4" xr3:uid="{239FF425-0C56-40BF-8058-956F83C7A365}" name="Net non-operating assets (liabilities)10" totalsRowFunction="sum" dataDxfId="2" totalsRowDxfId="3" dataCellStyle="Comma"/>
    <tableColumn id="5" xr3:uid="{740019A4-4CB9-45BE-B1AD-CBBE0AD1E913}" name="Total dividends expected to be received" totalsRowFunction="sum" dataDxfId="0" totalsRowDxfId="1" dataCellStyle="Comma"/>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056AB-D348-4536-B3EB-46D4A3030E18}">
  <sheetPr>
    <tabColor rgb="FF7030A0"/>
  </sheetPr>
  <dimension ref="A1:O1050"/>
  <sheetViews>
    <sheetView tabSelected="1" workbookViewId="0">
      <selection activeCell="Q22" sqref="Q22"/>
    </sheetView>
  </sheetViews>
  <sheetFormatPr defaultRowHeight="15" x14ac:dyDescent="0.25"/>
  <cols>
    <col min="1" max="2" width="8.7109375" customWidth="1"/>
    <col min="3" max="7" width="12.7109375" customWidth="1"/>
    <col min="8" max="8" width="3.85546875" customWidth="1"/>
    <col min="9" max="13" width="12.7109375" customWidth="1"/>
    <col min="15" max="15" width="13.140625" customWidth="1"/>
  </cols>
  <sheetData>
    <row r="1" spans="1:10" ht="21" x14ac:dyDescent="0.35">
      <c r="A1" s="1" t="s">
        <v>0</v>
      </c>
    </row>
    <row r="2" spans="1:10" ht="21" x14ac:dyDescent="0.35">
      <c r="A2" s="1"/>
    </row>
    <row r="3" spans="1:10" x14ac:dyDescent="0.25">
      <c r="G3" s="2" t="s">
        <v>1</v>
      </c>
      <c r="J3" s="3"/>
    </row>
    <row r="4" spans="1:10" x14ac:dyDescent="0.25">
      <c r="C4" s="4" t="s">
        <v>2</v>
      </c>
      <c r="G4" s="5" t="s">
        <v>3</v>
      </c>
      <c r="J4" s="3"/>
    </row>
    <row r="5" spans="1:10" x14ac:dyDescent="0.25">
      <c r="C5" s="6" t="s">
        <v>4</v>
      </c>
      <c r="E5" s="7">
        <f ca="1">MAX($O$27:$O$1048576)</f>
        <v>1409.2899154081269</v>
      </c>
      <c r="G5" s="8">
        <f ca="1">(E5/$F$8)^(1/10)-1</f>
        <v>0.16756779722775539</v>
      </c>
      <c r="J5" s="3"/>
    </row>
    <row r="6" spans="1:10" x14ac:dyDescent="0.25">
      <c r="C6" s="6" t="s">
        <v>5</v>
      </c>
      <c r="E6" s="7">
        <f ca="1">MIN($O$27:$O$1048576)</f>
        <v>382.02932372249052</v>
      </c>
      <c r="G6" s="8">
        <f ca="1">(E6/$F$8)^(1/10)-1</f>
        <v>2.4688220498219948E-2</v>
      </c>
      <c r="J6" s="3"/>
    </row>
    <row r="7" spans="1:10" x14ac:dyDescent="0.25">
      <c r="C7" s="6" t="s">
        <v>6</v>
      </c>
      <c r="F7" s="3">
        <f ca="1">SUMPRODUCT(O27:O1048576,N27:N1048576)</f>
        <v>832.366476444211</v>
      </c>
      <c r="G7" s="8">
        <f ca="1">(F7/$F$8)^(1/10)-1</f>
        <v>0.10767800434882058</v>
      </c>
      <c r="H7" s="9"/>
    </row>
    <row r="8" spans="1:10" x14ac:dyDescent="0.25">
      <c r="C8" s="4" t="s">
        <v>7</v>
      </c>
      <c r="F8" s="10">
        <v>299.35000000000002</v>
      </c>
      <c r="G8" s="11"/>
    </row>
    <row r="9" spans="1:10" x14ac:dyDescent="0.25">
      <c r="C9" s="4"/>
      <c r="F9" s="12"/>
    </row>
    <row r="10" spans="1:10" ht="15.75" thickBot="1" x14ac:dyDescent="0.3">
      <c r="C10" s="4" t="s">
        <v>8</v>
      </c>
      <c r="F10" s="13">
        <f ca="1">F7/F8</f>
        <v>2.7805795104199462</v>
      </c>
    </row>
    <row r="11" spans="1:10" ht="15.75" thickTop="1" x14ac:dyDescent="0.25">
      <c r="C11" s="4"/>
      <c r="F11" s="14"/>
    </row>
    <row r="12" spans="1:10" x14ac:dyDescent="0.25">
      <c r="C12" s="4" t="s">
        <v>9</v>
      </c>
      <c r="F12" s="14"/>
    </row>
    <row r="13" spans="1:10" ht="15.75" thickBot="1" x14ac:dyDescent="0.3">
      <c r="C13" s="6" t="s">
        <v>10</v>
      </c>
      <c r="F13" s="15">
        <f ca="1">IF(F10&lt;10,1-(F7/10)/F8,"")</f>
        <v>0.7219420489580054</v>
      </c>
    </row>
    <row r="14" spans="1:10" ht="15.75" thickTop="1" x14ac:dyDescent="0.25">
      <c r="C14" s="6"/>
      <c r="F14" s="16"/>
    </row>
    <row r="15" spans="1:10" ht="15.75" thickBot="1" x14ac:dyDescent="0.3">
      <c r="C15" s="6" t="s">
        <v>11</v>
      </c>
      <c r="F15" s="15">
        <f ca="1">IF(F10&lt;10,F8*10/F7-1,"")</f>
        <v>2.5963726131642666</v>
      </c>
    </row>
    <row r="16" spans="1:10" ht="15.75" thickTop="1" x14ac:dyDescent="0.25">
      <c r="C16" s="6"/>
      <c r="F16" s="8"/>
    </row>
    <row r="17" spans="2:15" x14ac:dyDescent="0.25">
      <c r="I17" s="17"/>
    </row>
    <row r="18" spans="2:15" x14ac:dyDescent="0.25">
      <c r="B18" s="18">
        <f>COUNT(Table_Assumptions[Normalized Earnings10])^5</f>
        <v>243</v>
      </c>
      <c r="C18" s="18">
        <f>INT($B18^(4/5))</f>
        <v>81</v>
      </c>
      <c r="D18" s="18">
        <f>INT($B18^(3/5))</f>
        <v>27</v>
      </c>
      <c r="E18" s="18">
        <f>INT($B18^(2/5))</f>
        <v>9</v>
      </c>
      <c r="F18" s="18">
        <f>INT($B18^(1/5))</f>
        <v>3</v>
      </c>
      <c r="G18" s="18"/>
      <c r="I18" s="19" t="s">
        <v>12</v>
      </c>
      <c r="J18" s="20"/>
      <c r="K18" s="20"/>
      <c r="L18" s="20"/>
      <c r="M18" s="21"/>
    </row>
    <row r="19" spans="2:15" s="24" customFormat="1" ht="90" customHeight="1" x14ac:dyDescent="0.25">
      <c r="B19" s="22" t="s">
        <v>13</v>
      </c>
      <c r="C19" s="23" t="s">
        <v>14</v>
      </c>
      <c r="D19" s="23" t="s">
        <v>15</v>
      </c>
      <c r="E19" s="23" t="s">
        <v>16</v>
      </c>
      <c r="F19" s="23" t="s">
        <v>17</v>
      </c>
      <c r="G19" s="23" t="s">
        <v>18</v>
      </c>
      <c r="I19" s="23" t="s">
        <v>14</v>
      </c>
      <c r="J19" s="23" t="s">
        <v>15</v>
      </c>
      <c r="K19" s="23" t="s">
        <v>16</v>
      </c>
      <c r="L19" s="23" t="s">
        <v>17</v>
      </c>
      <c r="M19" s="23" t="s">
        <v>18</v>
      </c>
    </row>
    <row r="20" spans="2:15" x14ac:dyDescent="0.25">
      <c r="B20" s="25" t="s">
        <v>19</v>
      </c>
      <c r="C20" s="26">
        <v>12.33</v>
      </c>
      <c r="D20" s="27">
        <f>(0.09-0.03)*0.8+0.03</f>
        <v>7.8E-2</v>
      </c>
      <c r="E20" s="27">
        <v>3.9986599246101963E-2</v>
      </c>
      <c r="F20" s="26">
        <v>8.43</v>
      </c>
      <c r="G20" s="26">
        <v>36.270000000000003</v>
      </c>
      <c r="I20" s="28">
        <v>1</v>
      </c>
      <c r="J20" s="28">
        <v>1</v>
      </c>
      <c r="K20" s="28">
        <v>1</v>
      </c>
      <c r="L20" s="28">
        <v>1</v>
      </c>
      <c r="M20" s="28">
        <v>1</v>
      </c>
    </row>
    <row r="21" spans="2:15" x14ac:dyDescent="0.25">
      <c r="B21" s="25" t="s">
        <v>20</v>
      </c>
      <c r="C21" s="26">
        <v>16.84</v>
      </c>
      <c r="D21" s="27">
        <f>(0.08-0.03)*0.8+0.03</f>
        <v>7.0000000000000007E-2</v>
      </c>
      <c r="E21" s="27">
        <v>4.2091157101159959E-2</v>
      </c>
      <c r="F21" s="26">
        <v>11.8</v>
      </c>
      <c r="G21" s="26">
        <v>38.39</v>
      </c>
      <c r="I21" s="28">
        <v>2</v>
      </c>
      <c r="J21" s="28">
        <v>1</v>
      </c>
      <c r="K21" s="28">
        <v>1</v>
      </c>
      <c r="L21" s="28">
        <v>1</v>
      </c>
      <c r="M21" s="28">
        <v>2</v>
      </c>
    </row>
    <row r="22" spans="2:15" x14ac:dyDescent="0.25">
      <c r="B22" s="25" t="s">
        <v>21</v>
      </c>
      <c r="C22" s="26">
        <v>25.67</v>
      </c>
      <c r="D22" s="27">
        <f>(0.07-0.04)*0.8+0.04</f>
        <v>6.4000000000000001E-2</v>
      </c>
      <c r="E22" s="27">
        <v>4.4195714956217956E-2</v>
      </c>
      <c r="F22" s="26">
        <v>15.17</v>
      </c>
      <c r="G22" s="26">
        <v>40.65</v>
      </c>
      <c r="I22" s="28">
        <v>3</v>
      </c>
      <c r="J22" s="28">
        <v>1</v>
      </c>
      <c r="K22" s="28">
        <v>1</v>
      </c>
      <c r="L22" s="28">
        <v>1</v>
      </c>
      <c r="M22" s="28">
        <v>1</v>
      </c>
    </row>
    <row r="23" spans="2:15" x14ac:dyDescent="0.25">
      <c r="D23" s="3"/>
      <c r="I23" s="29">
        <f>SUBTOTAL(109,Table_Weights[Normalized Earnings10])</f>
        <v>6</v>
      </c>
      <c r="J23" s="29">
        <f>SUBTOTAL(109,Table_Weights[k])</f>
        <v>3</v>
      </c>
      <c r="K23" s="29">
        <f>SUBTOTAL(109,Table_Weights[g])</f>
        <v>3</v>
      </c>
      <c r="L23" s="29">
        <f>SUBTOTAL(109,Table_Weights[Net non-operating assets (liabilities)10])</f>
        <v>3</v>
      </c>
      <c r="M23" s="29">
        <f>SUBTOTAL(109,Table_Weights[Total dividends expected to be received])</f>
        <v>4</v>
      </c>
    </row>
    <row r="24" spans="2:15" x14ac:dyDescent="0.25">
      <c r="B24" s="30" t="str">
        <f ca="1">IF(COUNT($B$27:$B$1048576)&lt;&gt;COUNT($C$27:$C$1048576),"ERROR: Fomulas need to be copied or removed.","")</f>
        <v/>
      </c>
      <c r="D24" s="3"/>
      <c r="O24" s="31" t="s">
        <v>22</v>
      </c>
    </row>
    <row r="25" spans="2:15" x14ac:dyDescent="0.25">
      <c r="B25" s="30"/>
      <c r="D25" s="3"/>
      <c r="N25" s="31" t="s">
        <v>23</v>
      </c>
      <c r="O25" s="31" t="s">
        <v>24</v>
      </c>
    </row>
    <row r="26" spans="2:15" x14ac:dyDescent="0.25">
      <c r="B26" s="2"/>
      <c r="D26" s="3"/>
      <c r="N26" s="32" t="s">
        <v>25</v>
      </c>
      <c r="O26" s="32" t="s">
        <v>26</v>
      </c>
    </row>
    <row r="27" spans="2:15" x14ac:dyDescent="0.25">
      <c r="B27" cm="1">
        <f t="array" ref="B27:B269">_xlfn.SEQUENCE(B18,,0)</f>
        <v>0</v>
      </c>
      <c r="C27">
        <f t="shared" ref="C27:C90" ca="1" si="0">OFFSET(C$20,INT(B27/$C$18),0)</f>
        <v>12.33</v>
      </c>
      <c r="D27" s="8">
        <f t="shared" ref="D27:F46" ca="1" si="1">OFFSET(D$20,INT(MOD($B27,C$18)/D$18),0)</f>
        <v>7.8E-2</v>
      </c>
      <c r="E27" s="8">
        <f t="shared" ca="1" si="1"/>
        <v>3.9986599246101963E-2</v>
      </c>
      <c r="F27" s="3">
        <f t="shared" ca="1" si="1"/>
        <v>8.43</v>
      </c>
      <c r="G27" s="3">
        <f t="shared" ref="G27:G90" ca="1" si="2">OFFSET(G$20,MOD(B27,F$18),0)</f>
        <v>36.270000000000003</v>
      </c>
      <c r="I27" cm="1">
        <f t="array" aca="1" ref="I27" ca="1">_xlfn.XLOOKUP(C27,Table_Assumptions[Normalized Earnings10],Table_Weights[Normalized Earnings10]/Table_Weights[[#Totals],[Normalized Earnings10]])</f>
        <v>0.16666666666666666</v>
      </c>
      <c r="J27" cm="1">
        <f t="array" aca="1" ref="J27" ca="1">_xlfn.XLOOKUP(D27,Table_Assumptions[k],Table_Weights[k]/Table_Weights[[#Totals],[k]])</f>
        <v>0.33333333333333331</v>
      </c>
      <c r="K27" cm="1">
        <f t="array" aca="1" ref="K27" ca="1">_xlfn.XLOOKUP(E27,Table_Assumptions[g],Table_Weights[g]/Table_Weights[[#Totals],[g]])</f>
        <v>0.33333333333333331</v>
      </c>
      <c r="L27" cm="1">
        <f t="array" aca="1" ref="L27" ca="1">_xlfn.XLOOKUP(F27,Table_Assumptions[Net non-operating assets (liabilities)10],Table_Weights[Net non-operating assets (liabilities)10]/Table_Weights[[#Totals],[Net non-operating assets (liabilities)10]])</f>
        <v>0.33333333333333331</v>
      </c>
      <c r="M27" cm="1">
        <f t="array" aca="1" ref="M27" ca="1">_xlfn.XLOOKUP(G27,Table_Assumptions[Total dividends expected to be received],Table_Weights[Total dividends expected to be received]/Table_Weights[[#Totals],[Total dividends expected to be received]])</f>
        <v>0.25</v>
      </c>
      <c r="N27">
        <f t="shared" ref="N27:N90" ca="1" si="3">I27*J27*K27*L27*M27</f>
        <v>1.5432098765432098E-3</v>
      </c>
      <c r="O27" s="7">
        <f t="shared" ref="O27:O90" ca="1" si="4">C27*(1+E27)/(D27-E27)+F27+G27</f>
        <v>382.02932372249052</v>
      </c>
    </row>
    <row r="28" spans="2:15" x14ac:dyDescent="0.25">
      <c r="B28">
        <v>1</v>
      </c>
      <c r="C28">
        <f t="shared" ca="1" si="0"/>
        <v>12.33</v>
      </c>
      <c r="D28" s="8">
        <f t="shared" ca="1" si="1"/>
        <v>7.8E-2</v>
      </c>
      <c r="E28" s="8">
        <f t="shared" ca="1" si="1"/>
        <v>3.9986599246101963E-2</v>
      </c>
      <c r="F28" s="3">
        <f t="shared" ca="1" si="1"/>
        <v>8.43</v>
      </c>
      <c r="G28" s="3">
        <f t="shared" ca="1" si="2"/>
        <v>38.39</v>
      </c>
      <c r="I28" cm="1">
        <f t="array" aca="1" ref="I28" ca="1">_xlfn.XLOOKUP(C28,Table_Assumptions[Normalized Earnings10],Table_Weights[Normalized Earnings10]/Table_Weights[[#Totals],[Normalized Earnings10]])</f>
        <v>0.16666666666666666</v>
      </c>
      <c r="J28" cm="1">
        <f t="array" aca="1" ref="J28" ca="1">_xlfn.XLOOKUP(D28,Table_Assumptions[k],Table_Weights[k]/Table_Weights[[#Totals],[k]])</f>
        <v>0.33333333333333331</v>
      </c>
      <c r="K28" cm="1">
        <f t="array" aca="1" ref="K28" ca="1">_xlfn.XLOOKUP(E28,Table_Assumptions[g],Table_Weights[g]/Table_Weights[[#Totals],[g]])</f>
        <v>0.33333333333333331</v>
      </c>
      <c r="L28" cm="1">
        <f t="array" aca="1" ref="L28" ca="1">_xlfn.XLOOKUP(F28,Table_Assumptions[Net non-operating assets (liabilities)10],Table_Weights[Net non-operating assets (liabilities)10]/Table_Weights[[#Totals],[Net non-operating assets (liabilities)10]])</f>
        <v>0.33333333333333331</v>
      </c>
      <c r="M28" cm="1">
        <f t="array" aca="1" ref="M28" ca="1">_xlfn.XLOOKUP(G28,Table_Assumptions[Total dividends expected to be received],Table_Weights[Total dividends expected to be received]/Table_Weights[[#Totals],[Total dividends expected to be received]])</f>
        <v>0.5</v>
      </c>
      <c r="N28">
        <f t="shared" ca="1" si="3"/>
        <v>3.0864197530864196E-3</v>
      </c>
      <c r="O28" s="7">
        <f t="shared" ca="1" si="4"/>
        <v>384.14932372249052</v>
      </c>
    </row>
    <row r="29" spans="2:15" x14ac:dyDescent="0.25">
      <c r="B29">
        <v>2</v>
      </c>
      <c r="C29">
        <f t="shared" ca="1" si="0"/>
        <v>12.33</v>
      </c>
      <c r="D29" s="8">
        <f t="shared" ca="1" si="1"/>
        <v>7.8E-2</v>
      </c>
      <c r="E29" s="8">
        <f t="shared" ca="1" si="1"/>
        <v>3.9986599246101963E-2</v>
      </c>
      <c r="F29" s="3">
        <f t="shared" ca="1" si="1"/>
        <v>8.43</v>
      </c>
      <c r="G29" s="3">
        <f t="shared" ca="1" si="2"/>
        <v>40.65</v>
      </c>
      <c r="I29" cm="1">
        <f t="array" aca="1" ref="I29" ca="1">_xlfn.XLOOKUP(C29,Table_Assumptions[Normalized Earnings10],Table_Weights[Normalized Earnings10]/Table_Weights[[#Totals],[Normalized Earnings10]])</f>
        <v>0.16666666666666666</v>
      </c>
      <c r="J29" cm="1">
        <f t="array" aca="1" ref="J29" ca="1">_xlfn.XLOOKUP(D29,Table_Assumptions[k],Table_Weights[k]/Table_Weights[[#Totals],[k]])</f>
        <v>0.33333333333333331</v>
      </c>
      <c r="K29" cm="1">
        <f t="array" aca="1" ref="K29" ca="1">_xlfn.XLOOKUP(E29,Table_Assumptions[g],Table_Weights[g]/Table_Weights[[#Totals],[g]])</f>
        <v>0.33333333333333331</v>
      </c>
      <c r="L29" cm="1">
        <f t="array" aca="1" ref="L29" ca="1">_xlfn.XLOOKUP(F29,Table_Assumptions[Net non-operating assets (liabilities)10],Table_Weights[Net non-operating assets (liabilities)10]/Table_Weights[[#Totals],[Net non-operating assets (liabilities)10]])</f>
        <v>0.33333333333333331</v>
      </c>
      <c r="M29" cm="1">
        <f t="array" aca="1" ref="M29" ca="1">_xlfn.XLOOKUP(G29,Table_Assumptions[Total dividends expected to be received],Table_Weights[Total dividends expected to be received]/Table_Weights[[#Totals],[Total dividends expected to be received]])</f>
        <v>0.25</v>
      </c>
      <c r="N29">
        <f t="shared" ca="1" si="3"/>
        <v>1.5432098765432098E-3</v>
      </c>
      <c r="O29" s="7">
        <f t="shared" ca="1" si="4"/>
        <v>386.40932372249051</v>
      </c>
    </row>
    <row r="30" spans="2:15" x14ac:dyDescent="0.25">
      <c r="B30">
        <v>3</v>
      </c>
      <c r="C30">
        <f t="shared" ca="1" si="0"/>
        <v>12.33</v>
      </c>
      <c r="D30" s="8">
        <f t="shared" ca="1" si="1"/>
        <v>7.8E-2</v>
      </c>
      <c r="E30" s="8">
        <f t="shared" ca="1" si="1"/>
        <v>3.9986599246101963E-2</v>
      </c>
      <c r="F30" s="3">
        <f t="shared" ca="1" si="1"/>
        <v>11.8</v>
      </c>
      <c r="G30" s="3">
        <f t="shared" ca="1" si="2"/>
        <v>36.270000000000003</v>
      </c>
      <c r="I30" cm="1">
        <f t="array" aca="1" ref="I30" ca="1">_xlfn.XLOOKUP(C30,Table_Assumptions[Normalized Earnings10],Table_Weights[Normalized Earnings10]/Table_Weights[[#Totals],[Normalized Earnings10]])</f>
        <v>0.16666666666666666</v>
      </c>
      <c r="J30" cm="1">
        <f t="array" aca="1" ref="J30" ca="1">_xlfn.XLOOKUP(D30,Table_Assumptions[k],Table_Weights[k]/Table_Weights[[#Totals],[k]])</f>
        <v>0.33333333333333331</v>
      </c>
      <c r="K30" cm="1">
        <f t="array" aca="1" ref="K30" ca="1">_xlfn.XLOOKUP(E30,Table_Assumptions[g],Table_Weights[g]/Table_Weights[[#Totals],[g]])</f>
        <v>0.33333333333333331</v>
      </c>
      <c r="L30" cm="1">
        <f t="array" aca="1" ref="L30" ca="1">_xlfn.XLOOKUP(F30,Table_Assumptions[Net non-operating assets (liabilities)10],Table_Weights[Net non-operating assets (liabilities)10]/Table_Weights[[#Totals],[Net non-operating assets (liabilities)10]])</f>
        <v>0.33333333333333331</v>
      </c>
      <c r="M30" cm="1">
        <f t="array" aca="1" ref="M30" ca="1">_xlfn.XLOOKUP(G30,Table_Assumptions[Total dividends expected to be received],Table_Weights[Total dividends expected to be received]/Table_Weights[[#Totals],[Total dividends expected to be received]])</f>
        <v>0.25</v>
      </c>
      <c r="N30">
        <f t="shared" ca="1" si="3"/>
        <v>1.5432098765432098E-3</v>
      </c>
      <c r="O30" s="7">
        <f t="shared" ca="1" si="4"/>
        <v>385.39932372249052</v>
      </c>
    </row>
    <row r="31" spans="2:15" x14ac:dyDescent="0.25">
      <c r="B31">
        <v>4</v>
      </c>
      <c r="C31">
        <f t="shared" ca="1" si="0"/>
        <v>12.33</v>
      </c>
      <c r="D31" s="8">
        <f t="shared" ca="1" si="1"/>
        <v>7.8E-2</v>
      </c>
      <c r="E31" s="8">
        <f t="shared" ca="1" si="1"/>
        <v>3.9986599246101963E-2</v>
      </c>
      <c r="F31" s="3">
        <f t="shared" ca="1" si="1"/>
        <v>11.8</v>
      </c>
      <c r="G31" s="3">
        <f t="shared" ca="1" si="2"/>
        <v>38.39</v>
      </c>
      <c r="I31" cm="1">
        <f t="array" aca="1" ref="I31" ca="1">_xlfn.XLOOKUP(C31,Table_Assumptions[Normalized Earnings10],Table_Weights[Normalized Earnings10]/Table_Weights[[#Totals],[Normalized Earnings10]])</f>
        <v>0.16666666666666666</v>
      </c>
      <c r="J31" cm="1">
        <f t="array" aca="1" ref="J31" ca="1">_xlfn.XLOOKUP(D31,Table_Assumptions[k],Table_Weights[k]/Table_Weights[[#Totals],[k]])</f>
        <v>0.33333333333333331</v>
      </c>
      <c r="K31" cm="1">
        <f t="array" aca="1" ref="K31" ca="1">_xlfn.XLOOKUP(E31,Table_Assumptions[g],Table_Weights[g]/Table_Weights[[#Totals],[g]])</f>
        <v>0.33333333333333331</v>
      </c>
      <c r="L31" cm="1">
        <f t="array" aca="1" ref="L31" ca="1">_xlfn.XLOOKUP(F31,Table_Assumptions[Net non-operating assets (liabilities)10],Table_Weights[Net non-operating assets (liabilities)10]/Table_Weights[[#Totals],[Net non-operating assets (liabilities)10]])</f>
        <v>0.33333333333333331</v>
      </c>
      <c r="M31" cm="1">
        <f t="array" aca="1" ref="M31" ca="1">_xlfn.XLOOKUP(G31,Table_Assumptions[Total dividends expected to be received],Table_Weights[Total dividends expected to be received]/Table_Weights[[#Totals],[Total dividends expected to be received]])</f>
        <v>0.5</v>
      </c>
      <c r="N31">
        <f t="shared" ca="1" si="3"/>
        <v>3.0864197530864196E-3</v>
      </c>
      <c r="O31" s="7">
        <f t="shared" ca="1" si="4"/>
        <v>387.51932372249053</v>
      </c>
    </row>
    <row r="32" spans="2:15" x14ac:dyDescent="0.25">
      <c r="B32">
        <v>5</v>
      </c>
      <c r="C32">
        <f t="shared" ca="1" si="0"/>
        <v>12.33</v>
      </c>
      <c r="D32" s="8">
        <f t="shared" ca="1" si="1"/>
        <v>7.8E-2</v>
      </c>
      <c r="E32" s="8">
        <f t="shared" ca="1" si="1"/>
        <v>3.9986599246101963E-2</v>
      </c>
      <c r="F32" s="3">
        <f t="shared" ca="1" si="1"/>
        <v>11.8</v>
      </c>
      <c r="G32" s="3">
        <f t="shared" ca="1" si="2"/>
        <v>40.65</v>
      </c>
      <c r="I32" cm="1">
        <f t="array" aca="1" ref="I32" ca="1">_xlfn.XLOOKUP(C32,Table_Assumptions[Normalized Earnings10],Table_Weights[Normalized Earnings10]/Table_Weights[[#Totals],[Normalized Earnings10]])</f>
        <v>0.16666666666666666</v>
      </c>
      <c r="J32" cm="1">
        <f t="array" aca="1" ref="J32" ca="1">_xlfn.XLOOKUP(D32,Table_Assumptions[k],Table_Weights[k]/Table_Weights[[#Totals],[k]])</f>
        <v>0.33333333333333331</v>
      </c>
      <c r="K32" cm="1">
        <f t="array" aca="1" ref="K32" ca="1">_xlfn.XLOOKUP(E32,Table_Assumptions[g],Table_Weights[g]/Table_Weights[[#Totals],[g]])</f>
        <v>0.33333333333333331</v>
      </c>
      <c r="L32" cm="1">
        <f t="array" aca="1" ref="L32" ca="1">_xlfn.XLOOKUP(F32,Table_Assumptions[Net non-operating assets (liabilities)10],Table_Weights[Net non-operating assets (liabilities)10]/Table_Weights[[#Totals],[Net non-operating assets (liabilities)10]])</f>
        <v>0.33333333333333331</v>
      </c>
      <c r="M32" cm="1">
        <f t="array" aca="1" ref="M32" ca="1">_xlfn.XLOOKUP(G32,Table_Assumptions[Total dividends expected to be received],Table_Weights[Total dividends expected to be received]/Table_Weights[[#Totals],[Total dividends expected to be received]])</f>
        <v>0.25</v>
      </c>
      <c r="N32">
        <f t="shared" ca="1" si="3"/>
        <v>1.5432098765432098E-3</v>
      </c>
      <c r="O32" s="7">
        <f t="shared" ca="1" si="4"/>
        <v>389.77932372249052</v>
      </c>
    </row>
    <row r="33" spans="2:15" x14ac:dyDescent="0.25">
      <c r="B33">
        <v>6</v>
      </c>
      <c r="C33">
        <f t="shared" ca="1" si="0"/>
        <v>12.33</v>
      </c>
      <c r="D33" s="8">
        <f t="shared" ca="1" si="1"/>
        <v>7.8E-2</v>
      </c>
      <c r="E33" s="8">
        <f t="shared" ca="1" si="1"/>
        <v>3.9986599246101963E-2</v>
      </c>
      <c r="F33" s="3">
        <f t="shared" ca="1" si="1"/>
        <v>15.17</v>
      </c>
      <c r="G33" s="3">
        <f t="shared" ca="1" si="2"/>
        <v>36.270000000000003</v>
      </c>
      <c r="I33" cm="1">
        <f t="array" aca="1" ref="I33" ca="1">_xlfn.XLOOKUP(C33,Table_Assumptions[Normalized Earnings10],Table_Weights[Normalized Earnings10]/Table_Weights[[#Totals],[Normalized Earnings10]])</f>
        <v>0.16666666666666666</v>
      </c>
      <c r="J33" cm="1">
        <f t="array" aca="1" ref="J33" ca="1">_xlfn.XLOOKUP(D33,Table_Assumptions[k],Table_Weights[k]/Table_Weights[[#Totals],[k]])</f>
        <v>0.33333333333333331</v>
      </c>
      <c r="K33" cm="1">
        <f t="array" aca="1" ref="K33" ca="1">_xlfn.XLOOKUP(E33,Table_Assumptions[g],Table_Weights[g]/Table_Weights[[#Totals],[g]])</f>
        <v>0.33333333333333331</v>
      </c>
      <c r="L33" cm="1">
        <f t="array" aca="1" ref="L33" ca="1">_xlfn.XLOOKUP(F33,Table_Assumptions[Net non-operating assets (liabilities)10],Table_Weights[Net non-operating assets (liabilities)10]/Table_Weights[[#Totals],[Net non-operating assets (liabilities)10]])</f>
        <v>0.33333333333333331</v>
      </c>
      <c r="M33" cm="1">
        <f t="array" aca="1" ref="M33" ca="1">_xlfn.XLOOKUP(G33,Table_Assumptions[Total dividends expected to be received],Table_Weights[Total dividends expected to be received]/Table_Weights[[#Totals],[Total dividends expected to be received]])</f>
        <v>0.25</v>
      </c>
      <c r="N33">
        <f t="shared" ca="1" si="3"/>
        <v>1.5432098765432098E-3</v>
      </c>
      <c r="O33" s="7">
        <f t="shared" ca="1" si="4"/>
        <v>388.76932372249053</v>
      </c>
    </row>
    <row r="34" spans="2:15" x14ac:dyDescent="0.25">
      <c r="B34">
        <v>7</v>
      </c>
      <c r="C34">
        <f t="shared" ca="1" si="0"/>
        <v>12.33</v>
      </c>
      <c r="D34" s="8">
        <f t="shared" ca="1" si="1"/>
        <v>7.8E-2</v>
      </c>
      <c r="E34" s="8">
        <f t="shared" ca="1" si="1"/>
        <v>3.9986599246101963E-2</v>
      </c>
      <c r="F34" s="3">
        <f t="shared" ca="1" si="1"/>
        <v>15.17</v>
      </c>
      <c r="G34" s="3">
        <f t="shared" ca="1" si="2"/>
        <v>38.39</v>
      </c>
      <c r="I34" cm="1">
        <f t="array" aca="1" ref="I34" ca="1">_xlfn.XLOOKUP(C34,Table_Assumptions[Normalized Earnings10],Table_Weights[Normalized Earnings10]/Table_Weights[[#Totals],[Normalized Earnings10]])</f>
        <v>0.16666666666666666</v>
      </c>
      <c r="J34" cm="1">
        <f t="array" aca="1" ref="J34" ca="1">_xlfn.XLOOKUP(D34,Table_Assumptions[k],Table_Weights[k]/Table_Weights[[#Totals],[k]])</f>
        <v>0.33333333333333331</v>
      </c>
      <c r="K34" cm="1">
        <f t="array" aca="1" ref="K34" ca="1">_xlfn.XLOOKUP(E34,Table_Assumptions[g],Table_Weights[g]/Table_Weights[[#Totals],[g]])</f>
        <v>0.33333333333333331</v>
      </c>
      <c r="L34" cm="1">
        <f t="array" aca="1" ref="L34" ca="1">_xlfn.XLOOKUP(F34,Table_Assumptions[Net non-operating assets (liabilities)10],Table_Weights[Net non-operating assets (liabilities)10]/Table_Weights[[#Totals],[Net non-operating assets (liabilities)10]])</f>
        <v>0.33333333333333331</v>
      </c>
      <c r="M34" cm="1">
        <f t="array" aca="1" ref="M34" ca="1">_xlfn.XLOOKUP(G34,Table_Assumptions[Total dividends expected to be received],Table_Weights[Total dividends expected to be received]/Table_Weights[[#Totals],[Total dividends expected to be received]])</f>
        <v>0.5</v>
      </c>
      <c r="N34">
        <f t="shared" ca="1" si="3"/>
        <v>3.0864197530864196E-3</v>
      </c>
      <c r="O34" s="7">
        <f t="shared" ca="1" si="4"/>
        <v>390.88932372249053</v>
      </c>
    </row>
    <row r="35" spans="2:15" x14ac:dyDescent="0.25">
      <c r="B35">
        <v>8</v>
      </c>
      <c r="C35">
        <f t="shared" ca="1" si="0"/>
        <v>12.33</v>
      </c>
      <c r="D35" s="8">
        <f t="shared" ca="1" si="1"/>
        <v>7.8E-2</v>
      </c>
      <c r="E35" s="8">
        <f t="shared" ca="1" si="1"/>
        <v>3.9986599246101963E-2</v>
      </c>
      <c r="F35" s="3">
        <f t="shared" ca="1" si="1"/>
        <v>15.17</v>
      </c>
      <c r="G35" s="3">
        <f t="shared" ca="1" si="2"/>
        <v>40.65</v>
      </c>
      <c r="I35" cm="1">
        <f t="array" aca="1" ref="I35" ca="1">_xlfn.XLOOKUP(C35,Table_Assumptions[Normalized Earnings10],Table_Weights[Normalized Earnings10]/Table_Weights[[#Totals],[Normalized Earnings10]])</f>
        <v>0.16666666666666666</v>
      </c>
      <c r="J35" cm="1">
        <f t="array" aca="1" ref="J35" ca="1">_xlfn.XLOOKUP(D35,Table_Assumptions[k],Table_Weights[k]/Table_Weights[[#Totals],[k]])</f>
        <v>0.33333333333333331</v>
      </c>
      <c r="K35" cm="1">
        <f t="array" aca="1" ref="K35" ca="1">_xlfn.XLOOKUP(E35,Table_Assumptions[g],Table_Weights[g]/Table_Weights[[#Totals],[g]])</f>
        <v>0.33333333333333331</v>
      </c>
      <c r="L35" cm="1">
        <f t="array" aca="1" ref="L35" ca="1">_xlfn.XLOOKUP(F35,Table_Assumptions[Net non-operating assets (liabilities)10],Table_Weights[Net non-operating assets (liabilities)10]/Table_Weights[[#Totals],[Net non-operating assets (liabilities)10]])</f>
        <v>0.33333333333333331</v>
      </c>
      <c r="M35" cm="1">
        <f t="array" aca="1" ref="M35" ca="1">_xlfn.XLOOKUP(G35,Table_Assumptions[Total dividends expected to be received],Table_Weights[Total dividends expected to be received]/Table_Weights[[#Totals],[Total dividends expected to be received]])</f>
        <v>0.25</v>
      </c>
      <c r="N35">
        <f t="shared" ca="1" si="3"/>
        <v>1.5432098765432098E-3</v>
      </c>
      <c r="O35" s="7">
        <f t="shared" ca="1" si="4"/>
        <v>393.14932372249052</v>
      </c>
    </row>
    <row r="36" spans="2:15" x14ac:dyDescent="0.25">
      <c r="B36">
        <v>9</v>
      </c>
      <c r="C36">
        <f t="shared" ca="1" si="0"/>
        <v>12.33</v>
      </c>
      <c r="D36" s="8">
        <f t="shared" ca="1" si="1"/>
        <v>7.8E-2</v>
      </c>
      <c r="E36" s="8">
        <f t="shared" ca="1" si="1"/>
        <v>4.2091157101159959E-2</v>
      </c>
      <c r="F36" s="3">
        <f t="shared" ca="1" si="1"/>
        <v>8.43</v>
      </c>
      <c r="G36" s="3">
        <f t="shared" ca="1" si="2"/>
        <v>36.270000000000003</v>
      </c>
      <c r="I36" cm="1">
        <f t="array" aca="1" ref="I36" ca="1">_xlfn.XLOOKUP(C36,Table_Assumptions[Normalized Earnings10],Table_Weights[Normalized Earnings10]/Table_Weights[[#Totals],[Normalized Earnings10]])</f>
        <v>0.16666666666666666</v>
      </c>
      <c r="J36" cm="1">
        <f t="array" aca="1" ref="J36" ca="1">_xlfn.XLOOKUP(D36,Table_Assumptions[k],Table_Weights[k]/Table_Weights[[#Totals],[k]])</f>
        <v>0.33333333333333331</v>
      </c>
      <c r="K36" cm="1">
        <f t="array" aca="1" ref="K36" ca="1">_xlfn.XLOOKUP(E36,Table_Assumptions[g],Table_Weights[g]/Table_Weights[[#Totals],[g]])</f>
        <v>0.33333333333333331</v>
      </c>
      <c r="L36" cm="1">
        <f t="array" aca="1" ref="L36" ca="1">_xlfn.XLOOKUP(F36,Table_Assumptions[Net non-operating assets (liabilities)10],Table_Weights[Net non-operating assets (liabilities)10]/Table_Weights[[#Totals],[Net non-operating assets (liabilities)10]])</f>
        <v>0.33333333333333331</v>
      </c>
      <c r="M36" cm="1">
        <f t="array" aca="1" ref="M36" ca="1">_xlfn.XLOOKUP(G36,Table_Assumptions[Total dividends expected to be received],Table_Weights[Total dividends expected to be received]/Table_Weights[[#Totals],[Total dividends expected to be received]])</f>
        <v>0.25</v>
      </c>
      <c r="N36">
        <f t="shared" ca="1" si="3"/>
        <v>1.5432098765432098E-3</v>
      </c>
      <c r="O36" s="7">
        <f t="shared" ca="1" si="4"/>
        <v>402.52227801810795</v>
      </c>
    </row>
    <row r="37" spans="2:15" x14ac:dyDescent="0.25">
      <c r="B37">
        <v>10</v>
      </c>
      <c r="C37">
        <f t="shared" ca="1" si="0"/>
        <v>12.33</v>
      </c>
      <c r="D37" s="8">
        <f t="shared" ca="1" si="1"/>
        <v>7.8E-2</v>
      </c>
      <c r="E37" s="8">
        <f t="shared" ca="1" si="1"/>
        <v>4.2091157101159959E-2</v>
      </c>
      <c r="F37" s="3">
        <f t="shared" ca="1" si="1"/>
        <v>8.43</v>
      </c>
      <c r="G37" s="3">
        <f t="shared" ca="1" si="2"/>
        <v>38.39</v>
      </c>
      <c r="I37" cm="1">
        <f t="array" aca="1" ref="I37" ca="1">_xlfn.XLOOKUP(C37,Table_Assumptions[Normalized Earnings10],Table_Weights[Normalized Earnings10]/Table_Weights[[#Totals],[Normalized Earnings10]])</f>
        <v>0.16666666666666666</v>
      </c>
      <c r="J37" cm="1">
        <f t="array" aca="1" ref="J37" ca="1">_xlfn.XLOOKUP(D37,Table_Assumptions[k],Table_Weights[k]/Table_Weights[[#Totals],[k]])</f>
        <v>0.33333333333333331</v>
      </c>
      <c r="K37" cm="1">
        <f t="array" aca="1" ref="K37" ca="1">_xlfn.XLOOKUP(E37,Table_Assumptions[g],Table_Weights[g]/Table_Weights[[#Totals],[g]])</f>
        <v>0.33333333333333331</v>
      </c>
      <c r="L37" cm="1">
        <f t="array" aca="1" ref="L37" ca="1">_xlfn.XLOOKUP(F37,Table_Assumptions[Net non-operating assets (liabilities)10],Table_Weights[Net non-operating assets (liabilities)10]/Table_Weights[[#Totals],[Net non-operating assets (liabilities)10]])</f>
        <v>0.33333333333333331</v>
      </c>
      <c r="M37" cm="1">
        <f t="array" aca="1" ref="M37" ca="1">_xlfn.XLOOKUP(G37,Table_Assumptions[Total dividends expected to be received],Table_Weights[Total dividends expected to be received]/Table_Weights[[#Totals],[Total dividends expected to be received]])</f>
        <v>0.5</v>
      </c>
      <c r="N37">
        <f t="shared" ca="1" si="3"/>
        <v>3.0864197530864196E-3</v>
      </c>
      <c r="O37" s="7">
        <f t="shared" ca="1" si="4"/>
        <v>404.64227801810796</v>
      </c>
    </row>
    <row r="38" spans="2:15" x14ac:dyDescent="0.25">
      <c r="B38">
        <v>11</v>
      </c>
      <c r="C38">
        <f t="shared" ca="1" si="0"/>
        <v>12.33</v>
      </c>
      <c r="D38" s="8">
        <f t="shared" ca="1" si="1"/>
        <v>7.8E-2</v>
      </c>
      <c r="E38" s="8">
        <f t="shared" ca="1" si="1"/>
        <v>4.2091157101159959E-2</v>
      </c>
      <c r="F38" s="3">
        <f t="shared" ca="1" si="1"/>
        <v>8.43</v>
      </c>
      <c r="G38" s="3">
        <f t="shared" ca="1" si="2"/>
        <v>40.65</v>
      </c>
      <c r="I38" cm="1">
        <f t="array" aca="1" ref="I38" ca="1">_xlfn.XLOOKUP(C38,Table_Assumptions[Normalized Earnings10],Table_Weights[Normalized Earnings10]/Table_Weights[[#Totals],[Normalized Earnings10]])</f>
        <v>0.16666666666666666</v>
      </c>
      <c r="J38" cm="1">
        <f t="array" aca="1" ref="J38" ca="1">_xlfn.XLOOKUP(D38,Table_Assumptions[k],Table_Weights[k]/Table_Weights[[#Totals],[k]])</f>
        <v>0.33333333333333331</v>
      </c>
      <c r="K38" cm="1">
        <f t="array" aca="1" ref="K38" ca="1">_xlfn.XLOOKUP(E38,Table_Assumptions[g],Table_Weights[g]/Table_Weights[[#Totals],[g]])</f>
        <v>0.33333333333333331</v>
      </c>
      <c r="L38" cm="1">
        <f t="array" aca="1" ref="L38" ca="1">_xlfn.XLOOKUP(F38,Table_Assumptions[Net non-operating assets (liabilities)10],Table_Weights[Net non-operating assets (liabilities)10]/Table_Weights[[#Totals],[Net non-operating assets (liabilities)10]])</f>
        <v>0.33333333333333331</v>
      </c>
      <c r="M38" cm="1">
        <f t="array" aca="1" ref="M38" ca="1">_xlfn.XLOOKUP(G38,Table_Assumptions[Total dividends expected to be received],Table_Weights[Total dividends expected to be received]/Table_Weights[[#Totals],[Total dividends expected to be received]])</f>
        <v>0.25</v>
      </c>
      <c r="N38">
        <f t="shared" ca="1" si="3"/>
        <v>1.5432098765432098E-3</v>
      </c>
      <c r="O38" s="7">
        <f t="shared" ca="1" si="4"/>
        <v>406.90227801810795</v>
      </c>
    </row>
    <row r="39" spans="2:15" x14ac:dyDescent="0.25">
      <c r="B39">
        <v>12</v>
      </c>
      <c r="C39">
        <f t="shared" ca="1" si="0"/>
        <v>12.33</v>
      </c>
      <c r="D39" s="8">
        <f t="shared" ca="1" si="1"/>
        <v>7.8E-2</v>
      </c>
      <c r="E39" s="8">
        <f t="shared" ca="1" si="1"/>
        <v>4.2091157101159959E-2</v>
      </c>
      <c r="F39" s="3">
        <f t="shared" ca="1" si="1"/>
        <v>11.8</v>
      </c>
      <c r="G39" s="3">
        <f t="shared" ca="1" si="2"/>
        <v>36.270000000000003</v>
      </c>
      <c r="I39" cm="1">
        <f t="array" aca="1" ref="I39" ca="1">_xlfn.XLOOKUP(C39,Table_Assumptions[Normalized Earnings10],Table_Weights[Normalized Earnings10]/Table_Weights[[#Totals],[Normalized Earnings10]])</f>
        <v>0.16666666666666666</v>
      </c>
      <c r="J39" cm="1">
        <f t="array" aca="1" ref="J39" ca="1">_xlfn.XLOOKUP(D39,Table_Assumptions[k],Table_Weights[k]/Table_Weights[[#Totals],[k]])</f>
        <v>0.33333333333333331</v>
      </c>
      <c r="K39" cm="1">
        <f t="array" aca="1" ref="K39" ca="1">_xlfn.XLOOKUP(E39,Table_Assumptions[g],Table_Weights[g]/Table_Weights[[#Totals],[g]])</f>
        <v>0.33333333333333331</v>
      </c>
      <c r="L39" cm="1">
        <f t="array" aca="1" ref="L39" ca="1">_xlfn.XLOOKUP(F39,Table_Assumptions[Net non-operating assets (liabilities)10],Table_Weights[Net non-operating assets (liabilities)10]/Table_Weights[[#Totals],[Net non-operating assets (liabilities)10]])</f>
        <v>0.33333333333333331</v>
      </c>
      <c r="M39" cm="1">
        <f t="array" aca="1" ref="M39" ca="1">_xlfn.XLOOKUP(G39,Table_Assumptions[Total dividends expected to be received],Table_Weights[Total dividends expected to be received]/Table_Weights[[#Totals],[Total dividends expected to be received]])</f>
        <v>0.25</v>
      </c>
      <c r="N39">
        <f t="shared" ca="1" si="3"/>
        <v>1.5432098765432098E-3</v>
      </c>
      <c r="O39" s="7">
        <f t="shared" ca="1" si="4"/>
        <v>405.89227801810796</v>
      </c>
    </row>
    <row r="40" spans="2:15" x14ac:dyDescent="0.25">
      <c r="B40">
        <v>13</v>
      </c>
      <c r="C40">
        <f t="shared" ca="1" si="0"/>
        <v>12.33</v>
      </c>
      <c r="D40" s="8">
        <f t="shared" ca="1" si="1"/>
        <v>7.8E-2</v>
      </c>
      <c r="E40" s="8">
        <f t="shared" ca="1" si="1"/>
        <v>4.2091157101159959E-2</v>
      </c>
      <c r="F40" s="3">
        <f t="shared" ca="1" si="1"/>
        <v>11.8</v>
      </c>
      <c r="G40" s="3">
        <f t="shared" ca="1" si="2"/>
        <v>38.39</v>
      </c>
      <c r="I40" cm="1">
        <f t="array" aca="1" ref="I40" ca="1">_xlfn.XLOOKUP(C40,Table_Assumptions[Normalized Earnings10],Table_Weights[Normalized Earnings10]/Table_Weights[[#Totals],[Normalized Earnings10]])</f>
        <v>0.16666666666666666</v>
      </c>
      <c r="J40" cm="1">
        <f t="array" aca="1" ref="J40" ca="1">_xlfn.XLOOKUP(D40,Table_Assumptions[k],Table_Weights[k]/Table_Weights[[#Totals],[k]])</f>
        <v>0.33333333333333331</v>
      </c>
      <c r="K40" cm="1">
        <f t="array" aca="1" ref="K40" ca="1">_xlfn.XLOOKUP(E40,Table_Assumptions[g],Table_Weights[g]/Table_Weights[[#Totals],[g]])</f>
        <v>0.33333333333333331</v>
      </c>
      <c r="L40" cm="1">
        <f t="array" aca="1" ref="L40" ca="1">_xlfn.XLOOKUP(F40,Table_Assumptions[Net non-operating assets (liabilities)10],Table_Weights[Net non-operating assets (liabilities)10]/Table_Weights[[#Totals],[Net non-operating assets (liabilities)10]])</f>
        <v>0.33333333333333331</v>
      </c>
      <c r="M40" cm="1">
        <f t="array" aca="1" ref="M40" ca="1">_xlfn.XLOOKUP(G40,Table_Assumptions[Total dividends expected to be received],Table_Weights[Total dividends expected to be received]/Table_Weights[[#Totals],[Total dividends expected to be received]])</f>
        <v>0.5</v>
      </c>
      <c r="N40">
        <f t="shared" ca="1" si="3"/>
        <v>3.0864197530864196E-3</v>
      </c>
      <c r="O40" s="7">
        <f t="shared" ca="1" si="4"/>
        <v>408.01227801810796</v>
      </c>
    </row>
    <row r="41" spans="2:15" x14ac:dyDescent="0.25">
      <c r="B41">
        <v>14</v>
      </c>
      <c r="C41">
        <f t="shared" ca="1" si="0"/>
        <v>12.33</v>
      </c>
      <c r="D41" s="8">
        <f t="shared" ca="1" si="1"/>
        <v>7.8E-2</v>
      </c>
      <c r="E41" s="8">
        <f t="shared" ca="1" si="1"/>
        <v>4.2091157101159959E-2</v>
      </c>
      <c r="F41" s="3">
        <f t="shared" ca="1" si="1"/>
        <v>11.8</v>
      </c>
      <c r="G41" s="3">
        <f t="shared" ca="1" si="2"/>
        <v>40.65</v>
      </c>
      <c r="I41" cm="1">
        <f t="array" aca="1" ref="I41" ca="1">_xlfn.XLOOKUP(C41,Table_Assumptions[Normalized Earnings10],Table_Weights[Normalized Earnings10]/Table_Weights[[#Totals],[Normalized Earnings10]])</f>
        <v>0.16666666666666666</v>
      </c>
      <c r="J41" cm="1">
        <f t="array" aca="1" ref="J41" ca="1">_xlfn.XLOOKUP(D41,Table_Assumptions[k],Table_Weights[k]/Table_Weights[[#Totals],[k]])</f>
        <v>0.33333333333333331</v>
      </c>
      <c r="K41" cm="1">
        <f t="array" aca="1" ref="K41" ca="1">_xlfn.XLOOKUP(E41,Table_Assumptions[g],Table_Weights[g]/Table_Weights[[#Totals],[g]])</f>
        <v>0.33333333333333331</v>
      </c>
      <c r="L41" cm="1">
        <f t="array" aca="1" ref="L41" ca="1">_xlfn.XLOOKUP(F41,Table_Assumptions[Net non-operating assets (liabilities)10],Table_Weights[Net non-operating assets (liabilities)10]/Table_Weights[[#Totals],[Net non-operating assets (liabilities)10]])</f>
        <v>0.33333333333333331</v>
      </c>
      <c r="M41" cm="1">
        <f t="array" aca="1" ref="M41" ca="1">_xlfn.XLOOKUP(G41,Table_Assumptions[Total dividends expected to be received],Table_Weights[Total dividends expected to be received]/Table_Weights[[#Totals],[Total dividends expected to be received]])</f>
        <v>0.25</v>
      </c>
      <c r="N41">
        <f t="shared" ca="1" si="3"/>
        <v>1.5432098765432098E-3</v>
      </c>
      <c r="O41" s="7">
        <f t="shared" ca="1" si="4"/>
        <v>410.27227801810795</v>
      </c>
    </row>
    <row r="42" spans="2:15" x14ac:dyDescent="0.25">
      <c r="B42">
        <v>15</v>
      </c>
      <c r="C42">
        <f t="shared" ca="1" si="0"/>
        <v>12.33</v>
      </c>
      <c r="D42" s="8">
        <f t="shared" ca="1" si="1"/>
        <v>7.8E-2</v>
      </c>
      <c r="E42" s="8">
        <f t="shared" ca="1" si="1"/>
        <v>4.2091157101159959E-2</v>
      </c>
      <c r="F42" s="3">
        <f t="shared" ca="1" si="1"/>
        <v>15.17</v>
      </c>
      <c r="G42" s="3">
        <f t="shared" ca="1" si="2"/>
        <v>36.270000000000003</v>
      </c>
      <c r="I42" cm="1">
        <f t="array" aca="1" ref="I42" ca="1">_xlfn.XLOOKUP(C42,Table_Assumptions[Normalized Earnings10],Table_Weights[Normalized Earnings10]/Table_Weights[[#Totals],[Normalized Earnings10]])</f>
        <v>0.16666666666666666</v>
      </c>
      <c r="J42" cm="1">
        <f t="array" aca="1" ref="J42" ca="1">_xlfn.XLOOKUP(D42,Table_Assumptions[k],Table_Weights[k]/Table_Weights[[#Totals],[k]])</f>
        <v>0.33333333333333331</v>
      </c>
      <c r="K42" cm="1">
        <f t="array" aca="1" ref="K42" ca="1">_xlfn.XLOOKUP(E42,Table_Assumptions[g],Table_Weights[g]/Table_Weights[[#Totals],[g]])</f>
        <v>0.33333333333333331</v>
      </c>
      <c r="L42" cm="1">
        <f t="array" aca="1" ref="L42" ca="1">_xlfn.XLOOKUP(F42,Table_Assumptions[Net non-operating assets (liabilities)10],Table_Weights[Net non-operating assets (liabilities)10]/Table_Weights[[#Totals],[Net non-operating assets (liabilities)10]])</f>
        <v>0.33333333333333331</v>
      </c>
      <c r="M42" cm="1">
        <f t="array" aca="1" ref="M42" ca="1">_xlfn.XLOOKUP(G42,Table_Assumptions[Total dividends expected to be received],Table_Weights[Total dividends expected to be received]/Table_Weights[[#Totals],[Total dividends expected to be received]])</f>
        <v>0.25</v>
      </c>
      <c r="N42">
        <f t="shared" ca="1" si="3"/>
        <v>1.5432098765432098E-3</v>
      </c>
      <c r="O42" s="7">
        <f t="shared" ca="1" si="4"/>
        <v>409.26227801810796</v>
      </c>
    </row>
    <row r="43" spans="2:15" x14ac:dyDescent="0.25">
      <c r="B43">
        <v>16</v>
      </c>
      <c r="C43">
        <f t="shared" ca="1" si="0"/>
        <v>12.33</v>
      </c>
      <c r="D43" s="8">
        <f t="shared" ca="1" si="1"/>
        <v>7.8E-2</v>
      </c>
      <c r="E43" s="8">
        <f t="shared" ca="1" si="1"/>
        <v>4.2091157101159959E-2</v>
      </c>
      <c r="F43" s="3">
        <f t="shared" ca="1" si="1"/>
        <v>15.17</v>
      </c>
      <c r="G43" s="3">
        <f t="shared" ca="1" si="2"/>
        <v>38.39</v>
      </c>
      <c r="I43" cm="1">
        <f t="array" aca="1" ref="I43" ca="1">_xlfn.XLOOKUP(C43,Table_Assumptions[Normalized Earnings10],Table_Weights[Normalized Earnings10]/Table_Weights[[#Totals],[Normalized Earnings10]])</f>
        <v>0.16666666666666666</v>
      </c>
      <c r="J43" cm="1">
        <f t="array" aca="1" ref="J43" ca="1">_xlfn.XLOOKUP(D43,Table_Assumptions[k],Table_Weights[k]/Table_Weights[[#Totals],[k]])</f>
        <v>0.33333333333333331</v>
      </c>
      <c r="K43" cm="1">
        <f t="array" aca="1" ref="K43" ca="1">_xlfn.XLOOKUP(E43,Table_Assumptions[g],Table_Weights[g]/Table_Weights[[#Totals],[g]])</f>
        <v>0.33333333333333331</v>
      </c>
      <c r="L43" cm="1">
        <f t="array" aca="1" ref="L43" ca="1">_xlfn.XLOOKUP(F43,Table_Assumptions[Net non-operating assets (liabilities)10],Table_Weights[Net non-operating assets (liabilities)10]/Table_Weights[[#Totals],[Net non-operating assets (liabilities)10]])</f>
        <v>0.33333333333333331</v>
      </c>
      <c r="M43" cm="1">
        <f t="array" aca="1" ref="M43" ca="1">_xlfn.XLOOKUP(G43,Table_Assumptions[Total dividends expected to be received],Table_Weights[Total dividends expected to be received]/Table_Weights[[#Totals],[Total dividends expected to be received]])</f>
        <v>0.5</v>
      </c>
      <c r="N43">
        <f t="shared" ca="1" si="3"/>
        <v>3.0864197530864196E-3</v>
      </c>
      <c r="O43" s="7">
        <f t="shared" ca="1" si="4"/>
        <v>411.38227801810797</v>
      </c>
    </row>
    <row r="44" spans="2:15" x14ac:dyDescent="0.25">
      <c r="B44">
        <v>17</v>
      </c>
      <c r="C44">
        <f t="shared" ca="1" si="0"/>
        <v>12.33</v>
      </c>
      <c r="D44" s="8">
        <f t="shared" ca="1" si="1"/>
        <v>7.8E-2</v>
      </c>
      <c r="E44" s="8">
        <f t="shared" ca="1" si="1"/>
        <v>4.2091157101159959E-2</v>
      </c>
      <c r="F44" s="3">
        <f t="shared" ca="1" si="1"/>
        <v>15.17</v>
      </c>
      <c r="G44" s="3">
        <f t="shared" ca="1" si="2"/>
        <v>40.65</v>
      </c>
      <c r="I44" cm="1">
        <f t="array" aca="1" ref="I44" ca="1">_xlfn.XLOOKUP(C44,Table_Assumptions[Normalized Earnings10],Table_Weights[Normalized Earnings10]/Table_Weights[[#Totals],[Normalized Earnings10]])</f>
        <v>0.16666666666666666</v>
      </c>
      <c r="J44" cm="1">
        <f t="array" aca="1" ref="J44" ca="1">_xlfn.XLOOKUP(D44,Table_Assumptions[k],Table_Weights[k]/Table_Weights[[#Totals],[k]])</f>
        <v>0.33333333333333331</v>
      </c>
      <c r="K44" cm="1">
        <f t="array" aca="1" ref="K44" ca="1">_xlfn.XLOOKUP(E44,Table_Assumptions[g],Table_Weights[g]/Table_Weights[[#Totals],[g]])</f>
        <v>0.33333333333333331</v>
      </c>
      <c r="L44" cm="1">
        <f t="array" aca="1" ref="L44" ca="1">_xlfn.XLOOKUP(F44,Table_Assumptions[Net non-operating assets (liabilities)10],Table_Weights[Net non-operating assets (liabilities)10]/Table_Weights[[#Totals],[Net non-operating assets (liabilities)10]])</f>
        <v>0.33333333333333331</v>
      </c>
      <c r="M44" cm="1">
        <f t="array" aca="1" ref="M44" ca="1">_xlfn.XLOOKUP(G44,Table_Assumptions[Total dividends expected to be received],Table_Weights[Total dividends expected to be received]/Table_Weights[[#Totals],[Total dividends expected to be received]])</f>
        <v>0.25</v>
      </c>
      <c r="N44">
        <f t="shared" ca="1" si="3"/>
        <v>1.5432098765432098E-3</v>
      </c>
      <c r="O44" s="7">
        <f t="shared" ca="1" si="4"/>
        <v>413.64227801810796</v>
      </c>
    </row>
    <row r="45" spans="2:15" x14ac:dyDescent="0.25">
      <c r="B45">
        <v>18</v>
      </c>
      <c r="C45">
        <f t="shared" ca="1" si="0"/>
        <v>12.33</v>
      </c>
      <c r="D45" s="8">
        <f t="shared" ca="1" si="1"/>
        <v>7.8E-2</v>
      </c>
      <c r="E45" s="8">
        <f t="shared" ca="1" si="1"/>
        <v>4.4195714956217956E-2</v>
      </c>
      <c r="F45" s="3">
        <f t="shared" ca="1" si="1"/>
        <v>8.43</v>
      </c>
      <c r="G45" s="3">
        <f t="shared" ca="1" si="2"/>
        <v>36.270000000000003</v>
      </c>
      <c r="I45" cm="1">
        <f t="array" aca="1" ref="I45" ca="1">_xlfn.XLOOKUP(C45,Table_Assumptions[Normalized Earnings10],Table_Weights[Normalized Earnings10]/Table_Weights[[#Totals],[Normalized Earnings10]])</f>
        <v>0.16666666666666666</v>
      </c>
      <c r="J45" cm="1">
        <f t="array" aca="1" ref="J45" ca="1">_xlfn.XLOOKUP(D45,Table_Assumptions[k],Table_Weights[k]/Table_Weights[[#Totals],[k]])</f>
        <v>0.33333333333333331</v>
      </c>
      <c r="K45" cm="1">
        <f t="array" aca="1" ref="K45" ca="1">_xlfn.XLOOKUP(E45,Table_Assumptions[g],Table_Weights[g]/Table_Weights[[#Totals],[g]])</f>
        <v>0.33333333333333331</v>
      </c>
      <c r="L45" cm="1">
        <f t="array" aca="1" ref="L45" ca="1">_xlfn.XLOOKUP(F45,Table_Assumptions[Net non-operating assets (liabilities)10],Table_Weights[Net non-operating assets (liabilities)10]/Table_Weights[[#Totals],[Net non-operating assets (liabilities)10]])</f>
        <v>0.33333333333333331</v>
      </c>
      <c r="M45" cm="1">
        <f t="array" aca="1" ref="M45" ca="1">_xlfn.XLOOKUP(G45,Table_Assumptions[Total dividends expected to be received],Table_Weights[Total dividends expected to be received]/Table_Weights[[#Totals],[Total dividends expected to be received]])</f>
        <v>0.25</v>
      </c>
      <c r="N45">
        <f t="shared" ca="1" si="3"/>
        <v>1.5432098765432098E-3</v>
      </c>
      <c r="O45" s="7">
        <f t="shared" ca="1" si="4"/>
        <v>425.56689745797127</v>
      </c>
    </row>
    <row r="46" spans="2:15" x14ac:dyDescent="0.25">
      <c r="B46">
        <v>19</v>
      </c>
      <c r="C46">
        <f t="shared" ca="1" si="0"/>
        <v>12.33</v>
      </c>
      <c r="D46" s="8">
        <f t="shared" ca="1" si="1"/>
        <v>7.8E-2</v>
      </c>
      <c r="E46" s="8">
        <f t="shared" ca="1" si="1"/>
        <v>4.4195714956217956E-2</v>
      </c>
      <c r="F46" s="3">
        <f t="shared" ca="1" si="1"/>
        <v>8.43</v>
      </c>
      <c r="G46" s="3">
        <f t="shared" ca="1" si="2"/>
        <v>38.39</v>
      </c>
      <c r="I46" cm="1">
        <f t="array" aca="1" ref="I46" ca="1">_xlfn.XLOOKUP(C46,Table_Assumptions[Normalized Earnings10],Table_Weights[Normalized Earnings10]/Table_Weights[[#Totals],[Normalized Earnings10]])</f>
        <v>0.16666666666666666</v>
      </c>
      <c r="J46" cm="1">
        <f t="array" aca="1" ref="J46" ca="1">_xlfn.XLOOKUP(D46,Table_Assumptions[k],Table_Weights[k]/Table_Weights[[#Totals],[k]])</f>
        <v>0.33333333333333331</v>
      </c>
      <c r="K46" cm="1">
        <f t="array" aca="1" ref="K46" ca="1">_xlfn.XLOOKUP(E46,Table_Assumptions[g],Table_Weights[g]/Table_Weights[[#Totals],[g]])</f>
        <v>0.33333333333333331</v>
      </c>
      <c r="L46" cm="1">
        <f t="array" aca="1" ref="L46" ca="1">_xlfn.XLOOKUP(F46,Table_Assumptions[Net non-operating assets (liabilities)10],Table_Weights[Net non-operating assets (liabilities)10]/Table_Weights[[#Totals],[Net non-operating assets (liabilities)10]])</f>
        <v>0.33333333333333331</v>
      </c>
      <c r="M46" cm="1">
        <f t="array" aca="1" ref="M46" ca="1">_xlfn.XLOOKUP(G46,Table_Assumptions[Total dividends expected to be received],Table_Weights[Total dividends expected to be received]/Table_Weights[[#Totals],[Total dividends expected to be received]])</f>
        <v>0.5</v>
      </c>
      <c r="N46">
        <f t="shared" ca="1" si="3"/>
        <v>3.0864197530864196E-3</v>
      </c>
      <c r="O46" s="7">
        <f t="shared" ca="1" si="4"/>
        <v>427.68689745797127</v>
      </c>
    </row>
    <row r="47" spans="2:15" x14ac:dyDescent="0.25">
      <c r="B47">
        <v>20</v>
      </c>
      <c r="C47">
        <f t="shared" ca="1" si="0"/>
        <v>12.33</v>
      </c>
      <c r="D47" s="8">
        <f t="shared" ref="D47:F66" ca="1" si="5">OFFSET(D$20,INT(MOD($B47,C$18)/D$18),0)</f>
        <v>7.8E-2</v>
      </c>
      <c r="E47" s="8">
        <f t="shared" ca="1" si="5"/>
        <v>4.4195714956217956E-2</v>
      </c>
      <c r="F47" s="3">
        <f t="shared" ca="1" si="5"/>
        <v>8.43</v>
      </c>
      <c r="G47" s="3">
        <f t="shared" ca="1" si="2"/>
        <v>40.65</v>
      </c>
      <c r="I47" cm="1">
        <f t="array" aca="1" ref="I47" ca="1">_xlfn.XLOOKUP(C47,Table_Assumptions[Normalized Earnings10],Table_Weights[Normalized Earnings10]/Table_Weights[[#Totals],[Normalized Earnings10]])</f>
        <v>0.16666666666666666</v>
      </c>
      <c r="J47" cm="1">
        <f t="array" aca="1" ref="J47" ca="1">_xlfn.XLOOKUP(D47,Table_Assumptions[k],Table_Weights[k]/Table_Weights[[#Totals],[k]])</f>
        <v>0.33333333333333331</v>
      </c>
      <c r="K47" cm="1">
        <f t="array" aca="1" ref="K47" ca="1">_xlfn.XLOOKUP(E47,Table_Assumptions[g],Table_Weights[g]/Table_Weights[[#Totals],[g]])</f>
        <v>0.33333333333333331</v>
      </c>
      <c r="L47" cm="1">
        <f t="array" aca="1" ref="L47" ca="1">_xlfn.XLOOKUP(F47,Table_Assumptions[Net non-operating assets (liabilities)10],Table_Weights[Net non-operating assets (liabilities)10]/Table_Weights[[#Totals],[Net non-operating assets (liabilities)10]])</f>
        <v>0.33333333333333331</v>
      </c>
      <c r="M47" cm="1">
        <f t="array" aca="1" ref="M47" ca="1">_xlfn.XLOOKUP(G47,Table_Assumptions[Total dividends expected to be received],Table_Weights[Total dividends expected to be received]/Table_Weights[[#Totals],[Total dividends expected to be received]])</f>
        <v>0.25</v>
      </c>
      <c r="N47">
        <f t="shared" ca="1" si="3"/>
        <v>1.5432098765432098E-3</v>
      </c>
      <c r="O47" s="7">
        <f t="shared" ca="1" si="4"/>
        <v>429.94689745797126</v>
      </c>
    </row>
    <row r="48" spans="2:15" x14ac:dyDescent="0.25">
      <c r="B48">
        <v>21</v>
      </c>
      <c r="C48">
        <f t="shared" ca="1" si="0"/>
        <v>12.33</v>
      </c>
      <c r="D48" s="8">
        <f t="shared" ca="1" si="5"/>
        <v>7.8E-2</v>
      </c>
      <c r="E48" s="8">
        <f t="shared" ca="1" si="5"/>
        <v>4.4195714956217956E-2</v>
      </c>
      <c r="F48" s="3">
        <f t="shared" ca="1" si="5"/>
        <v>11.8</v>
      </c>
      <c r="G48" s="3">
        <f t="shared" ca="1" si="2"/>
        <v>36.270000000000003</v>
      </c>
      <c r="I48" cm="1">
        <f t="array" aca="1" ref="I48" ca="1">_xlfn.XLOOKUP(C48,Table_Assumptions[Normalized Earnings10],Table_Weights[Normalized Earnings10]/Table_Weights[[#Totals],[Normalized Earnings10]])</f>
        <v>0.16666666666666666</v>
      </c>
      <c r="J48" cm="1">
        <f t="array" aca="1" ref="J48" ca="1">_xlfn.XLOOKUP(D48,Table_Assumptions[k],Table_Weights[k]/Table_Weights[[#Totals],[k]])</f>
        <v>0.33333333333333331</v>
      </c>
      <c r="K48" cm="1">
        <f t="array" aca="1" ref="K48" ca="1">_xlfn.XLOOKUP(E48,Table_Assumptions[g],Table_Weights[g]/Table_Weights[[#Totals],[g]])</f>
        <v>0.33333333333333331</v>
      </c>
      <c r="L48" cm="1">
        <f t="array" aca="1" ref="L48" ca="1">_xlfn.XLOOKUP(F48,Table_Assumptions[Net non-operating assets (liabilities)10],Table_Weights[Net non-operating assets (liabilities)10]/Table_Weights[[#Totals],[Net non-operating assets (liabilities)10]])</f>
        <v>0.33333333333333331</v>
      </c>
      <c r="M48" cm="1">
        <f t="array" aca="1" ref="M48" ca="1">_xlfn.XLOOKUP(G48,Table_Assumptions[Total dividends expected to be received],Table_Weights[Total dividends expected to be received]/Table_Weights[[#Totals],[Total dividends expected to be received]])</f>
        <v>0.25</v>
      </c>
      <c r="N48">
        <f t="shared" ca="1" si="3"/>
        <v>1.5432098765432098E-3</v>
      </c>
      <c r="O48" s="7">
        <f t="shared" ca="1" si="4"/>
        <v>428.93689745797127</v>
      </c>
    </row>
    <row r="49" spans="2:15" x14ac:dyDescent="0.25">
      <c r="B49">
        <v>22</v>
      </c>
      <c r="C49">
        <f t="shared" ca="1" si="0"/>
        <v>12.33</v>
      </c>
      <c r="D49" s="8">
        <f t="shared" ca="1" si="5"/>
        <v>7.8E-2</v>
      </c>
      <c r="E49" s="8">
        <f t="shared" ca="1" si="5"/>
        <v>4.4195714956217956E-2</v>
      </c>
      <c r="F49" s="3">
        <f t="shared" ca="1" si="5"/>
        <v>11.8</v>
      </c>
      <c r="G49" s="3">
        <f t="shared" ca="1" si="2"/>
        <v>38.39</v>
      </c>
      <c r="I49" cm="1">
        <f t="array" aca="1" ref="I49" ca="1">_xlfn.XLOOKUP(C49,Table_Assumptions[Normalized Earnings10],Table_Weights[Normalized Earnings10]/Table_Weights[[#Totals],[Normalized Earnings10]])</f>
        <v>0.16666666666666666</v>
      </c>
      <c r="J49" cm="1">
        <f t="array" aca="1" ref="J49" ca="1">_xlfn.XLOOKUP(D49,Table_Assumptions[k],Table_Weights[k]/Table_Weights[[#Totals],[k]])</f>
        <v>0.33333333333333331</v>
      </c>
      <c r="K49" cm="1">
        <f t="array" aca="1" ref="K49" ca="1">_xlfn.XLOOKUP(E49,Table_Assumptions[g],Table_Weights[g]/Table_Weights[[#Totals],[g]])</f>
        <v>0.33333333333333331</v>
      </c>
      <c r="L49" cm="1">
        <f t="array" aca="1" ref="L49" ca="1">_xlfn.XLOOKUP(F49,Table_Assumptions[Net non-operating assets (liabilities)10],Table_Weights[Net non-operating assets (liabilities)10]/Table_Weights[[#Totals],[Net non-operating assets (liabilities)10]])</f>
        <v>0.33333333333333331</v>
      </c>
      <c r="M49" cm="1">
        <f t="array" aca="1" ref="M49" ca="1">_xlfn.XLOOKUP(G49,Table_Assumptions[Total dividends expected to be received],Table_Weights[Total dividends expected to be received]/Table_Weights[[#Totals],[Total dividends expected to be received]])</f>
        <v>0.5</v>
      </c>
      <c r="N49">
        <f t="shared" ca="1" si="3"/>
        <v>3.0864197530864196E-3</v>
      </c>
      <c r="O49" s="7">
        <f t="shared" ca="1" si="4"/>
        <v>431.05689745797127</v>
      </c>
    </row>
    <row r="50" spans="2:15" x14ac:dyDescent="0.25">
      <c r="B50">
        <v>23</v>
      </c>
      <c r="C50">
        <f t="shared" ca="1" si="0"/>
        <v>12.33</v>
      </c>
      <c r="D50" s="8">
        <f t="shared" ca="1" si="5"/>
        <v>7.8E-2</v>
      </c>
      <c r="E50" s="8">
        <f t="shared" ca="1" si="5"/>
        <v>4.4195714956217956E-2</v>
      </c>
      <c r="F50" s="3">
        <f t="shared" ca="1" si="5"/>
        <v>11.8</v>
      </c>
      <c r="G50" s="3">
        <f t="shared" ca="1" si="2"/>
        <v>40.65</v>
      </c>
      <c r="I50" cm="1">
        <f t="array" aca="1" ref="I50" ca="1">_xlfn.XLOOKUP(C50,Table_Assumptions[Normalized Earnings10],Table_Weights[Normalized Earnings10]/Table_Weights[[#Totals],[Normalized Earnings10]])</f>
        <v>0.16666666666666666</v>
      </c>
      <c r="J50" cm="1">
        <f t="array" aca="1" ref="J50" ca="1">_xlfn.XLOOKUP(D50,Table_Assumptions[k],Table_Weights[k]/Table_Weights[[#Totals],[k]])</f>
        <v>0.33333333333333331</v>
      </c>
      <c r="K50" cm="1">
        <f t="array" aca="1" ref="K50" ca="1">_xlfn.XLOOKUP(E50,Table_Assumptions[g],Table_Weights[g]/Table_Weights[[#Totals],[g]])</f>
        <v>0.33333333333333331</v>
      </c>
      <c r="L50" cm="1">
        <f t="array" aca="1" ref="L50" ca="1">_xlfn.XLOOKUP(F50,Table_Assumptions[Net non-operating assets (liabilities)10],Table_Weights[Net non-operating assets (liabilities)10]/Table_Weights[[#Totals],[Net non-operating assets (liabilities)10]])</f>
        <v>0.33333333333333331</v>
      </c>
      <c r="M50" cm="1">
        <f t="array" aca="1" ref="M50" ca="1">_xlfn.XLOOKUP(G50,Table_Assumptions[Total dividends expected to be received],Table_Weights[Total dividends expected to be received]/Table_Weights[[#Totals],[Total dividends expected to be received]])</f>
        <v>0.25</v>
      </c>
      <c r="N50">
        <f t="shared" ca="1" si="3"/>
        <v>1.5432098765432098E-3</v>
      </c>
      <c r="O50" s="7">
        <f t="shared" ca="1" si="4"/>
        <v>433.31689745797127</v>
      </c>
    </row>
    <row r="51" spans="2:15" x14ac:dyDescent="0.25">
      <c r="B51">
        <v>24</v>
      </c>
      <c r="C51">
        <f t="shared" ca="1" si="0"/>
        <v>12.33</v>
      </c>
      <c r="D51" s="8">
        <f t="shared" ca="1" si="5"/>
        <v>7.8E-2</v>
      </c>
      <c r="E51" s="8">
        <f t="shared" ca="1" si="5"/>
        <v>4.4195714956217956E-2</v>
      </c>
      <c r="F51" s="3">
        <f t="shared" ca="1" si="5"/>
        <v>15.17</v>
      </c>
      <c r="G51" s="3">
        <f t="shared" ca="1" si="2"/>
        <v>36.270000000000003</v>
      </c>
      <c r="I51" cm="1">
        <f t="array" aca="1" ref="I51" ca="1">_xlfn.XLOOKUP(C51,Table_Assumptions[Normalized Earnings10],Table_Weights[Normalized Earnings10]/Table_Weights[[#Totals],[Normalized Earnings10]])</f>
        <v>0.16666666666666666</v>
      </c>
      <c r="J51" cm="1">
        <f t="array" aca="1" ref="J51" ca="1">_xlfn.XLOOKUP(D51,Table_Assumptions[k],Table_Weights[k]/Table_Weights[[#Totals],[k]])</f>
        <v>0.33333333333333331</v>
      </c>
      <c r="K51" cm="1">
        <f t="array" aca="1" ref="K51" ca="1">_xlfn.XLOOKUP(E51,Table_Assumptions[g],Table_Weights[g]/Table_Weights[[#Totals],[g]])</f>
        <v>0.33333333333333331</v>
      </c>
      <c r="L51" cm="1">
        <f t="array" aca="1" ref="L51" ca="1">_xlfn.XLOOKUP(F51,Table_Assumptions[Net non-operating assets (liabilities)10],Table_Weights[Net non-operating assets (liabilities)10]/Table_Weights[[#Totals],[Net non-operating assets (liabilities)10]])</f>
        <v>0.33333333333333331</v>
      </c>
      <c r="M51" cm="1">
        <f t="array" aca="1" ref="M51" ca="1">_xlfn.XLOOKUP(G51,Table_Assumptions[Total dividends expected to be received],Table_Weights[Total dividends expected to be received]/Table_Weights[[#Totals],[Total dividends expected to be received]])</f>
        <v>0.25</v>
      </c>
      <c r="N51">
        <f t="shared" ca="1" si="3"/>
        <v>1.5432098765432098E-3</v>
      </c>
      <c r="O51" s="7">
        <f t="shared" ca="1" si="4"/>
        <v>432.30689745797127</v>
      </c>
    </row>
    <row r="52" spans="2:15" x14ac:dyDescent="0.25">
      <c r="B52">
        <v>25</v>
      </c>
      <c r="C52">
        <f t="shared" ca="1" si="0"/>
        <v>12.33</v>
      </c>
      <c r="D52" s="8">
        <f t="shared" ca="1" si="5"/>
        <v>7.8E-2</v>
      </c>
      <c r="E52" s="8">
        <f t="shared" ca="1" si="5"/>
        <v>4.4195714956217956E-2</v>
      </c>
      <c r="F52" s="3">
        <f t="shared" ca="1" si="5"/>
        <v>15.17</v>
      </c>
      <c r="G52" s="3">
        <f t="shared" ca="1" si="2"/>
        <v>38.39</v>
      </c>
      <c r="I52" cm="1">
        <f t="array" aca="1" ref="I52" ca="1">_xlfn.XLOOKUP(C52,Table_Assumptions[Normalized Earnings10],Table_Weights[Normalized Earnings10]/Table_Weights[[#Totals],[Normalized Earnings10]])</f>
        <v>0.16666666666666666</v>
      </c>
      <c r="J52" cm="1">
        <f t="array" aca="1" ref="J52" ca="1">_xlfn.XLOOKUP(D52,Table_Assumptions[k],Table_Weights[k]/Table_Weights[[#Totals],[k]])</f>
        <v>0.33333333333333331</v>
      </c>
      <c r="K52" cm="1">
        <f t="array" aca="1" ref="K52" ca="1">_xlfn.XLOOKUP(E52,Table_Assumptions[g],Table_Weights[g]/Table_Weights[[#Totals],[g]])</f>
        <v>0.33333333333333331</v>
      </c>
      <c r="L52" cm="1">
        <f t="array" aca="1" ref="L52" ca="1">_xlfn.XLOOKUP(F52,Table_Assumptions[Net non-operating assets (liabilities)10],Table_Weights[Net non-operating assets (liabilities)10]/Table_Weights[[#Totals],[Net non-operating assets (liabilities)10]])</f>
        <v>0.33333333333333331</v>
      </c>
      <c r="M52" cm="1">
        <f t="array" aca="1" ref="M52" ca="1">_xlfn.XLOOKUP(G52,Table_Assumptions[Total dividends expected to be received],Table_Weights[Total dividends expected to be received]/Table_Weights[[#Totals],[Total dividends expected to be received]])</f>
        <v>0.5</v>
      </c>
      <c r="N52">
        <f t="shared" ca="1" si="3"/>
        <v>3.0864197530864196E-3</v>
      </c>
      <c r="O52" s="7">
        <f t="shared" ca="1" si="4"/>
        <v>434.42689745797128</v>
      </c>
    </row>
    <row r="53" spans="2:15" x14ac:dyDescent="0.25">
      <c r="B53">
        <v>26</v>
      </c>
      <c r="C53">
        <f t="shared" ca="1" si="0"/>
        <v>12.33</v>
      </c>
      <c r="D53" s="8">
        <f t="shared" ca="1" si="5"/>
        <v>7.8E-2</v>
      </c>
      <c r="E53" s="8">
        <f t="shared" ca="1" si="5"/>
        <v>4.4195714956217956E-2</v>
      </c>
      <c r="F53" s="3">
        <f t="shared" ca="1" si="5"/>
        <v>15.17</v>
      </c>
      <c r="G53" s="3">
        <f t="shared" ca="1" si="2"/>
        <v>40.65</v>
      </c>
      <c r="I53" cm="1">
        <f t="array" aca="1" ref="I53" ca="1">_xlfn.XLOOKUP(C53,Table_Assumptions[Normalized Earnings10],Table_Weights[Normalized Earnings10]/Table_Weights[[#Totals],[Normalized Earnings10]])</f>
        <v>0.16666666666666666</v>
      </c>
      <c r="J53" cm="1">
        <f t="array" aca="1" ref="J53" ca="1">_xlfn.XLOOKUP(D53,Table_Assumptions[k],Table_Weights[k]/Table_Weights[[#Totals],[k]])</f>
        <v>0.33333333333333331</v>
      </c>
      <c r="K53" cm="1">
        <f t="array" aca="1" ref="K53" ca="1">_xlfn.XLOOKUP(E53,Table_Assumptions[g],Table_Weights[g]/Table_Weights[[#Totals],[g]])</f>
        <v>0.33333333333333331</v>
      </c>
      <c r="L53" cm="1">
        <f t="array" aca="1" ref="L53" ca="1">_xlfn.XLOOKUP(F53,Table_Assumptions[Net non-operating assets (liabilities)10],Table_Weights[Net non-operating assets (liabilities)10]/Table_Weights[[#Totals],[Net non-operating assets (liabilities)10]])</f>
        <v>0.33333333333333331</v>
      </c>
      <c r="M53" cm="1">
        <f t="array" aca="1" ref="M53" ca="1">_xlfn.XLOOKUP(G53,Table_Assumptions[Total dividends expected to be received],Table_Weights[Total dividends expected to be received]/Table_Weights[[#Totals],[Total dividends expected to be received]])</f>
        <v>0.25</v>
      </c>
      <c r="N53">
        <f t="shared" ca="1" si="3"/>
        <v>1.5432098765432098E-3</v>
      </c>
      <c r="O53" s="7">
        <f t="shared" ca="1" si="4"/>
        <v>436.68689745797127</v>
      </c>
    </row>
    <row r="54" spans="2:15" x14ac:dyDescent="0.25">
      <c r="B54">
        <v>27</v>
      </c>
      <c r="C54">
        <f t="shared" ca="1" si="0"/>
        <v>12.33</v>
      </c>
      <c r="D54" s="8">
        <f t="shared" ca="1" si="5"/>
        <v>7.0000000000000007E-2</v>
      </c>
      <c r="E54" s="8">
        <f t="shared" ca="1" si="5"/>
        <v>3.9986599246101963E-2</v>
      </c>
      <c r="F54" s="3">
        <f t="shared" ca="1" si="5"/>
        <v>8.43</v>
      </c>
      <c r="G54" s="3">
        <f t="shared" ca="1" si="2"/>
        <v>36.270000000000003</v>
      </c>
      <c r="I54" cm="1">
        <f t="array" aca="1" ref="I54" ca="1">_xlfn.XLOOKUP(C54,Table_Assumptions[Normalized Earnings10],Table_Weights[Normalized Earnings10]/Table_Weights[[#Totals],[Normalized Earnings10]])</f>
        <v>0.16666666666666666</v>
      </c>
      <c r="J54" cm="1">
        <f t="array" aca="1" ref="J54" ca="1">_xlfn.XLOOKUP(D54,Table_Assumptions[k],Table_Weights[k]/Table_Weights[[#Totals],[k]])</f>
        <v>0.33333333333333331</v>
      </c>
      <c r="K54" cm="1">
        <f t="array" aca="1" ref="K54" ca="1">_xlfn.XLOOKUP(E54,Table_Assumptions[g],Table_Weights[g]/Table_Weights[[#Totals],[g]])</f>
        <v>0.33333333333333331</v>
      </c>
      <c r="L54" cm="1">
        <f t="array" aca="1" ref="L54" ca="1">_xlfn.XLOOKUP(F54,Table_Assumptions[Net non-operating assets (liabilities)10],Table_Weights[Net non-operating assets (liabilities)10]/Table_Weights[[#Totals],[Net non-operating assets (liabilities)10]])</f>
        <v>0.33333333333333331</v>
      </c>
      <c r="M54" cm="1">
        <f t="array" aca="1" ref="M54" ca="1">_xlfn.XLOOKUP(G54,Table_Assumptions[Total dividends expected to be received],Table_Weights[Total dividends expected to be received]/Table_Weights[[#Totals],[Total dividends expected to be received]])</f>
        <v>0.25</v>
      </c>
      <c r="N54">
        <f t="shared" ca="1" si="3"/>
        <v>1.5432098765432098E-3</v>
      </c>
      <c r="O54" s="7">
        <f t="shared" ca="1" si="4"/>
        <v>471.94364605830356</v>
      </c>
    </row>
    <row r="55" spans="2:15" x14ac:dyDescent="0.25">
      <c r="B55">
        <v>28</v>
      </c>
      <c r="C55">
        <f t="shared" ca="1" si="0"/>
        <v>12.33</v>
      </c>
      <c r="D55" s="8">
        <f t="shared" ca="1" si="5"/>
        <v>7.0000000000000007E-2</v>
      </c>
      <c r="E55" s="8">
        <f t="shared" ca="1" si="5"/>
        <v>3.9986599246101963E-2</v>
      </c>
      <c r="F55" s="3">
        <f t="shared" ca="1" si="5"/>
        <v>8.43</v>
      </c>
      <c r="G55" s="3">
        <f t="shared" ca="1" si="2"/>
        <v>38.39</v>
      </c>
      <c r="I55" cm="1">
        <f t="array" aca="1" ref="I55" ca="1">_xlfn.XLOOKUP(C55,Table_Assumptions[Normalized Earnings10],Table_Weights[Normalized Earnings10]/Table_Weights[[#Totals],[Normalized Earnings10]])</f>
        <v>0.16666666666666666</v>
      </c>
      <c r="J55" cm="1">
        <f t="array" aca="1" ref="J55" ca="1">_xlfn.XLOOKUP(D55,Table_Assumptions[k],Table_Weights[k]/Table_Weights[[#Totals],[k]])</f>
        <v>0.33333333333333331</v>
      </c>
      <c r="K55" cm="1">
        <f t="array" aca="1" ref="K55" ca="1">_xlfn.XLOOKUP(E55,Table_Assumptions[g],Table_Weights[g]/Table_Weights[[#Totals],[g]])</f>
        <v>0.33333333333333331</v>
      </c>
      <c r="L55" cm="1">
        <f t="array" aca="1" ref="L55" ca="1">_xlfn.XLOOKUP(F55,Table_Assumptions[Net non-operating assets (liabilities)10],Table_Weights[Net non-operating assets (liabilities)10]/Table_Weights[[#Totals],[Net non-operating assets (liabilities)10]])</f>
        <v>0.33333333333333331</v>
      </c>
      <c r="M55" cm="1">
        <f t="array" aca="1" ref="M55" ca="1">_xlfn.XLOOKUP(G55,Table_Assumptions[Total dividends expected to be received],Table_Weights[Total dividends expected to be received]/Table_Weights[[#Totals],[Total dividends expected to be received]])</f>
        <v>0.5</v>
      </c>
      <c r="N55">
        <f t="shared" ca="1" si="3"/>
        <v>3.0864197530864196E-3</v>
      </c>
      <c r="O55" s="7">
        <f t="shared" ca="1" si="4"/>
        <v>474.06364605830356</v>
      </c>
    </row>
    <row r="56" spans="2:15" x14ac:dyDescent="0.25">
      <c r="B56">
        <v>29</v>
      </c>
      <c r="C56">
        <f t="shared" ca="1" si="0"/>
        <v>12.33</v>
      </c>
      <c r="D56" s="8">
        <f t="shared" ca="1" si="5"/>
        <v>7.0000000000000007E-2</v>
      </c>
      <c r="E56" s="8">
        <f t="shared" ca="1" si="5"/>
        <v>3.9986599246101963E-2</v>
      </c>
      <c r="F56" s="3">
        <f t="shared" ca="1" si="5"/>
        <v>8.43</v>
      </c>
      <c r="G56" s="3">
        <f t="shared" ca="1" si="2"/>
        <v>40.65</v>
      </c>
      <c r="I56" cm="1">
        <f t="array" aca="1" ref="I56" ca="1">_xlfn.XLOOKUP(C56,Table_Assumptions[Normalized Earnings10],Table_Weights[Normalized Earnings10]/Table_Weights[[#Totals],[Normalized Earnings10]])</f>
        <v>0.16666666666666666</v>
      </c>
      <c r="J56" cm="1">
        <f t="array" aca="1" ref="J56" ca="1">_xlfn.XLOOKUP(D56,Table_Assumptions[k],Table_Weights[k]/Table_Weights[[#Totals],[k]])</f>
        <v>0.33333333333333331</v>
      </c>
      <c r="K56" cm="1">
        <f t="array" aca="1" ref="K56" ca="1">_xlfn.XLOOKUP(E56,Table_Assumptions[g],Table_Weights[g]/Table_Weights[[#Totals],[g]])</f>
        <v>0.33333333333333331</v>
      </c>
      <c r="L56" cm="1">
        <f t="array" aca="1" ref="L56" ca="1">_xlfn.XLOOKUP(F56,Table_Assumptions[Net non-operating assets (liabilities)10],Table_Weights[Net non-operating assets (liabilities)10]/Table_Weights[[#Totals],[Net non-operating assets (liabilities)10]])</f>
        <v>0.33333333333333331</v>
      </c>
      <c r="M56" cm="1">
        <f t="array" aca="1" ref="M56" ca="1">_xlfn.XLOOKUP(G56,Table_Assumptions[Total dividends expected to be received],Table_Weights[Total dividends expected to be received]/Table_Weights[[#Totals],[Total dividends expected to be received]])</f>
        <v>0.25</v>
      </c>
      <c r="N56">
        <f t="shared" ca="1" si="3"/>
        <v>1.5432098765432098E-3</v>
      </c>
      <c r="O56" s="7">
        <f t="shared" ca="1" si="4"/>
        <v>476.32364605830355</v>
      </c>
    </row>
    <row r="57" spans="2:15" x14ac:dyDescent="0.25">
      <c r="B57">
        <v>30</v>
      </c>
      <c r="C57">
        <f t="shared" ca="1" si="0"/>
        <v>12.33</v>
      </c>
      <c r="D57" s="8">
        <f t="shared" ca="1" si="5"/>
        <v>7.0000000000000007E-2</v>
      </c>
      <c r="E57" s="8">
        <f t="shared" ca="1" si="5"/>
        <v>3.9986599246101963E-2</v>
      </c>
      <c r="F57" s="3">
        <f t="shared" ca="1" si="5"/>
        <v>11.8</v>
      </c>
      <c r="G57" s="3">
        <f t="shared" ca="1" si="2"/>
        <v>36.270000000000003</v>
      </c>
      <c r="I57" cm="1">
        <f t="array" aca="1" ref="I57" ca="1">_xlfn.XLOOKUP(C57,Table_Assumptions[Normalized Earnings10],Table_Weights[Normalized Earnings10]/Table_Weights[[#Totals],[Normalized Earnings10]])</f>
        <v>0.16666666666666666</v>
      </c>
      <c r="J57" cm="1">
        <f t="array" aca="1" ref="J57" ca="1">_xlfn.XLOOKUP(D57,Table_Assumptions[k],Table_Weights[k]/Table_Weights[[#Totals],[k]])</f>
        <v>0.33333333333333331</v>
      </c>
      <c r="K57" cm="1">
        <f t="array" aca="1" ref="K57" ca="1">_xlfn.XLOOKUP(E57,Table_Assumptions[g],Table_Weights[g]/Table_Weights[[#Totals],[g]])</f>
        <v>0.33333333333333331</v>
      </c>
      <c r="L57" cm="1">
        <f t="array" aca="1" ref="L57" ca="1">_xlfn.XLOOKUP(F57,Table_Assumptions[Net non-operating assets (liabilities)10],Table_Weights[Net non-operating assets (liabilities)10]/Table_Weights[[#Totals],[Net non-operating assets (liabilities)10]])</f>
        <v>0.33333333333333331</v>
      </c>
      <c r="M57" cm="1">
        <f t="array" aca="1" ref="M57" ca="1">_xlfn.XLOOKUP(G57,Table_Assumptions[Total dividends expected to be received],Table_Weights[Total dividends expected to be received]/Table_Weights[[#Totals],[Total dividends expected to be received]])</f>
        <v>0.25</v>
      </c>
      <c r="N57">
        <f t="shared" ca="1" si="3"/>
        <v>1.5432098765432098E-3</v>
      </c>
      <c r="O57" s="7">
        <f t="shared" ca="1" si="4"/>
        <v>475.31364605830356</v>
      </c>
    </row>
    <row r="58" spans="2:15" x14ac:dyDescent="0.25">
      <c r="B58">
        <v>31</v>
      </c>
      <c r="C58">
        <f t="shared" ca="1" si="0"/>
        <v>12.33</v>
      </c>
      <c r="D58" s="8">
        <f t="shared" ca="1" si="5"/>
        <v>7.0000000000000007E-2</v>
      </c>
      <c r="E58" s="8">
        <f t="shared" ca="1" si="5"/>
        <v>3.9986599246101963E-2</v>
      </c>
      <c r="F58" s="3">
        <f t="shared" ca="1" si="5"/>
        <v>11.8</v>
      </c>
      <c r="G58" s="3">
        <f t="shared" ca="1" si="2"/>
        <v>38.39</v>
      </c>
      <c r="I58" cm="1">
        <f t="array" aca="1" ref="I58" ca="1">_xlfn.XLOOKUP(C58,Table_Assumptions[Normalized Earnings10],Table_Weights[Normalized Earnings10]/Table_Weights[[#Totals],[Normalized Earnings10]])</f>
        <v>0.16666666666666666</v>
      </c>
      <c r="J58" cm="1">
        <f t="array" aca="1" ref="J58" ca="1">_xlfn.XLOOKUP(D58,Table_Assumptions[k],Table_Weights[k]/Table_Weights[[#Totals],[k]])</f>
        <v>0.33333333333333331</v>
      </c>
      <c r="K58" cm="1">
        <f t="array" aca="1" ref="K58" ca="1">_xlfn.XLOOKUP(E58,Table_Assumptions[g],Table_Weights[g]/Table_Weights[[#Totals],[g]])</f>
        <v>0.33333333333333331</v>
      </c>
      <c r="L58" cm="1">
        <f t="array" aca="1" ref="L58" ca="1">_xlfn.XLOOKUP(F58,Table_Assumptions[Net non-operating assets (liabilities)10],Table_Weights[Net non-operating assets (liabilities)10]/Table_Weights[[#Totals],[Net non-operating assets (liabilities)10]])</f>
        <v>0.33333333333333331</v>
      </c>
      <c r="M58" cm="1">
        <f t="array" aca="1" ref="M58" ca="1">_xlfn.XLOOKUP(G58,Table_Assumptions[Total dividends expected to be received],Table_Weights[Total dividends expected to be received]/Table_Weights[[#Totals],[Total dividends expected to be received]])</f>
        <v>0.5</v>
      </c>
      <c r="N58">
        <f t="shared" ca="1" si="3"/>
        <v>3.0864197530864196E-3</v>
      </c>
      <c r="O58" s="7">
        <f t="shared" ca="1" si="4"/>
        <v>477.43364605830357</v>
      </c>
    </row>
    <row r="59" spans="2:15" x14ac:dyDescent="0.25">
      <c r="B59">
        <v>32</v>
      </c>
      <c r="C59">
        <f t="shared" ca="1" si="0"/>
        <v>12.33</v>
      </c>
      <c r="D59" s="8">
        <f t="shared" ca="1" si="5"/>
        <v>7.0000000000000007E-2</v>
      </c>
      <c r="E59" s="8">
        <f t="shared" ca="1" si="5"/>
        <v>3.9986599246101963E-2</v>
      </c>
      <c r="F59" s="3">
        <f t="shared" ca="1" si="5"/>
        <v>11.8</v>
      </c>
      <c r="G59" s="3">
        <f t="shared" ca="1" si="2"/>
        <v>40.65</v>
      </c>
      <c r="I59" cm="1">
        <f t="array" aca="1" ref="I59" ca="1">_xlfn.XLOOKUP(C59,Table_Assumptions[Normalized Earnings10],Table_Weights[Normalized Earnings10]/Table_Weights[[#Totals],[Normalized Earnings10]])</f>
        <v>0.16666666666666666</v>
      </c>
      <c r="J59" cm="1">
        <f t="array" aca="1" ref="J59" ca="1">_xlfn.XLOOKUP(D59,Table_Assumptions[k],Table_Weights[k]/Table_Weights[[#Totals],[k]])</f>
        <v>0.33333333333333331</v>
      </c>
      <c r="K59" cm="1">
        <f t="array" aca="1" ref="K59" ca="1">_xlfn.XLOOKUP(E59,Table_Assumptions[g],Table_Weights[g]/Table_Weights[[#Totals],[g]])</f>
        <v>0.33333333333333331</v>
      </c>
      <c r="L59" cm="1">
        <f t="array" aca="1" ref="L59" ca="1">_xlfn.XLOOKUP(F59,Table_Assumptions[Net non-operating assets (liabilities)10],Table_Weights[Net non-operating assets (liabilities)10]/Table_Weights[[#Totals],[Net non-operating assets (liabilities)10]])</f>
        <v>0.33333333333333331</v>
      </c>
      <c r="M59" cm="1">
        <f t="array" aca="1" ref="M59" ca="1">_xlfn.XLOOKUP(G59,Table_Assumptions[Total dividends expected to be received],Table_Weights[Total dividends expected to be received]/Table_Weights[[#Totals],[Total dividends expected to be received]])</f>
        <v>0.25</v>
      </c>
      <c r="N59">
        <f t="shared" ca="1" si="3"/>
        <v>1.5432098765432098E-3</v>
      </c>
      <c r="O59" s="7">
        <f t="shared" ca="1" si="4"/>
        <v>479.69364605830356</v>
      </c>
    </row>
    <row r="60" spans="2:15" x14ac:dyDescent="0.25">
      <c r="B60">
        <v>33</v>
      </c>
      <c r="C60">
        <f t="shared" ca="1" si="0"/>
        <v>12.33</v>
      </c>
      <c r="D60" s="8">
        <f t="shared" ca="1" si="5"/>
        <v>7.0000000000000007E-2</v>
      </c>
      <c r="E60" s="8">
        <f t="shared" ca="1" si="5"/>
        <v>3.9986599246101963E-2</v>
      </c>
      <c r="F60" s="3">
        <f t="shared" ca="1" si="5"/>
        <v>15.17</v>
      </c>
      <c r="G60" s="3">
        <f t="shared" ca="1" si="2"/>
        <v>36.270000000000003</v>
      </c>
      <c r="I60" cm="1">
        <f t="array" aca="1" ref="I60" ca="1">_xlfn.XLOOKUP(C60,Table_Assumptions[Normalized Earnings10],Table_Weights[Normalized Earnings10]/Table_Weights[[#Totals],[Normalized Earnings10]])</f>
        <v>0.16666666666666666</v>
      </c>
      <c r="J60" cm="1">
        <f t="array" aca="1" ref="J60" ca="1">_xlfn.XLOOKUP(D60,Table_Assumptions[k],Table_Weights[k]/Table_Weights[[#Totals],[k]])</f>
        <v>0.33333333333333331</v>
      </c>
      <c r="K60" cm="1">
        <f t="array" aca="1" ref="K60" ca="1">_xlfn.XLOOKUP(E60,Table_Assumptions[g],Table_Weights[g]/Table_Weights[[#Totals],[g]])</f>
        <v>0.33333333333333331</v>
      </c>
      <c r="L60" cm="1">
        <f t="array" aca="1" ref="L60" ca="1">_xlfn.XLOOKUP(F60,Table_Assumptions[Net non-operating assets (liabilities)10],Table_Weights[Net non-operating assets (liabilities)10]/Table_Weights[[#Totals],[Net non-operating assets (liabilities)10]])</f>
        <v>0.33333333333333331</v>
      </c>
      <c r="M60" cm="1">
        <f t="array" aca="1" ref="M60" ca="1">_xlfn.XLOOKUP(G60,Table_Assumptions[Total dividends expected to be received],Table_Weights[Total dividends expected to be received]/Table_Weights[[#Totals],[Total dividends expected to be received]])</f>
        <v>0.25</v>
      </c>
      <c r="N60">
        <f t="shared" ca="1" si="3"/>
        <v>1.5432098765432098E-3</v>
      </c>
      <c r="O60" s="7">
        <f t="shared" ca="1" si="4"/>
        <v>478.68364605830357</v>
      </c>
    </row>
    <row r="61" spans="2:15" x14ac:dyDescent="0.25">
      <c r="B61">
        <v>34</v>
      </c>
      <c r="C61">
        <f t="shared" ca="1" si="0"/>
        <v>12.33</v>
      </c>
      <c r="D61" s="8">
        <f t="shared" ca="1" si="5"/>
        <v>7.0000000000000007E-2</v>
      </c>
      <c r="E61" s="8">
        <f t="shared" ca="1" si="5"/>
        <v>3.9986599246101963E-2</v>
      </c>
      <c r="F61" s="3">
        <f t="shared" ca="1" si="5"/>
        <v>15.17</v>
      </c>
      <c r="G61" s="3">
        <f t="shared" ca="1" si="2"/>
        <v>38.39</v>
      </c>
      <c r="I61" cm="1">
        <f t="array" aca="1" ref="I61" ca="1">_xlfn.XLOOKUP(C61,Table_Assumptions[Normalized Earnings10],Table_Weights[Normalized Earnings10]/Table_Weights[[#Totals],[Normalized Earnings10]])</f>
        <v>0.16666666666666666</v>
      </c>
      <c r="J61" cm="1">
        <f t="array" aca="1" ref="J61" ca="1">_xlfn.XLOOKUP(D61,Table_Assumptions[k],Table_Weights[k]/Table_Weights[[#Totals],[k]])</f>
        <v>0.33333333333333331</v>
      </c>
      <c r="K61" cm="1">
        <f t="array" aca="1" ref="K61" ca="1">_xlfn.XLOOKUP(E61,Table_Assumptions[g],Table_Weights[g]/Table_Weights[[#Totals],[g]])</f>
        <v>0.33333333333333331</v>
      </c>
      <c r="L61" cm="1">
        <f t="array" aca="1" ref="L61" ca="1">_xlfn.XLOOKUP(F61,Table_Assumptions[Net non-operating assets (liabilities)10],Table_Weights[Net non-operating assets (liabilities)10]/Table_Weights[[#Totals],[Net non-operating assets (liabilities)10]])</f>
        <v>0.33333333333333331</v>
      </c>
      <c r="M61" cm="1">
        <f t="array" aca="1" ref="M61" ca="1">_xlfn.XLOOKUP(G61,Table_Assumptions[Total dividends expected to be received],Table_Weights[Total dividends expected to be received]/Table_Weights[[#Totals],[Total dividends expected to be received]])</f>
        <v>0.5</v>
      </c>
      <c r="N61">
        <f t="shared" ca="1" si="3"/>
        <v>3.0864197530864196E-3</v>
      </c>
      <c r="O61" s="7">
        <f t="shared" ca="1" si="4"/>
        <v>480.80364605830357</v>
      </c>
    </row>
    <row r="62" spans="2:15" x14ac:dyDescent="0.25">
      <c r="B62">
        <v>35</v>
      </c>
      <c r="C62">
        <f t="shared" ca="1" si="0"/>
        <v>12.33</v>
      </c>
      <c r="D62" s="8">
        <f t="shared" ca="1" si="5"/>
        <v>7.0000000000000007E-2</v>
      </c>
      <c r="E62" s="8">
        <f t="shared" ca="1" si="5"/>
        <v>3.9986599246101963E-2</v>
      </c>
      <c r="F62" s="3">
        <f t="shared" ca="1" si="5"/>
        <v>15.17</v>
      </c>
      <c r="G62" s="3">
        <f t="shared" ca="1" si="2"/>
        <v>40.65</v>
      </c>
      <c r="I62" cm="1">
        <f t="array" aca="1" ref="I62" ca="1">_xlfn.XLOOKUP(C62,Table_Assumptions[Normalized Earnings10],Table_Weights[Normalized Earnings10]/Table_Weights[[#Totals],[Normalized Earnings10]])</f>
        <v>0.16666666666666666</v>
      </c>
      <c r="J62" cm="1">
        <f t="array" aca="1" ref="J62" ca="1">_xlfn.XLOOKUP(D62,Table_Assumptions[k],Table_Weights[k]/Table_Weights[[#Totals],[k]])</f>
        <v>0.33333333333333331</v>
      </c>
      <c r="K62" cm="1">
        <f t="array" aca="1" ref="K62" ca="1">_xlfn.XLOOKUP(E62,Table_Assumptions[g],Table_Weights[g]/Table_Weights[[#Totals],[g]])</f>
        <v>0.33333333333333331</v>
      </c>
      <c r="L62" cm="1">
        <f t="array" aca="1" ref="L62" ca="1">_xlfn.XLOOKUP(F62,Table_Assumptions[Net non-operating assets (liabilities)10],Table_Weights[Net non-operating assets (liabilities)10]/Table_Weights[[#Totals],[Net non-operating assets (liabilities)10]])</f>
        <v>0.33333333333333331</v>
      </c>
      <c r="M62" cm="1">
        <f t="array" aca="1" ref="M62" ca="1">_xlfn.XLOOKUP(G62,Table_Assumptions[Total dividends expected to be received],Table_Weights[Total dividends expected to be received]/Table_Weights[[#Totals],[Total dividends expected to be received]])</f>
        <v>0.25</v>
      </c>
      <c r="N62">
        <f t="shared" ca="1" si="3"/>
        <v>1.5432098765432098E-3</v>
      </c>
      <c r="O62" s="7">
        <f t="shared" ca="1" si="4"/>
        <v>483.06364605830356</v>
      </c>
    </row>
    <row r="63" spans="2:15" x14ac:dyDescent="0.25">
      <c r="B63">
        <v>36</v>
      </c>
      <c r="C63">
        <f t="shared" ca="1" si="0"/>
        <v>12.33</v>
      </c>
      <c r="D63" s="8">
        <f t="shared" ca="1" si="5"/>
        <v>7.0000000000000007E-2</v>
      </c>
      <c r="E63" s="8">
        <f t="shared" ca="1" si="5"/>
        <v>4.2091157101159959E-2</v>
      </c>
      <c r="F63" s="3">
        <f t="shared" ca="1" si="5"/>
        <v>8.43</v>
      </c>
      <c r="G63" s="3">
        <f t="shared" ca="1" si="2"/>
        <v>36.270000000000003</v>
      </c>
      <c r="I63" cm="1">
        <f t="array" aca="1" ref="I63" ca="1">_xlfn.XLOOKUP(C63,Table_Assumptions[Normalized Earnings10],Table_Weights[Normalized Earnings10]/Table_Weights[[#Totals],[Normalized Earnings10]])</f>
        <v>0.16666666666666666</v>
      </c>
      <c r="J63" cm="1">
        <f t="array" aca="1" ref="J63" ca="1">_xlfn.XLOOKUP(D63,Table_Assumptions[k],Table_Weights[k]/Table_Weights[[#Totals],[k]])</f>
        <v>0.33333333333333331</v>
      </c>
      <c r="K63" cm="1">
        <f t="array" aca="1" ref="K63" ca="1">_xlfn.XLOOKUP(E63,Table_Assumptions[g],Table_Weights[g]/Table_Weights[[#Totals],[g]])</f>
        <v>0.33333333333333331</v>
      </c>
      <c r="L63" cm="1">
        <f t="array" aca="1" ref="L63" ca="1">_xlfn.XLOOKUP(F63,Table_Assumptions[Net non-operating assets (liabilities)10],Table_Weights[Net non-operating assets (liabilities)10]/Table_Weights[[#Totals],[Net non-operating assets (liabilities)10]])</f>
        <v>0.33333333333333331</v>
      </c>
      <c r="M63" cm="1">
        <f t="array" aca="1" ref="M63" ca="1">_xlfn.XLOOKUP(G63,Table_Assumptions[Total dividends expected to be received],Table_Weights[Total dividends expected to be received]/Table_Weights[[#Totals],[Total dividends expected to be received]])</f>
        <v>0.25</v>
      </c>
      <c r="N63">
        <f t="shared" ca="1" si="3"/>
        <v>1.5432098765432098E-3</v>
      </c>
      <c r="O63" s="7">
        <f t="shared" ca="1" si="4"/>
        <v>505.09113888133766</v>
      </c>
    </row>
    <row r="64" spans="2:15" x14ac:dyDescent="0.25">
      <c r="B64">
        <v>37</v>
      </c>
      <c r="C64">
        <f t="shared" ca="1" si="0"/>
        <v>12.33</v>
      </c>
      <c r="D64" s="8">
        <f t="shared" ca="1" si="5"/>
        <v>7.0000000000000007E-2</v>
      </c>
      <c r="E64" s="8">
        <f t="shared" ca="1" si="5"/>
        <v>4.2091157101159959E-2</v>
      </c>
      <c r="F64" s="3">
        <f t="shared" ca="1" si="5"/>
        <v>8.43</v>
      </c>
      <c r="G64" s="3">
        <f t="shared" ca="1" si="2"/>
        <v>38.39</v>
      </c>
      <c r="I64" cm="1">
        <f t="array" aca="1" ref="I64" ca="1">_xlfn.XLOOKUP(C64,Table_Assumptions[Normalized Earnings10],Table_Weights[Normalized Earnings10]/Table_Weights[[#Totals],[Normalized Earnings10]])</f>
        <v>0.16666666666666666</v>
      </c>
      <c r="J64" cm="1">
        <f t="array" aca="1" ref="J64" ca="1">_xlfn.XLOOKUP(D64,Table_Assumptions[k],Table_Weights[k]/Table_Weights[[#Totals],[k]])</f>
        <v>0.33333333333333331</v>
      </c>
      <c r="K64" cm="1">
        <f t="array" aca="1" ref="K64" ca="1">_xlfn.XLOOKUP(E64,Table_Assumptions[g],Table_Weights[g]/Table_Weights[[#Totals],[g]])</f>
        <v>0.33333333333333331</v>
      </c>
      <c r="L64" cm="1">
        <f t="array" aca="1" ref="L64" ca="1">_xlfn.XLOOKUP(F64,Table_Assumptions[Net non-operating assets (liabilities)10],Table_Weights[Net non-operating assets (liabilities)10]/Table_Weights[[#Totals],[Net non-operating assets (liabilities)10]])</f>
        <v>0.33333333333333331</v>
      </c>
      <c r="M64" cm="1">
        <f t="array" aca="1" ref="M64" ca="1">_xlfn.XLOOKUP(G64,Table_Assumptions[Total dividends expected to be received],Table_Weights[Total dividends expected to be received]/Table_Weights[[#Totals],[Total dividends expected to be received]])</f>
        <v>0.5</v>
      </c>
      <c r="N64">
        <f t="shared" ca="1" si="3"/>
        <v>3.0864197530864196E-3</v>
      </c>
      <c r="O64" s="7">
        <f t="shared" ca="1" si="4"/>
        <v>507.21113888133766</v>
      </c>
    </row>
    <row r="65" spans="2:15" x14ac:dyDescent="0.25">
      <c r="B65">
        <v>38</v>
      </c>
      <c r="C65">
        <f t="shared" ca="1" si="0"/>
        <v>12.33</v>
      </c>
      <c r="D65" s="8">
        <f t="shared" ca="1" si="5"/>
        <v>7.0000000000000007E-2</v>
      </c>
      <c r="E65" s="8">
        <f t="shared" ca="1" si="5"/>
        <v>4.2091157101159959E-2</v>
      </c>
      <c r="F65" s="3">
        <f t="shared" ca="1" si="5"/>
        <v>8.43</v>
      </c>
      <c r="G65" s="3">
        <f t="shared" ca="1" si="2"/>
        <v>40.65</v>
      </c>
      <c r="I65" cm="1">
        <f t="array" aca="1" ref="I65" ca="1">_xlfn.XLOOKUP(C65,Table_Assumptions[Normalized Earnings10],Table_Weights[Normalized Earnings10]/Table_Weights[[#Totals],[Normalized Earnings10]])</f>
        <v>0.16666666666666666</v>
      </c>
      <c r="J65" cm="1">
        <f t="array" aca="1" ref="J65" ca="1">_xlfn.XLOOKUP(D65,Table_Assumptions[k],Table_Weights[k]/Table_Weights[[#Totals],[k]])</f>
        <v>0.33333333333333331</v>
      </c>
      <c r="K65" cm="1">
        <f t="array" aca="1" ref="K65" ca="1">_xlfn.XLOOKUP(E65,Table_Assumptions[g],Table_Weights[g]/Table_Weights[[#Totals],[g]])</f>
        <v>0.33333333333333331</v>
      </c>
      <c r="L65" cm="1">
        <f t="array" aca="1" ref="L65" ca="1">_xlfn.XLOOKUP(F65,Table_Assumptions[Net non-operating assets (liabilities)10],Table_Weights[Net non-operating assets (liabilities)10]/Table_Weights[[#Totals],[Net non-operating assets (liabilities)10]])</f>
        <v>0.33333333333333331</v>
      </c>
      <c r="M65" cm="1">
        <f t="array" aca="1" ref="M65" ca="1">_xlfn.XLOOKUP(G65,Table_Assumptions[Total dividends expected to be received],Table_Weights[Total dividends expected to be received]/Table_Weights[[#Totals],[Total dividends expected to be received]])</f>
        <v>0.25</v>
      </c>
      <c r="N65">
        <f t="shared" ca="1" si="3"/>
        <v>1.5432098765432098E-3</v>
      </c>
      <c r="O65" s="7">
        <f t="shared" ca="1" si="4"/>
        <v>509.47113888133765</v>
      </c>
    </row>
    <row r="66" spans="2:15" x14ac:dyDescent="0.25">
      <c r="B66">
        <v>39</v>
      </c>
      <c r="C66">
        <f t="shared" ca="1" si="0"/>
        <v>12.33</v>
      </c>
      <c r="D66" s="8">
        <f t="shared" ca="1" si="5"/>
        <v>7.0000000000000007E-2</v>
      </c>
      <c r="E66" s="8">
        <f t="shared" ca="1" si="5"/>
        <v>4.2091157101159959E-2</v>
      </c>
      <c r="F66" s="3">
        <f t="shared" ca="1" si="5"/>
        <v>11.8</v>
      </c>
      <c r="G66" s="3">
        <f t="shared" ca="1" si="2"/>
        <v>36.270000000000003</v>
      </c>
      <c r="I66" cm="1">
        <f t="array" aca="1" ref="I66" ca="1">_xlfn.XLOOKUP(C66,Table_Assumptions[Normalized Earnings10],Table_Weights[Normalized Earnings10]/Table_Weights[[#Totals],[Normalized Earnings10]])</f>
        <v>0.16666666666666666</v>
      </c>
      <c r="J66" cm="1">
        <f t="array" aca="1" ref="J66" ca="1">_xlfn.XLOOKUP(D66,Table_Assumptions[k],Table_Weights[k]/Table_Weights[[#Totals],[k]])</f>
        <v>0.33333333333333331</v>
      </c>
      <c r="K66" cm="1">
        <f t="array" aca="1" ref="K66" ca="1">_xlfn.XLOOKUP(E66,Table_Assumptions[g],Table_Weights[g]/Table_Weights[[#Totals],[g]])</f>
        <v>0.33333333333333331</v>
      </c>
      <c r="L66" cm="1">
        <f t="array" aca="1" ref="L66" ca="1">_xlfn.XLOOKUP(F66,Table_Assumptions[Net non-operating assets (liabilities)10],Table_Weights[Net non-operating assets (liabilities)10]/Table_Weights[[#Totals],[Net non-operating assets (liabilities)10]])</f>
        <v>0.33333333333333331</v>
      </c>
      <c r="M66" cm="1">
        <f t="array" aca="1" ref="M66" ca="1">_xlfn.XLOOKUP(G66,Table_Assumptions[Total dividends expected to be received],Table_Weights[Total dividends expected to be received]/Table_Weights[[#Totals],[Total dividends expected to be received]])</f>
        <v>0.25</v>
      </c>
      <c r="N66">
        <f t="shared" ca="1" si="3"/>
        <v>1.5432098765432098E-3</v>
      </c>
      <c r="O66" s="7">
        <f t="shared" ca="1" si="4"/>
        <v>508.46113888133766</v>
      </c>
    </row>
    <row r="67" spans="2:15" x14ac:dyDescent="0.25">
      <c r="B67">
        <v>40</v>
      </c>
      <c r="C67">
        <f t="shared" ca="1" si="0"/>
        <v>12.33</v>
      </c>
      <c r="D67" s="8">
        <f t="shared" ref="D67:F86" ca="1" si="6">OFFSET(D$20,INT(MOD($B67,C$18)/D$18),0)</f>
        <v>7.0000000000000007E-2</v>
      </c>
      <c r="E67" s="8">
        <f t="shared" ca="1" si="6"/>
        <v>4.2091157101159959E-2</v>
      </c>
      <c r="F67" s="3">
        <f t="shared" ca="1" si="6"/>
        <v>11.8</v>
      </c>
      <c r="G67" s="3">
        <f t="shared" ca="1" si="2"/>
        <v>38.39</v>
      </c>
      <c r="I67" cm="1">
        <f t="array" aca="1" ref="I67" ca="1">_xlfn.XLOOKUP(C67,Table_Assumptions[Normalized Earnings10],Table_Weights[Normalized Earnings10]/Table_Weights[[#Totals],[Normalized Earnings10]])</f>
        <v>0.16666666666666666</v>
      </c>
      <c r="J67" cm="1">
        <f t="array" aca="1" ref="J67" ca="1">_xlfn.XLOOKUP(D67,Table_Assumptions[k],Table_Weights[k]/Table_Weights[[#Totals],[k]])</f>
        <v>0.33333333333333331</v>
      </c>
      <c r="K67" cm="1">
        <f t="array" aca="1" ref="K67" ca="1">_xlfn.XLOOKUP(E67,Table_Assumptions[g],Table_Weights[g]/Table_Weights[[#Totals],[g]])</f>
        <v>0.33333333333333331</v>
      </c>
      <c r="L67" cm="1">
        <f t="array" aca="1" ref="L67" ca="1">_xlfn.XLOOKUP(F67,Table_Assumptions[Net non-operating assets (liabilities)10],Table_Weights[Net non-operating assets (liabilities)10]/Table_Weights[[#Totals],[Net non-operating assets (liabilities)10]])</f>
        <v>0.33333333333333331</v>
      </c>
      <c r="M67" cm="1">
        <f t="array" aca="1" ref="M67" ca="1">_xlfn.XLOOKUP(G67,Table_Assumptions[Total dividends expected to be received],Table_Weights[Total dividends expected to be received]/Table_Weights[[#Totals],[Total dividends expected to be received]])</f>
        <v>0.5</v>
      </c>
      <c r="N67">
        <f t="shared" ca="1" si="3"/>
        <v>3.0864197530864196E-3</v>
      </c>
      <c r="O67" s="7">
        <f t="shared" ca="1" si="4"/>
        <v>510.58113888133767</v>
      </c>
    </row>
    <row r="68" spans="2:15" x14ac:dyDescent="0.25">
      <c r="B68">
        <v>41</v>
      </c>
      <c r="C68">
        <f t="shared" ca="1" si="0"/>
        <v>12.33</v>
      </c>
      <c r="D68" s="8">
        <f t="shared" ca="1" si="6"/>
        <v>7.0000000000000007E-2</v>
      </c>
      <c r="E68" s="8">
        <f t="shared" ca="1" si="6"/>
        <v>4.2091157101159959E-2</v>
      </c>
      <c r="F68" s="3">
        <f t="shared" ca="1" si="6"/>
        <v>11.8</v>
      </c>
      <c r="G68" s="3">
        <f t="shared" ca="1" si="2"/>
        <v>40.65</v>
      </c>
      <c r="I68" cm="1">
        <f t="array" aca="1" ref="I68" ca="1">_xlfn.XLOOKUP(C68,Table_Assumptions[Normalized Earnings10],Table_Weights[Normalized Earnings10]/Table_Weights[[#Totals],[Normalized Earnings10]])</f>
        <v>0.16666666666666666</v>
      </c>
      <c r="J68" cm="1">
        <f t="array" aca="1" ref="J68" ca="1">_xlfn.XLOOKUP(D68,Table_Assumptions[k],Table_Weights[k]/Table_Weights[[#Totals],[k]])</f>
        <v>0.33333333333333331</v>
      </c>
      <c r="K68" cm="1">
        <f t="array" aca="1" ref="K68" ca="1">_xlfn.XLOOKUP(E68,Table_Assumptions[g],Table_Weights[g]/Table_Weights[[#Totals],[g]])</f>
        <v>0.33333333333333331</v>
      </c>
      <c r="L68" cm="1">
        <f t="array" aca="1" ref="L68" ca="1">_xlfn.XLOOKUP(F68,Table_Assumptions[Net non-operating assets (liabilities)10],Table_Weights[Net non-operating assets (liabilities)10]/Table_Weights[[#Totals],[Net non-operating assets (liabilities)10]])</f>
        <v>0.33333333333333331</v>
      </c>
      <c r="M68" cm="1">
        <f t="array" aca="1" ref="M68" ca="1">_xlfn.XLOOKUP(G68,Table_Assumptions[Total dividends expected to be received],Table_Weights[Total dividends expected to be received]/Table_Weights[[#Totals],[Total dividends expected to be received]])</f>
        <v>0.25</v>
      </c>
      <c r="N68">
        <f t="shared" ca="1" si="3"/>
        <v>1.5432098765432098E-3</v>
      </c>
      <c r="O68" s="7">
        <f t="shared" ca="1" si="4"/>
        <v>512.84113888133766</v>
      </c>
    </row>
    <row r="69" spans="2:15" x14ac:dyDescent="0.25">
      <c r="B69">
        <v>42</v>
      </c>
      <c r="C69">
        <f t="shared" ca="1" si="0"/>
        <v>12.33</v>
      </c>
      <c r="D69" s="8">
        <f t="shared" ca="1" si="6"/>
        <v>7.0000000000000007E-2</v>
      </c>
      <c r="E69" s="8">
        <f t="shared" ca="1" si="6"/>
        <v>4.2091157101159959E-2</v>
      </c>
      <c r="F69" s="3">
        <f t="shared" ca="1" si="6"/>
        <v>15.17</v>
      </c>
      <c r="G69" s="3">
        <f t="shared" ca="1" si="2"/>
        <v>36.270000000000003</v>
      </c>
      <c r="I69" cm="1">
        <f t="array" aca="1" ref="I69" ca="1">_xlfn.XLOOKUP(C69,Table_Assumptions[Normalized Earnings10],Table_Weights[Normalized Earnings10]/Table_Weights[[#Totals],[Normalized Earnings10]])</f>
        <v>0.16666666666666666</v>
      </c>
      <c r="J69" cm="1">
        <f t="array" aca="1" ref="J69" ca="1">_xlfn.XLOOKUP(D69,Table_Assumptions[k],Table_Weights[k]/Table_Weights[[#Totals],[k]])</f>
        <v>0.33333333333333331</v>
      </c>
      <c r="K69" cm="1">
        <f t="array" aca="1" ref="K69" ca="1">_xlfn.XLOOKUP(E69,Table_Assumptions[g],Table_Weights[g]/Table_Weights[[#Totals],[g]])</f>
        <v>0.33333333333333331</v>
      </c>
      <c r="L69" cm="1">
        <f t="array" aca="1" ref="L69" ca="1">_xlfn.XLOOKUP(F69,Table_Assumptions[Net non-operating assets (liabilities)10],Table_Weights[Net non-operating assets (liabilities)10]/Table_Weights[[#Totals],[Net non-operating assets (liabilities)10]])</f>
        <v>0.33333333333333331</v>
      </c>
      <c r="M69" cm="1">
        <f t="array" aca="1" ref="M69" ca="1">_xlfn.XLOOKUP(G69,Table_Assumptions[Total dividends expected to be received],Table_Weights[Total dividends expected to be received]/Table_Weights[[#Totals],[Total dividends expected to be received]])</f>
        <v>0.25</v>
      </c>
      <c r="N69">
        <f t="shared" ca="1" si="3"/>
        <v>1.5432098765432098E-3</v>
      </c>
      <c r="O69" s="7">
        <f t="shared" ca="1" si="4"/>
        <v>511.83113888133767</v>
      </c>
    </row>
    <row r="70" spans="2:15" x14ac:dyDescent="0.25">
      <c r="B70">
        <v>43</v>
      </c>
      <c r="C70">
        <f t="shared" ca="1" si="0"/>
        <v>12.33</v>
      </c>
      <c r="D70" s="8">
        <f t="shared" ca="1" si="6"/>
        <v>7.0000000000000007E-2</v>
      </c>
      <c r="E70" s="8">
        <f t="shared" ca="1" si="6"/>
        <v>4.2091157101159959E-2</v>
      </c>
      <c r="F70" s="3">
        <f t="shared" ca="1" si="6"/>
        <v>15.17</v>
      </c>
      <c r="G70" s="3">
        <f t="shared" ca="1" si="2"/>
        <v>38.39</v>
      </c>
      <c r="I70" cm="1">
        <f t="array" aca="1" ref="I70" ca="1">_xlfn.XLOOKUP(C70,Table_Assumptions[Normalized Earnings10],Table_Weights[Normalized Earnings10]/Table_Weights[[#Totals],[Normalized Earnings10]])</f>
        <v>0.16666666666666666</v>
      </c>
      <c r="J70" cm="1">
        <f t="array" aca="1" ref="J70" ca="1">_xlfn.XLOOKUP(D70,Table_Assumptions[k],Table_Weights[k]/Table_Weights[[#Totals],[k]])</f>
        <v>0.33333333333333331</v>
      </c>
      <c r="K70" cm="1">
        <f t="array" aca="1" ref="K70" ca="1">_xlfn.XLOOKUP(E70,Table_Assumptions[g],Table_Weights[g]/Table_Weights[[#Totals],[g]])</f>
        <v>0.33333333333333331</v>
      </c>
      <c r="L70" cm="1">
        <f t="array" aca="1" ref="L70" ca="1">_xlfn.XLOOKUP(F70,Table_Assumptions[Net non-operating assets (liabilities)10],Table_Weights[Net non-operating assets (liabilities)10]/Table_Weights[[#Totals],[Net non-operating assets (liabilities)10]])</f>
        <v>0.33333333333333331</v>
      </c>
      <c r="M70" cm="1">
        <f t="array" aca="1" ref="M70" ca="1">_xlfn.XLOOKUP(G70,Table_Assumptions[Total dividends expected to be received],Table_Weights[Total dividends expected to be received]/Table_Weights[[#Totals],[Total dividends expected to be received]])</f>
        <v>0.5</v>
      </c>
      <c r="N70">
        <f t="shared" ca="1" si="3"/>
        <v>3.0864197530864196E-3</v>
      </c>
      <c r="O70" s="7">
        <f t="shared" ca="1" si="4"/>
        <v>513.95113888133767</v>
      </c>
    </row>
    <row r="71" spans="2:15" x14ac:dyDescent="0.25">
      <c r="B71">
        <v>44</v>
      </c>
      <c r="C71">
        <f t="shared" ca="1" si="0"/>
        <v>12.33</v>
      </c>
      <c r="D71" s="8">
        <f t="shared" ca="1" si="6"/>
        <v>7.0000000000000007E-2</v>
      </c>
      <c r="E71" s="8">
        <f t="shared" ca="1" si="6"/>
        <v>4.2091157101159959E-2</v>
      </c>
      <c r="F71" s="3">
        <f t="shared" ca="1" si="6"/>
        <v>15.17</v>
      </c>
      <c r="G71" s="3">
        <f t="shared" ca="1" si="2"/>
        <v>40.65</v>
      </c>
      <c r="I71" cm="1">
        <f t="array" aca="1" ref="I71" ca="1">_xlfn.XLOOKUP(C71,Table_Assumptions[Normalized Earnings10],Table_Weights[Normalized Earnings10]/Table_Weights[[#Totals],[Normalized Earnings10]])</f>
        <v>0.16666666666666666</v>
      </c>
      <c r="J71" cm="1">
        <f t="array" aca="1" ref="J71" ca="1">_xlfn.XLOOKUP(D71,Table_Assumptions[k],Table_Weights[k]/Table_Weights[[#Totals],[k]])</f>
        <v>0.33333333333333331</v>
      </c>
      <c r="K71" cm="1">
        <f t="array" aca="1" ref="K71" ca="1">_xlfn.XLOOKUP(E71,Table_Assumptions[g],Table_Weights[g]/Table_Weights[[#Totals],[g]])</f>
        <v>0.33333333333333331</v>
      </c>
      <c r="L71" cm="1">
        <f t="array" aca="1" ref="L71" ca="1">_xlfn.XLOOKUP(F71,Table_Assumptions[Net non-operating assets (liabilities)10],Table_Weights[Net non-operating assets (liabilities)10]/Table_Weights[[#Totals],[Net non-operating assets (liabilities)10]])</f>
        <v>0.33333333333333331</v>
      </c>
      <c r="M71" cm="1">
        <f t="array" aca="1" ref="M71" ca="1">_xlfn.XLOOKUP(G71,Table_Assumptions[Total dividends expected to be received],Table_Weights[Total dividends expected to be received]/Table_Weights[[#Totals],[Total dividends expected to be received]])</f>
        <v>0.25</v>
      </c>
      <c r="N71">
        <f t="shared" ca="1" si="3"/>
        <v>1.5432098765432098E-3</v>
      </c>
      <c r="O71" s="7">
        <f t="shared" ca="1" si="4"/>
        <v>516.21113888133766</v>
      </c>
    </row>
    <row r="72" spans="2:15" x14ac:dyDescent="0.25">
      <c r="B72">
        <v>45</v>
      </c>
      <c r="C72">
        <f t="shared" ca="1" si="0"/>
        <v>12.33</v>
      </c>
      <c r="D72" s="8">
        <f t="shared" ca="1" si="6"/>
        <v>7.0000000000000007E-2</v>
      </c>
      <c r="E72" s="8">
        <f t="shared" ca="1" si="6"/>
        <v>4.4195714956217956E-2</v>
      </c>
      <c r="F72" s="3">
        <f t="shared" ca="1" si="6"/>
        <v>8.43</v>
      </c>
      <c r="G72" s="3">
        <f t="shared" ca="1" si="2"/>
        <v>36.270000000000003</v>
      </c>
      <c r="I72" cm="1">
        <f t="array" aca="1" ref="I72" ca="1">_xlfn.XLOOKUP(C72,Table_Assumptions[Normalized Earnings10],Table_Weights[Normalized Earnings10]/Table_Weights[[#Totals],[Normalized Earnings10]])</f>
        <v>0.16666666666666666</v>
      </c>
      <c r="J72" cm="1">
        <f t="array" aca="1" ref="J72" ca="1">_xlfn.XLOOKUP(D72,Table_Assumptions[k],Table_Weights[k]/Table_Weights[[#Totals],[k]])</f>
        <v>0.33333333333333331</v>
      </c>
      <c r="K72" cm="1">
        <f t="array" aca="1" ref="K72" ca="1">_xlfn.XLOOKUP(E72,Table_Assumptions[g],Table_Weights[g]/Table_Weights[[#Totals],[g]])</f>
        <v>0.33333333333333331</v>
      </c>
      <c r="L72" cm="1">
        <f t="array" aca="1" ref="L72" ca="1">_xlfn.XLOOKUP(F72,Table_Assumptions[Net non-operating assets (liabilities)10],Table_Weights[Net non-operating assets (liabilities)10]/Table_Weights[[#Totals],[Net non-operating assets (liabilities)10]])</f>
        <v>0.33333333333333331</v>
      </c>
      <c r="M72" cm="1">
        <f t="array" aca="1" ref="M72" ca="1">_xlfn.XLOOKUP(G72,Table_Assumptions[Total dividends expected to be received],Table_Weights[Total dividends expected to be received]/Table_Weights[[#Totals],[Total dividends expected to be received]])</f>
        <v>0.25</v>
      </c>
      <c r="N72">
        <f t="shared" ca="1" si="3"/>
        <v>1.5432098765432098E-3</v>
      </c>
      <c r="O72" s="7">
        <f t="shared" ca="1" si="4"/>
        <v>543.64554891039643</v>
      </c>
    </row>
    <row r="73" spans="2:15" x14ac:dyDescent="0.25">
      <c r="B73">
        <v>46</v>
      </c>
      <c r="C73">
        <f t="shared" ca="1" si="0"/>
        <v>12.33</v>
      </c>
      <c r="D73" s="8">
        <f t="shared" ca="1" si="6"/>
        <v>7.0000000000000007E-2</v>
      </c>
      <c r="E73" s="8">
        <f t="shared" ca="1" si="6"/>
        <v>4.4195714956217956E-2</v>
      </c>
      <c r="F73" s="3">
        <f t="shared" ca="1" si="6"/>
        <v>8.43</v>
      </c>
      <c r="G73" s="3">
        <f t="shared" ca="1" si="2"/>
        <v>38.39</v>
      </c>
      <c r="I73" cm="1">
        <f t="array" aca="1" ref="I73" ca="1">_xlfn.XLOOKUP(C73,Table_Assumptions[Normalized Earnings10],Table_Weights[Normalized Earnings10]/Table_Weights[[#Totals],[Normalized Earnings10]])</f>
        <v>0.16666666666666666</v>
      </c>
      <c r="J73" cm="1">
        <f t="array" aca="1" ref="J73" ca="1">_xlfn.XLOOKUP(D73,Table_Assumptions[k],Table_Weights[k]/Table_Weights[[#Totals],[k]])</f>
        <v>0.33333333333333331</v>
      </c>
      <c r="K73" cm="1">
        <f t="array" aca="1" ref="K73" ca="1">_xlfn.XLOOKUP(E73,Table_Assumptions[g],Table_Weights[g]/Table_Weights[[#Totals],[g]])</f>
        <v>0.33333333333333331</v>
      </c>
      <c r="L73" cm="1">
        <f t="array" aca="1" ref="L73" ca="1">_xlfn.XLOOKUP(F73,Table_Assumptions[Net non-operating assets (liabilities)10],Table_Weights[Net non-operating assets (liabilities)10]/Table_Weights[[#Totals],[Net non-operating assets (liabilities)10]])</f>
        <v>0.33333333333333331</v>
      </c>
      <c r="M73" cm="1">
        <f t="array" aca="1" ref="M73" ca="1">_xlfn.XLOOKUP(G73,Table_Assumptions[Total dividends expected to be received],Table_Weights[Total dividends expected to be received]/Table_Weights[[#Totals],[Total dividends expected to be received]])</f>
        <v>0.5</v>
      </c>
      <c r="N73">
        <f t="shared" ca="1" si="3"/>
        <v>3.0864197530864196E-3</v>
      </c>
      <c r="O73" s="7">
        <f t="shared" ca="1" si="4"/>
        <v>545.76554891039643</v>
      </c>
    </row>
    <row r="74" spans="2:15" x14ac:dyDescent="0.25">
      <c r="B74">
        <v>47</v>
      </c>
      <c r="C74">
        <f t="shared" ca="1" si="0"/>
        <v>12.33</v>
      </c>
      <c r="D74" s="8">
        <f t="shared" ca="1" si="6"/>
        <v>7.0000000000000007E-2</v>
      </c>
      <c r="E74" s="8">
        <f t="shared" ca="1" si="6"/>
        <v>4.4195714956217956E-2</v>
      </c>
      <c r="F74" s="3">
        <f t="shared" ca="1" si="6"/>
        <v>8.43</v>
      </c>
      <c r="G74" s="3">
        <f t="shared" ca="1" si="2"/>
        <v>40.65</v>
      </c>
      <c r="I74" cm="1">
        <f t="array" aca="1" ref="I74" ca="1">_xlfn.XLOOKUP(C74,Table_Assumptions[Normalized Earnings10],Table_Weights[Normalized Earnings10]/Table_Weights[[#Totals],[Normalized Earnings10]])</f>
        <v>0.16666666666666666</v>
      </c>
      <c r="J74" cm="1">
        <f t="array" aca="1" ref="J74" ca="1">_xlfn.XLOOKUP(D74,Table_Assumptions[k],Table_Weights[k]/Table_Weights[[#Totals],[k]])</f>
        <v>0.33333333333333331</v>
      </c>
      <c r="K74" cm="1">
        <f t="array" aca="1" ref="K74" ca="1">_xlfn.XLOOKUP(E74,Table_Assumptions[g],Table_Weights[g]/Table_Weights[[#Totals],[g]])</f>
        <v>0.33333333333333331</v>
      </c>
      <c r="L74" cm="1">
        <f t="array" aca="1" ref="L74" ca="1">_xlfn.XLOOKUP(F74,Table_Assumptions[Net non-operating assets (liabilities)10],Table_Weights[Net non-operating assets (liabilities)10]/Table_Weights[[#Totals],[Net non-operating assets (liabilities)10]])</f>
        <v>0.33333333333333331</v>
      </c>
      <c r="M74" cm="1">
        <f t="array" aca="1" ref="M74" ca="1">_xlfn.XLOOKUP(G74,Table_Assumptions[Total dividends expected to be received],Table_Weights[Total dividends expected to be received]/Table_Weights[[#Totals],[Total dividends expected to be received]])</f>
        <v>0.25</v>
      </c>
      <c r="N74">
        <f t="shared" ca="1" si="3"/>
        <v>1.5432098765432098E-3</v>
      </c>
      <c r="O74" s="7">
        <f t="shared" ca="1" si="4"/>
        <v>548.02554891039642</v>
      </c>
    </row>
    <row r="75" spans="2:15" x14ac:dyDescent="0.25">
      <c r="B75">
        <v>48</v>
      </c>
      <c r="C75">
        <f t="shared" ca="1" si="0"/>
        <v>12.33</v>
      </c>
      <c r="D75" s="8">
        <f t="shared" ca="1" si="6"/>
        <v>7.0000000000000007E-2</v>
      </c>
      <c r="E75" s="8">
        <f t="shared" ca="1" si="6"/>
        <v>4.4195714956217956E-2</v>
      </c>
      <c r="F75" s="3">
        <f t="shared" ca="1" si="6"/>
        <v>11.8</v>
      </c>
      <c r="G75" s="3">
        <f t="shared" ca="1" si="2"/>
        <v>36.270000000000003</v>
      </c>
      <c r="I75" cm="1">
        <f t="array" aca="1" ref="I75" ca="1">_xlfn.XLOOKUP(C75,Table_Assumptions[Normalized Earnings10],Table_Weights[Normalized Earnings10]/Table_Weights[[#Totals],[Normalized Earnings10]])</f>
        <v>0.16666666666666666</v>
      </c>
      <c r="J75" cm="1">
        <f t="array" aca="1" ref="J75" ca="1">_xlfn.XLOOKUP(D75,Table_Assumptions[k],Table_Weights[k]/Table_Weights[[#Totals],[k]])</f>
        <v>0.33333333333333331</v>
      </c>
      <c r="K75" cm="1">
        <f t="array" aca="1" ref="K75" ca="1">_xlfn.XLOOKUP(E75,Table_Assumptions[g],Table_Weights[g]/Table_Weights[[#Totals],[g]])</f>
        <v>0.33333333333333331</v>
      </c>
      <c r="L75" cm="1">
        <f t="array" aca="1" ref="L75" ca="1">_xlfn.XLOOKUP(F75,Table_Assumptions[Net non-operating assets (liabilities)10],Table_Weights[Net non-operating assets (liabilities)10]/Table_Weights[[#Totals],[Net non-operating assets (liabilities)10]])</f>
        <v>0.33333333333333331</v>
      </c>
      <c r="M75" cm="1">
        <f t="array" aca="1" ref="M75" ca="1">_xlfn.XLOOKUP(G75,Table_Assumptions[Total dividends expected to be received],Table_Weights[Total dividends expected to be received]/Table_Weights[[#Totals],[Total dividends expected to be received]])</f>
        <v>0.25</v>
      </c>
      <c r="N75">
        <f t="shared" ca="1" si="3"/>
        <v>1.5432098765432098E-3</v>
      </c>
      <c r="O75" s="7">
        <f t="shared" ca="1" si="4"/>
        <v>547.01554891039643</v>
      </c>
    </row>
    <row r="76" spans="2:15" x14ac:dyDescent="0.25">
      <c r="B76">
        <v>49</v>
      </c>
      <c r="C76">
        <f t="shared" ca="1" si="0"/>
        <v>12.33</v>
      </c>
      <c r="D76" s="8">
        <f t="shared" ca="1" si="6"/>
        <v>7.0000000000000007E-2</v>
      </c>
      <c r="E76" s="8">
        <f t="shared" ca="1" si="6"/>
        <v>4.4195714956217956E-2</v>
      </c>
      <c r="F76" s="3">
        <f t="shared" ca="1" si="6"/>
        <v>11.8</v>
      </c>
      <c r="G76" s="3">
        <f t="shared" ca="1" si="2"/>
        <v>38.39</v>
      </c>
      <c r="I76" cm="1">
        <f t="array" aca="1" ref="I76" ca="1">_xlfn.XLOOKUP(C76,Table_Assumptions[Normalized Earnings10],Table_Weights[Normalized Earnings10]/Table_Weights[[#Totals],[Normalized Earnings10]])</f>
        <v>0.16666666666666666</v>
      </c>
      <c r="J76" cm="1">
        <f t="array" aca="1" ref="J76" ca="1">_xlfn.XLOOKUP(D76,Table_Assumptions[k],Table_Weights[k]/Table_Weights[[#Totals],[k]])</f>
        <v>0.33333333333333331</v>
      </c>
      <c r="K76" cm="1">
        <f t="array" aca="1" ref="K76" ca="1">_xlfn.XLOOKUP(E76,Table_Assumptions[g],Table_Weights[g]/Table_Weights[[#Totals],[g]])</f>
        <v>0.33333333333333331</v>
      </c>
      <c r="L76" cm="1">
        <f t="array" aca="1" ref="L76" ca="1">_xlfn.XLOOKUP(F76,Table_Assumptions[Net non-operating assets (liabilities)10],Table_Weights[Net non-operating assets (liabilities)10]/Table_Weights[[#Totals],[Net non-operating assets (liabilities)10]])</f>
        <v>0.33333333333333331</v>
      </c>
      <c r="M76" cm="1">
        <f t="array" aca="1" ref="M76" ca="1">_xlfn.XLOOKUP(G76,Table_Assumptions[Total dividends expected to be received],Table_Weights[Total dividends expected to be received]/Table_Weights[[#Totals],[Total dividends expected to be received]])</f>
        <v>0.5</v>
      </c>
      <c r="N76">
        <f t="shared" ca="1" si="3"/>
        <v>3.0864197530864196E-3</v>
      </c>
      <c r="O76" s="7">
        <f t="shared" ca="1" si="4"/>
        <v>549.13554891039644</v>
      </c>
    </row>
    <row r="77" spans="2:15" x14ac:dyDescent="0.25">
      <c r="B77">
        <v>50</v>
      </c>
      <c r="C77">
        <f t="shared" ca="1" si="0"/>
        <v>12.33</v>
      </c>
      <c r="D77" s="8">
        <f t="shared" ca="1" si="6"/>
        <v>7.0000000000000007E-2</v>
      </c>
      <c r="E77" s="8">
        <f t="shared" ca="1" si="6"/>
        <v>4.4195714956217956E-2</v>
      </c>
      <c r="F77" s="3">
        <f t="shared" ca="1" si="6"/>
        <v>11.8</v>
      </c>
      <c r="G77" s="3">
        <f t="shared" ca="1" si="2"/>
        <v>40.65</v>
      </c>
      <c r="I77" cm="1">
        <f t="array" aca="1" ref="I77" ca="1">_xlfn.XLOOKUP(C77,Table_Assumptions[Normalized Earnings10],Table_Weights[Normalized Earnings10]/Table_Weights[[#Totals],[Normalized Earnings10]])</f>
        <v>0.16666666666666666</v>
      </c>
      <c r="J77" cm="1">
        <f t="array" aca="1" ref="J77" ca="1">_xlfn.XLOOKUP(D77,Table_Assumptions[k],Table_Weights[k]/Table_Weights[[#Totals],[k]])</f>
        <v>0.33333333333333331</v>
      </c>
      <c r="K77" cm="1">
        <f t="array" aca="1" ref="K77" ca="1">_xlfn.XLOOKUP(E77,Table_Assumptions[g],Table_Weights[g]/Table_Weights[[#Totals],[g]])</f>
        <v>0.33333333333333331</v>
      </c>
      <c r="L77" cm="1">
        <f t="array" aca="1" ref="L77" ca="1">_xlfn.XLOOKUP(F77,Table_Assumptions[Net non-operating assets (liabilities)10],Table_Weights[Net non-operating assets (liabilities)10]/Table_Weights[[#Totals],[Net non-operating assets (liabilities)10]])</f>
        <v>0.33333333333333331</v>
      </c>
      <c r="M77" cm="1">
        <f t="array" aca="1" ref="M77" ca="1">_xlfn.XLOOKUP(G77,Table_Assumptions[Total dividends expected to be received],Table_Weights[Total dividends expected to be received]/Table_Weights[[#Totals],[Total dividends expected to be received]])</f>
        <v>0.25</v>
      </c>
      <c r="N77">
        <f t="shared" ca="1" si="3"/>
        <v>1.5432098765432098E-3</v>
      </c>
      <c r="O77" s="7">
        <f t="shared" ca="1" si="4"/>
        <v>551.39554891039643</v>
      </c>
    </row>
    <row r="78" spans="2:15" x14ac:dyDescent="0.25">
      <c r="B78">
        <v>51</v>
      </c>
      <c r="C78">
        <f t="shared" ca="1" si="0"/>
        <v>12.33</v>
      </c>
      <c r="D78" s="8">
        <f t="shared" ca="1" si="6"/>
        <v>7.0000000000000007E-2</v>
      </c>
      <c r="E78" s="8">
        <f t="shared" ca="1" si="6"/>
        <v>4.4195714956217956E-2</v>
      </c>
      <c r="F78" s="3">
        <f t="shared" ca="1" si="6"/>
        <v>15.17</v>
      </c>
      <c r="G78" s="3">
        <f t="shared" ca="1" si="2"/>
        <v>36.270000000000003</v>
      </c>
      <c r="I78" cm="1">
        <f t="array" aca="1" ref="I78" ca="1">_xlfn.XLOOKUP(C78,Table_Assumptions[Normalized Earnings10],Table_Weights[Normalized Earnings10]/Table_Weights[[#Totals],[Normalized Earnings10]])</f>
        <v>0.16666666666666666</v>
      </c>
      <c r="J78" cm="1">
        <f t="array" aca="1" ref="J78" ca="1">_xlfn.XLOOKUP(D78,Table_Assumptions[k],Table_Weights[k]/Table_Weights[[#Totals],[k]])</f>
        <v>0.33333333333333331</v>
      </c>
      <c r="K78" cm="1">
        <f t="array" aca="1" ref="K78" ca="1">_xlfn.XLOOKUP(E78,Table_Assumptions[g],Table_Weights[g]/Table_Weights[[#Totals],[g]])</f>
        <v>0.33333333333333331</v>
      </c>
      <c r="L78" cm="1">
        <f t="array" aca="1" ref="L78" ca="1">_xlfn.XLOOKUP(F78,Table_Assumptions[Net non-operating assets (liabilities)10],Table_Weights[Net non-operating assets (liabilities)10]/Table_Weights[[#Totals],[Net non-operating assets (liabilities)10]])</f>
        <v>0.33333333333333331</v>
      </c>
      <c r="M78" cm="1">
        <f t="array" aca="1" ref="M78" ca="1">_xlfn.XLOOKUP(G78,Table_Assumptions[Total dividends expected to be received],Table_Weights[Total dividends expected to be received]/Table_Weights[[#Totals],[Total dividends expected to be received]])</f>
        <v>0.25</v>
      </c>
      <c r="N78">
        <f t="shared" ca="1" si="3"/>
        <v>1.5432098765432098E-3</v>
      </c>
      <c r="O78" s="7">
        <f t="shared" ca="1" si="4"/>
        <v>550.38554891039644</v>
      </c>
    </row>
    <row r="79" spans="2:15" x14ac:dyDescent="0.25">
      <c r="B79">
        <v>52</v>
      </c>
      <c r="C79">
        <f t="shared" ca="1" si="0"/>
        <v>12.33</v>
      </c>
      <c r="D79" s="8">
        <f t="shared" ca="1" si="6"/>
        <v>7.0000000000000007E-2</v>
      </c>
      <c r="E79" s="8">
        <f t="shared" ca="1" si="6"/>
        <v>4.4195714956217956E-2</v>
      </c>
      <c r="F79" s="3">
        <f t="shared" ca="1" si="6"/>
        <v>15.17</v>
      </c>
      <c r="G79" s="3">
        <f t="shared" ca="1" si="2"/>
        <v>38.39</v>
      </c>
      <c r="I79" cm="1">
        <f t="array" aca="1" ref="I79" ca="1">_xlfn.XLOOKUP(C79,Table_Assumptions[Normalized Earnings10],Table_Weights[Normalized Earnings10]/Table_Weights[[#Totals],[Normalized Earnings10]])</f>
        <v>0.16666666666666666</v>
      </c>
      <c r="J79" cm="1">
        <f t="array" aca="1" ref="J79" ca="1">_xlfn.XLOOKUP(D79,Table_Assumptions[k],Table_Weights[k]/Table_Weights[[#Totals],[k]])</f>
        <v>0.33333333333333331</v>
      </c>
      <c r="K79" cm="1">
        <f t="array" aca="1" ref="K79" ca="1">_xlfn.XLOOKUP(E79,Table_Assumptions[g],Table_Weights[g]/Table_Weights[[#Totals],[g]])</f>
        <v>0.33333333333333331</v>
      </c>
      <c r="L79" cm="1">
        <f t="array" aca="1" ref="L79" ca="1">_xlfn.XLOOKUP(F79,Table_Assumptions[Net non-operating assets (liabilities)10],Table_Weights[Net non-operating assets (liabilities)10]/Table_Weights[[#Totals],[Net non-operating assets (liabilities)10]])</f>
        <v>0.33333333333333331</v>
      </c>
      <c r="M79" cm="1">
        <f t="array" aca="1" ref="M79" ca="1">_xlfn.XLOOKUP(G79,Table_Assumptions[Total dividends expected to be received],Table_Weights[Total dividends expected to be received]/Table_Weights[[#Totals],[Total dividends expected to be received]])</f>
        <v>0.5</v>
      </c>
      <c r="N79">
        <f t="shared" ca="1" si="3"/>
        <v>3.0864197530864196E-3</v>
      </c>
      <c r="O79" s="7">
        <f t="shared" ca="1" si="4"/>
        <v>552.50554891039644</v>
      </c>
    </row>
    <row r="80" spans="2:15" x14ac:dyDescent="0.25">
      <c r="B80">
        <v>53</v>
      </c>
      <c r="C80">
        <f t="shared" ca="1" si="0"/>
        <v>12.33</v>
      </c>
      <c r="D80" s="8">
        <f t="shared" ca="1" si="6"/>
        <v>7.0000000000000007E-2</v>
      </c>
      <c r="E80" s="8">
        <f t="shared" ca="1" si="6"/>
        <v>4.4195714956217956E-2</v>
      </c>
      <c r="F80" s="3">
        <f t="shared" ca="1" si="6"/>
        <v>15.17</v>
      </c>
      <c r="G80" s="3">
        <f t="shared" ca="1" si="2"/>
        <v>40.65</v>
      </c>
      <c r="I80" cm="1">
        <f t="array" aca="1" ref="I80" ca="1">_xlfn.XLOOKUP(C80,Table_Assumptions[Normalized Earnings10],Table_Weights[Normalized Earnings10]/Table_Weights[[#Totals],[Normalized Earnings10]])</f>
        <v>0.16666666666666666</v>
      </c>
      <c r="J80" cm="1">
        <f t="array" aca="1" ref="J80" ca="1">_xlfn.XLOOKUP(D80,Table_Assumptions[k],Table_Weights[k]/Table_Weights[[#Totals],[k]])</f>
        <v>0.33333333333333331</v>
      </c>
      <c r="K80" cm="1">
        <f t="array" aca="1" ref="K80" ca="1">_xlfn.XLOOKUP(E80,Table_Assumptions[g],Table_Weights[g]/Table_Weights[[#Totals],[g]])</f>
        <v>0.33333333333333331</v>
      </c>
      <c r="L80" cm="1">
        <f t="array" aca="1" ref="L80" ca="1">_xlfn.XLOOKUP(F80,Table_Assumptions[Net non-operating assets (liabilities)10],Table_Weights[Net non-operating assets (liabilities)10]/Table_Weights[[#Totals],[Net non-operating assets (liabilities)10]])</f>
        <v>0.33333333333333331</v>
      </c>
      <c r="M80" cm="1">
        <f t="array" aca="1" ref="M80" ca="1">_xlfn.XLOOKUP(G80,Table_Assumptions[Total dividends expected to be received],Table_Weights[Total dividends expected to be received]/Table_Weights[[#Totals],[Total dividends expected to be received]])</f>
        <v>0.25</v>
      </c>
      <c r="N80">
        <f t="shared" ca="1" si="3"/>
        <v>1.5432098765432098E-3</v>
      </c>
      <c r="O80" s="7">
        <f t="shared" ca="1" si="4"/>
        <v>554.76554891039643</v>
      </c>
    </row>
    <row r="81" spans="2:15" x14ac:dyDescent="0.25">
      <c r="B81">
        <v>54</v>
      </c>
      <c r="C81">
        <f t="shared" ca="1" si="0"/>
        <v>12.33</v>
      </c>
      <c r="D81" s="8">
        <f t="shared" ca="1" si="6"/>
        <v>6.4000000000000001E-2</v>
      </c>
      <c r="E81" s="8">
        <f t="shared" ca="1" si="6"/>
        <v>3.9986599246101963E-2</v>
      </c>
      <c r="F81" s="3">
        <f t="shared" ca="1" si="6"/>
        <v>8.43</v>
      </c>
      <c r="G81" s="3">
        <f t="shared" ca="1" si="2"/>
        <v>36.270000000000003</v>
      </c>
      <c r="I81" cm="1">
        <f t="array" aca="1" ref="I81" ca="1">_xlfn.XLOOKUP(C81,Table_Assumptions[Normalized Earnings10],Table_Weights[Normalized Earnings10]/Table_Weights[[#Totals],[Normalized Earnings10]])</f>
        <v>0.16666666666666666</v>
      </c>
      <c r="J81" cm="1">
        <f t="array" aca="1" ref="J81" ca="1">_xlfn.XLOOKUP(D81,Table_Assumptions[k],Table_Weights[k]/Table_Weights[[#Totals],[k]])</f>
        <v>0.33333333333333331</v>
      </c>
      <c r="K81" cm="1">
        <f t="array" aca="1" ref="K81" ca="1">_xlfn.XLOOKUP(E81,Table_Assumptions[g],Table_Weights[g]/Table_Weights[[#Totals],[g]])</f>
        <v>0.33333333333333331</v>
      </c>
      <c r="L81" cm="1">
        <f t="array" aca="1" ref="L81" ca="1">_xlfn.XLOOKUP(F81,Table_Assumptions[Net non-operating assets (liabilities)10],Table_Weights[Net non-operating assets (liabilities)10]/Table_Weights[[#Totals],[Net non-operating assets (liabilities)10]])</f>
        <v>0.33333333333333331</v>
      </c>
      <c r="M81" cm="1">
        <f t="array" aca="1" ref="M81" ca="1">_xlfn.XLOOKUP(G81,Table_Assumptions[Total dividends expected to be received],Table_Weights[Total dividends expected to be received]/Table_Weights[[#Totals],[Total dividends expected to be received]])</f>
        <v>0.25</v>
      </c>
      <c r="N81">
        <f t="shared" ca="1" si="3"/>
        <v>1.5432098765432098E-3</v>
      </c>
      <c r="O81" s="7">
        <f t="shared" ca="1" si="4"/>
        <v>578.69495140740958</v>
      </c>
    </row>
    <row r="82" spans="2:15" x14ac:dyDescent="0.25">
      <c r="B82">
        <v>55</v>
      </c>
      <c r="C82">
        <f t="shared" ca="1" si="0"/>
        <v>12.33</v>
      </c>
      <c r="D82" s="8">
        <f t="shared" ca="1" si="6"/>
        <v>6.4000000000000001E-2</v>
      </c>
      <c r="E82" s="8">
        <f t="shared" ca="1" si="6"/>
        <v>3.9986599246101963E-2</v>
      </c>
      <c r="F82" s="3">
        <f t="shared" ca="1" si="6"/>
        <v>8.43</v>
      </c>
      <c r="G82" s="3">
        <f t="shared" ca="1" si="2"/>
        <v>38.39</v>
      </c>
      <c r="I82" cm="1">
        <f t="array" aca="1" ref="I82" ca="1">_xlfn.XLOOKUP(C82,Table_Assumptions[Normalized Earnings10],Table_Weights[Normalized Earnings10]/Table_Weights[[#Totals],[Normalized Earnings10]])</f>
        <v>0.16666666666666666</v>
      </c>
      <c r="J82" cm="1">
        <f t="array" aca="1" ref="J82" ca="1">_xlfn.XLOOKUP(D82,Table_Assumptions[k],Table_Weights[k]/Table_Weights[[#Totals],[k]])</f>
        <v>0.33333333333333331</v>
      </c>
      <c r="K82" cm="1">
        <f t="array" aca="1" ref="K82" ca="1">_xlfn.XLOOKUP(E82,Table_Assumptions[g],Table_Weights[g]/Table_Weights[[#Totals],[g]])</f>
        <v>0.33333333333333331</v>
      </c>
      <c r="L82" cm="1">
        <f t="array" aca="1" ref="L82" ca="1">_xlfn.XLOOKUP(F82,Table_Assumptions[Net non-operating assets (liabilities)10],Table_Weights[Net non-operating assets (liabilities)10]/Table_Weights[[#Totals],[Net non-operating assets (liabilities)10]])</f>
        <v>0.33333333333333331</v>
      </c>
      <c r="M82" cm="1">
        <f t="array" aca="1" ref="M82" ca="1">_xlfn.XLOOKUP(G82,Table_Assumptions[Total dividends expected to be received],Table_Weights[Total dividends expected to be received]/Table_Weights[[#Totals],[Total dividends expected to be received]])</f>
        <v>0.5</v>
      </c>
      <c r="N82">
        <f t="shared" ca="1" si="3"/>
        <v>3.0864197530864196E-3</v>
      </c>
      <c r="O82" s="7">
        <f t="shared" ca="1" si="4"/>
        <v>580.81495140740958</v>
      </c>
    </row>
    <row r="83" spans="2:15" x14ac:dyDescent="0.25">
      <c r="B83">
        <v>56</v>
      </c>
      <c r="C83">
        <f t="shared" ca="1" si="0"/>
        <v>12.33</v>
      </c>
      <c r="D83" s="8">
        <f t="shared" ca="1" si="6"/>
        <v>6.4000000000000001E-2</v>
      </c>
      <c r="E83" s="8">
        <f t="shared" ca="1" si="6"/>
        <v>3.9986599246101963E-2</v>
      </c>
      <c r="F83" s="3">
        <f t="shared" ca="1" si="6"/>
        <v>8.43</v>
      </c>
      <c r="G83" s="3">
        <f t="shared" ca="1" si="2"/>
        <v>40.65</v>
      </c>
      <c r="I83" cm="1">
        <f t="array" aca="1" ref="I83" ca="1">_xlfn.XLOOKUP(C83,Table_Assumptions[Normalized Earnings10],Table_Weights[Normalized Earnings10]/Table_Weights[[#Totals],[Normalized Earnings10]])</f>
        <v>0.16666666666666666</v>
      </c>
      <c r="J83" cm="1">
        <f t="array" aca="1" ref="J83" ca="1">_xlfn.XLOOKUP(D83,Table_Assumptions[k],Table_Weights[k]/Table_Weights[[#Totals],[k]])</f>
        <v>0.33333333333333331</v>
      </c>
      <c r="K83" cm="1">
        <f t="array" aca="1" ref="K83" ca="1">_xlfn.XLOOKUP(E83,Table_Assumptions[g],Table_Weights[g]/Table_Weights[[#Totals],[g]])</f>
        <v>0.33333333333333331</v>
      </c>
      <c r="L83" cm="1">
        <f t="array" aca="1" ref="L83" ca="1">_xlfn.XLOOKUP(F83,Table_Assumptions[Net non-operating assets (liabilities)10],Table_Weights[Net non-operating assets (liabilities)10]/Table_Weights[[#Totals],[Net non-operating assets (liabilities)10]])</f>
        <v>0.33333333333333331</v>
      </c>
      <c r="M83" cm="1">
        <f t="array" aca="1" ref="M83" ca="1">_xlfn.XLOOKUP(G83,Table_Assumptions[Total dividends expected to be received],Table_Weights[Total dividends expected to be received]/Table_Weights[[#Totals],[Total dividends expected to be received]])</f>
        <v>0.25</v>
      </c>
      <c r="N83">
        <f t="shared" ca="1" si="3"/>
        <v>1.5432098765432098E-3</v>
      </c>
      <c r="O83" s="7">
        <f t="shared" ca="1" si="4"/>
        <v>583.07495140740957</v>
      </c>
    </row>
    <row r="84" spans="2:15" x14ac:dyDescent="0.25">
      <c r="B84">
        <v>57</v>
      </c>
      <c r="C84">
        <f t="shared" ca="1" si="0"/>
        <v>12.33</v>
      </c>
      <c r="D84" s="8">
        <f t="shared" ca="1" si="6"/>
        <v>6.4000000000000001E-2</v>
      </c>
      <c r="E84" s="8">
        <f t="shared" ca="1" si="6"/>
        <v>3.9986599246101963E-2</v>
      </c>
      <c r="F84" s="3">
        <f t="shared" ca="1" si="6"/>
        <v>11.8</v>
      </c>
      <c r="G84" s="3">
        <f t="shared" ca="1" si="2"/>
        <v>36.270000000000003</v>
      </c>
      <c r="I84" cm="1">
        <f t="array" aca="1" ref="I84" ca="1">_xlfn.XLOOKUP(C84,Table_Assumptions[Normalized Earnings10],Table_Weights[Normalized Earnings10]/Table_Weights[[#Totals],[Normalized Earnings10]])</f>
        <v>0.16666666666666666</v>
      </c>
      <c r="J84" cm="1">
        <f t="array" aca="1" ref="J84" ca="1">_xlfn.XLOOKUP(D84,Table_Assumptions[k],Table_Weights[k]/Table_Weights[[#Totals],[k]])</f>
        <v>0.33333333333333331</v>
      </c>
      <c r="K84" cm="1">
        <f t="array" aca="1" ref="K84" ca="1">_xlfn.XLOOKUP(E84,Table_Assumptions[g],Table_Weights[g]/Table_Weights[[#Totals],[g]])</f>
        <v>0.33333333333333331</v>
      </c>
      <c r="L84" cm="1">
        <f t="array" aca="1" ref="L84" ca="1">_xlfn.XLOOKUP(F84,Table_Assumptions[Net non-operating assets (liabilities)10],Table_Weights[Net non-operating assets (liabilities)10]/Table_Weights[[#Totals],[Net non-operating assets (liabilities)10]])</f>
        <v>0.33333333333333331</v>
      </c>
      <c r="M84" cm="1">
        <f t="array" aca="1" ref="M84" ca="1">_xlfn.XLOOKUP(G84,Table_Assumptions[Total dividends expected to be received],Table_Weights[Total dividends expected to be received]/Table_Weights[[#Totals],[Total dividends expected to be received]])</f>
        <v>0.25</v>
      </c>
      <c r="N84">
        <f t="shared" ca="1" si="3"/>
        <v>1.5432098765432098E-3</v>
      </c>
      <c r="O84" s="7">
        <f t="shared" ca="1" si="4"/>
        <v>582.06495140740958</v>
      </c>
    </row>
    <row r="85" spans="2:15" x14ac:dyDescent="0.25">
      <c r="B85">
        <v>58</v>
      </c>
      <c r="C85">
        <f t="shared" ca="1" si="0"/>
        <v>12.33</v>
      </c>
      <c r="D85" s="8">
        <f t="shared" ca="1" si="6"/>
        <v>6.4000000000000001E-2</v>
      </c>
      <c r="E85" s="8">
        <f t="shared" ca="1" si="6"/>
        <v>3.9986599246101963E-2</v>
      </c>
      <c r="F85" s="3">
        <f t="shared" ca="1" si="6"/>
        <v>11.8</v>
      </c>
      <c r="G85" s="3">
        <f t="shared" ca="1" si="2"/>
        <v>38.39</v>
      </c>
      <c r="I85" cm="1">
        <f t="array" aca="1" ref="I85" ca="1">_xlfn.XLOOKUP(C85,Table_Assumptions[Normalized Earnings10],Table_Weights[Normalized Earnings10]/Table_Weights[[#Totals],[Normalized Earnings10]])</f>
        <v>0.16666666666666666</v>
      </c>
      <c r="J85" cm="1">
        <f t="array" aca="1" ref="J85" ca="1">_xlfn.XLOOKUP(D85,Table_Assumptions[k],Table_Weights[k]/Table_Weights[[#Totals],[k]])</f>
        <v>0.33333333333333331</v>
      </c>
      <c r="K85" cm="1">
        <f t="array" aca="1" ref="K85" ca="1">_xlfn.XLOOKUP(E85,Table_Assumptions[g],Table_Weights[g]/Table_Weights[[#Totals],[g]])</f>
        <v>0.33333333333333331</v>
      </c>
      <c r="L85" cm="1">
        <f t="array" aca="1" ref="L85" ca="1">_xlfn.XLOOKUP(F85,Table_Assumptions[Net non-operating assets (liabilities)10],Table_Weights[Net non-operating assets (liabilities)10]/Table_Weights[[#Totals],[Net non-operating assets (liabilities)10]])</f>
        <v>0.33333333333333331</v>
      </c>
      <c r="M85" cm="1">
        <f t="array" aca="1" ref="M85" ca="1">_xlfn.XLOOKUP(G85,Table_Assumptions[Total dividends expected to be received],Table_Weights[Total dividends expected to be received]/Table_Weights[[#Totals],[Total dividends expected to be received]])</f>
        <v>0.5</v>
      </c>
      <c r="N85">
        <f t="shared" ca="1" si="3"/>
        <v>3.0864197530864196E-3</v>
      </c>
      <c r="O85" s="7">
        <f t="shared" ca="1" si="4"/>
        <v>584.18495140740959</v>
      </c>
    </row>
    <row r="86" spans="2:15" x14ac:dyDescent="0.25">
      <c r="B86">
        <v>59</v>
      </c>
      <c r="C86">
        <f t="shared" ca="1" si="0"/>
        <v>12.33</v>
      </c>
      <c r="D86" s="8">
        <f t="shared" ca="1" si="6"/>
        <v>6.4000000000000001E-2</v>
      </c>
      <c r="E86" s="8">
        <f t="shared" ca="1" si="6"/>
        <v>3.9986599246101963E-2</v>
      </c>
      <c r="F86" s="3">
        <f t="shared" ca="1" si="6"/>
        <v>11.8</v>
      </c>
      <c r="G86" s="3">
        <f t="shared" ca="1" si="2"/>
        <v>40.65</v>
      </c>
      <c r="I86" cm="1">
        <f t="array" aca="1" ref="I86" ca="1">_xlfn.XLOOKUP(C86,Table_Assumptions[Normalized Earnings10],Table_Weights[Normalized Earnings10]/Table_Weights[[#Totals],[Normalized Earnings10]])</f>
        <v>0.16666666666666666</v>
      </c>
      <c r="J86" cm="1">
        <f t="array" aca="1" ref="J86" ca="1">_xlfn.XLOOKUP(D86,Table_Assumptions[k],Table_Weights[k]/Table_Weights[[#Totals],[k]])</f>
        <v>0.33333333333333331</v>
      </c>
      <c r="K86" cm="1">
        <f t="array" aca="1" ref="K86" ca="1">_xlfn.XLOOKUP(E86,Table_Assumptions[g],Table_Weights[g]/Table_Weights[[#Totals],[g]])</f>
        <v>0.33333333333333331</v>
      </c>
      <c r="L86" cm="1">
        <f t="array" aca="1" ref="L86" ca="1">_xlfn.XLOOKUP(F86,Table_Assumptions[Net non-operating assets (liabilities)10],Table_Weights[Net non-operating assets (liabilities)10]/Table_Weights[[#Totals],[Net non-operating assets (liabilities)10]])</f>
        <v>0.33333333333333331</v>
      </c>
      <c r="M86" cm="1">
        <f t="array" aca="1" ref="M86" ca="1">_xlfn.XLOOKUP(G86,Table_Assumptions[Total dividends expected to be received],Table_Weights[Total dividends expected to be received]/Table_Weights[[#Totals],[Total dividends expected to be received]])</f>
        <v>0.25</v>
      </c>
      <c r="N86">
        <f t="shared" ca="1" si="3"/>
        <v>1.5432098765432098E-3</v>
      </c>
      <c r="O86" s="7">
        <f t="shared" ca="1" si="4"/>
        <v>586.44495140740958</v>
      </c>
    </row>
    <row r="87" spans="2:15" x14ac:dyDescent="0.25">
      <c r="B87">
        <v>60</v>
      </c>
      <c r="C87">
        <f t="shared" ca="1" si="0"/>
        <v>12.33</v>
      </c>
      <c r="D87" s="8">
        <f t="shared" ref="D87:F106" ca="1" si="7">OFFSET(D$20,INT(MOD($B87,C$18)/D$18),0)</f>
        <v>6.4000000000000001E-2</v>
      </c>
      <c r="E87" s="8">
        <f t="shared" ca="1" si="7"/>
        <v>3.9986599246101963E-2</v>
      </c>
      <c r="F87" s="3">
        <f t="shared" ca="1" si="7"/>
        <v>15.17</v>
      </c>
      <c r="G87" s="3">
        <f t="shared" ca="1" si="2"/>
        <v>36.270000000000003</v>
      </c>
      <c r="I87" cm="1">
        <f t="array" aca="1" ref="I87" ca="1">_xlfn.XLOOKUP(C87,Table_Assumptions[Normalized Earnings10],Table_Weights[Normalized Earnings10]/Table_Weights[[#Totals],[Normalized Earnings10]])</f>
        <v>0.16666666666666666</v>
      </c>
      <c r="J87" cm="1">
        <f t="array" aca="1" ref="J87" ca="1">_xlfn.XLOOKUP(D87,Table_Assumptions[k],Table_Weights[k]/Table_Weights[[#Totals],[k]])</f>
        <v>0.33333333333333331</v>
      </c>
      <c r="K87" cm="1">
        <f t="array" aca="1" ref="K87" ca="1">_xlfn.XLOOKUP(E87,Table_Assumptions[g],Table_Weights[g]/Table_Weights[[#Totals],[g]])</f>
        <v>0.33333333333333331</v>
      </c>
      <c r="L87" cm="1">
        <f t="array" aca="1" ref="L87" ca="1">_xlfn.XLOOKUP(F87,Table_Assumptions[Net non-operating assets (liabilities)10],Table_Weights[Net non-operating assets (liabilities)10]/Table_Weights[[#Totals],[Net non-operating assets (liabilities)10]])</f>
        <v>0.33333333333333331</v>
      </c>
      <c r="M87" cm="1">
        <f t="array" aca="1" ref="M87" ca="1">_xlfn.XLOOKUP(G87,Table_Assumptions[Total dividends expected to be received],Table_Weights[Total dividends expected to be received]/Table_Weights[[#Totals],[Total dividends expected to be received]])</f>
        <v>0.25</v>
      </c>
      <c r="N87">
        <f t="shared" ca="1" si="3"/>
        <v>1.5432098765432098E-3</v>
      </c>
      <c r="O87" s="7">
        <f t="shared" ca="1" si="4"/>
        <v>585.43495140740959</v>
      </c>
    </row>
    <row r="88" spans="2:15" x14ac:dyDescent="0.25">
      <c r="B88">
        <v>61</v>
      </c>
      <c r="C88">
        <f t="shared" ca="1" si="0"/>
        <v>12.33</v>
      </c>
      <c r="D88" s="8">
        <f t="shared" ca="1" si="7"/>
        <v>6.4000000000000001E-2</v>
      </c>
      <c r="E88" s="8">
        <f t="shared" ca="1" si="7"/>
        <v>3.9986599246101963E-2</v>
      </c>
      <c r="F88" s="3">
        <f t="shared" ca="1" si="7"/>
        <v>15.17</v>
      </c>
      <c r="G88" s="3">
        <f t="shared" ca="1" si="2"/>
        <v>38.39</v>
      </c>
      <c r="I88" cm="1">
        <f t="array" aca="1" ref="I88" ca="1">_xlfn.XLOOKUP(C88,Table_Assumptions[Normalized Earnings10],Table_Weights[Normalized Earnings10]/Table_Weights[[#Totals],[Normalized Earnings10]])</f>
        <v>0.16666666666666666</v>
      </c>
      <c r="J88" cm="1">
        <f t="array" aca="1" ref="J88" ca="1">_xlfn.XLOOKUP(D88,Table_Assumptions[k],Table_Weights[k]/Table_Weights[[#Totals],[k]])</f>
        <v>0.33333333333333331</v>
      </c>
      <c r="K88" cm="1">
        <f t="array" aca="1" ref="K88" ca="1">_xlfn.XLOOKUP(E88,Table_Assumptions[g],Table_Weights[g]/Table_Weights[[#Totals],[g]])</f>
        <v>0.33333333333333331</v>
      </c>
      <c r="L88" cm="1">
        <f t="array" aca="1" ref="L88" ca="1">_xlfn.XLOOKUP(F88,Table_Assumptions[Net non-operating assets (liabilities)10],Table_Weights[Net non-operating assets (liabilities)10]/Table_Weights[[#Totals],[Net non-operating assets (liabilities)10]])</f>
        <v>0.33333333333333331</v>
      </c>
      <c r="M88" cm="1">
        <f t="array" aca="1" ref="M88" ca="1">_xlfn.XLOOKUP(G88,Table_Assumptions[Total dividends expected to be received],Table_Weights[Total dividends expected to be received]/Table_Weights[[#Totals],[Total dividends expected to be received]])</f>
        <v>0.5</v>
      </c>
      <c r="N88">
        <f t="shared" ca="1" si="3"/>
        <v>3.0864197530864196E-3</v>
      </c>
      <c r="O88" s="7">
        <f t="shared" ca="1" si="4"/>
        <v>587.55495140740959</v>
      </c>
    </row>
    <row r="89" spans="2:15" x14ac:dyDescent="0.25">
      <c r="B89">
        <v>62</v>
      </c>
      <c r="C89">
        <f t="shared" ca="1" si="0"/>
        <v>12.33</v>
      </c>
      <c r="D89" s="8">
        <f t="shared" ca="1" si="7"/>
        <v>6.4000000000000001E-2</v>
      </c>
      <c r="E89" s="8">
        <f t="shared" ca="1" si="7"/>
        <v>3.9986599246101963E-2</v>
      </c>
      <c r="F89" s="3">
        <f t="shared" ca="1" si="7"/>
        <v>15.17</v>
      </c>
      <c r="G89" s="3">
        <f t="shared" ca="1" si="2"/>
        <v>40.65</v>
      </c>
      <c r="I89" cm="1">
        <f t="array" aca="1" ref="I89" ca="1">_xlfn.XLOOKUP(C89,Table_Assumptions[Normalized Earnings10],Table_Weights[Normalized Earnings10]/Table_Weights[[#Totals],[Normalized Earnings10]])</f>
        <v>0.16666666666666666</v>
      </c>
      <c r="J89" cm="1">
        <f t="array" aca="1" ref="J89" ca="1">_xlfn.XLOOKUP(D89,Table_Assumptions[k],Table_Weights[k]/Table_Weights[[#Totals],[k]])</f>
        <v>0.33333333333333331</v>
      </c>
      <c r="K89" cm="1">
        <f t="array" aca="1" ref="K89" ca="1">_xlfn.XLOOKUP(E89,Table_Assumptions[g],Table_Weights[g]/Table_Weights[[#Totals],[g]])</f>
        <v>0.33333333333333331</v>
      </c>
      <c r="L89" cm="1">
        <f t="array" aca="1" ref="L89" ca="1">_xlfn.XLOOKUP(F89,Table_Assumptions[Net non-operating assets (liabilities)10],Table_Weights[Net non-operating assets (liabilities)10]/Table_Weights[[#Totals],[Net non-operating assets (liabilities)10]])</f>
        <v>0.33333333333333331</v>
      </c>
      <c r="M89" cm="1">
        <f t="array" aca="1" ref="M89" ca="1">_xlfn.XLOOKUP(G89,Table_Assumptions[Total dividends expected to be received],Table_Weights[Total dividends expected to be received]/Table_Weights[[#Totals],[Total dividends expected to be received]])</f>
        <v>0.25</v>
      </c>
      <c r="N89">
        <f t="shared" ca="1" si="3"/>
        <v>1.5432098765432098E-3</v>
      </c>
      <c r="O89" s="7">
        <f t="shared" ca="1" si="4"/>
        <v>589.81495140740958</v>
      </c>
    </row>
    <row r="90" spans="2:15" x14ac:dyDescent="0.25">
      <c r="B90">
        <v>63</v>
      </c>
      <c r="C90">
        <f t="shared" ca="1" si="0"/>
        <v>12.33</v>
      </c>
      <c r="D90" s="8">
        <f t="shared" ca="1" si="7"/>
        <v>6.4000000000000001E-2</v>
      </c>
      <c r="E90" s="8">
        <f t="shared" ca="1" si="7"/>
        <v>4.2091157101159959E-2</v>
      </c>
      <c r="F90" s="3">
        <f t="shared" ca="1" si="7"/>
        <v>8.43</v>
      </c>
      <c r="G90" s="3">
        <f t="shared" ca="1" si="2"/>
        <v>36.270000000000003</v>
      </c>
      <c r="I90" cm="1">
        <f t="array" aca="1" ref="I90" ca="1">_xlfn.XLOOKUP(C90,Table_Assumptions[Normalized Earnings10],Table_Weights[Normalized Earnings10]/Table_Weights[[#Totals],[Normalized Earnings10]])</f>
        <v>0.16666666666666666</v>
      </c>
      <c r="J90" cm="1">
        <f t="array" aca="1" ref="J90" ca="1">_xlfn.XLOOKUP(D90,Table_Assumptions[k],Table_Weights[k]/Table_Weights[[#Totals],[k]])</f>
        <v>0.33333333333333331</v>
      </c>
      <c r="K90" cm="1">
        <f t="array" aca="1" ref="K90" ca="1">_xlfn.XLOOKUP(E90,Table_Assumptions[g],Table_Weights[g]/Table_Weights[[#Totals],[g]])</f>
        <v>0.33333333333333331</v>
      </c>
      <c r="L90" cm="1">
        <f t="array" aca="1" ref="L90" ca="1">_xlfn.XLOOKUP(F90,Table_Assumptions[Net non-operating assets (liabilities)10],Table_Weights[Net non-operating assets (liabilities)10]/Table_Weights[[#Totals],[Net non-operating assets (liabilities)10]])</f>
        <v>0.33333333333333331</v>
      </c>
      <c r="M90" cm="1">
        <f t="array" aca="1" ref="M90" ca="1">_xlfn.XLOOKUP(G90,Table_Assumptions[Total dividends expected to be received],Table_Weights[Total dividends expected to be received]/Table_Weights[[#Totals],[Total dividends expected to be received]])</f>
        <v>0.25</v>
      </c>
      <c r="N90">
        <f t="shared" ca="1" si="3"/>
        <v>1.5432098765432098E-3</v>
      </c>
      <c r="O90" s="7">
        <f t="shared" ca="1" si="4"/>
        <v>631.17478675095106</v>
      </c>
    </row>
    <row r="91" spans="2:15" x14ac:dyDescent="0.25">
      <c r="B91">
        <v>64</v>
      </c>
      <c r="C91">
        <f t="shared" ref="C91:C154" ca="1" si="8">OFFSET(C$20,INT(B91/$C$18),0)</f>
        <v>12.33</v>
      </c>
      <c r="D91" s="8">
        <f t="shared" ca="1" si="7"/>
        <v>6.4000000000000001E-2</v>
      </c>
      <c r="E91" s="8">
        <f t="shared" ca="1" si="7"/>
        <v>4.2091157101159959E-2</v>
      </c>
      <c r="F91" s="3">
        <f t="shared" ca="1" si="7"/>
        <v>8.43</v>
      </c>
      <c r="G91" s="3">
        <f t="shared" ref="G91:G154" ca="1" si="9">OFFSET(G$20,MOD(B91,F$18),0)</f>
        <v>38.39</v>
      </c>
      <c r="I91" cm="1">
        <f t="array" aca="1" ref="I91" ca="1">_xlfn.XLOOKUP(C91,Table_Assumptions[Normalized Earnings10],Table_Weights[Normalized Earnings10]/Table_Weights[[#Totals],[Normalized Earnings10]])</f>
        <v>0.16666666666666666</v>
      </c>
      <c r="J91" cm="1">
        <f t="array" aca="1" ref="J91" ca="1">_xlfn.XLOOKUP(D91,Table_Assumptions[k],Table_Weights[k]/Table_Weights[[#Totals],[k]])</f>
        <v>0.33333333333333331</v>
      </c>
      <c r="K91" cm="1">
        <f t="array" aca="1" ref="K91" ca="1">_xlfn.XLOOKUP(E91,Table_Assumptions[g],Table_Weights[g]/Table_Weights[[#Totals],[g]])</f>
        <v>0.33333333333333331</v>
      </c>
      <c r="L91" cm="1">
        <f t="array" aca="1" ref="L91" ca="1">_xlfn.XLOOKUP(F91,Table_Assumptions[Net non-operating assets (liabilities)10],Table_Weights[Net non-operating assets (liabilities)10]/Table_Weights[[#Totals],[Net non-operating assets (liabilities)10]])</f>
        <v>0.33333333333333331</v>
      </c>
      <c r="M91" cm="1">
        <f t="array" aca="1" ref="M91" ca="1">_xlfn.XLOOKUP(G91,Table_Assumptions[Total dividends expected to be received],Table_Weights[Total dividends expected to be received]/Table_Weights[[#Totals],[Total dividends expected to be received]])</f>
        <v>0.5</v>
      </c>
      <c r="N91">
        <f t="shared" ref="N91:N154" ca="1" si="10">I91*J91*K91*L91*M91</f>
        <v>3.0864197530864196E-3</v>
      </c>
      <c r="O91" s="7">
        <f t="shared" ref="O91:O154" ca="1" si="11">C91*(1+E91)/(D91-E91)+F91+G91</f>
        <v>633.29478675095106</v>
      </c>
    </row>
    <row r="92" spans="2:15" x14ac:dyDescent="0.25">
      <c r="B92">
        <v>65</v>
      </c>
      <c r="C92">
        <f t="shared" ca="1" si="8"/>
        <v>12.33</v>
      </c>
      <c r="D92" s="8">
        <f t="shared" ca="1" si="7"/>
        <v>6.4000000000000001E-2</v>
      </c>
      <c r="E92" s="8">
        <f t="shared" ca="1" si="7"/>
        <v>4.2091157101159959E-2</v>
      </c>
      <c r="F92" s="3">
        <f t="shared" ca="1" si="7"/>
        <v>8.43</v>
      </c>
      <c r="G92" s="3">
        <f t="shared" ca="1" si="9"/>
        <v>40.65</v>
      </c>
      <c r="I92" cm="1">
        <f t="array" aca="1" ref="I92" ca="1">_xlfn.XLOOKUP(C92,Table_Assumptions[Normalized Earnings10],Table_Weights[Normalized Earnings10]/Table_Weights[[#Totals],[Normalized Earnings10]])</f>
        <v>0.16666666666666666</v>
      </c>
      <c r="J92" cm="1">
        <f t="array" aca="1" ref="J92" ca="1">_xlfn.XLOOKUP(D92,Table_Assumptions[k],Table_Weights[k]/Table_Weights[[#Totals],[k]])</f>
        <v>0.33333333333333331</v>
      </c>
      <c r="K92" cm="1">
        <f t="array" aca="1" ref="K92" ca="1">_xlfn.XLOOKUP(E92,Table_Assumptions[g],Table_Weights[g]/Table_Weights[[#Totals],[g]])</f>
        <v>0.33333333333333331</v>
      </c>
      <c r="L92" cm="1">
        <f t="array" aca="1" ref="L92" ca="1">_xlfn.XLOOKUP(F92,Table_Assumptions[Net non-operating assets (liabilities)10],Table_Weights[Net non-operating assets (liabilities)10]/Table_Weights[[#Totals],[Net non-operating assets (liabilities)10]])</f>
        <v>0.33333333333333331</v>
      </c>
      <c r="M92" cm="1">
        <f t="array" aca="1" ref="M92" ca="1">_xlfn.XLOOKUP(G92,Table_Assumptions[Total dividends expected to be received],Table_Weights[Total dividends expected to be received]/Table_Weights[[#Totals],[Total dividends expected to be received]])</f>
        <v>0.25</v>
      </c>
      <c r="N92">
        <f t="shared" ca="1" si="10"/>
        <v>1.5432098765432098E-3</v>
      </c>
      <c r="O92" s="7">
        <f t="shared" ca="1" si="11"/>
        <v>635.55478675095105</v>
      </c>
    </row>
    <row r="93" spans="2:15" x14ac:dyDescent="0.25">
      <c r="B93">
        <v>66</v>
      </c>
      <c r="C93">
        <f t="shared" ca="1" si="8"/>
        <v>12.33</v>
      </c>
      <c r="D93" s="8">
        <f t="shared" ca="1" si="7"/>
        <v>6.4000000000000001E-2</v>
      </c>
      <c r="E93" s="8">
        <f t="shared" ca="1" si="7"/>
        <v>4.2091157101159959E-2</v>
      </c>
      <c r="F93" s="3">
        <f t="shared" ca="1" si="7"/>
        <v>11.8</v>
      </c>
      <c r="G93" s="3">
        <f t="shared" ca="1" si="9"/>
        <v>36.270000000000003</v>
      </c>
      <c r="I93" cm="1">
        <f t="array" aca="1" ref="I93" ca="1">_xlfn.XLOOKUP(C93,Table_Assumptions[Normalized Earnings10],Table_Weights[Normalized Earnings10]/Table_Weights[[#Totals],[Normalized Earnings10]])</f>
        <v>0.16666666666666666</v>
      </c>
      <c r="J93" cm="1">
        <f t="array" aca="1" ref="J93" ca="1">_xlfn.XLOOKUP(D93,Table_Assumptions[k],Table_Weights[k]/Table_Weights[[#Totals],[k]])</f>
        <v>0.33333333333333331</v>
      </c>
      <c r="K93" cm="1">
        <f t="array" aca="1" ref="K93" ca="1">_xlfn.XLOOKUP(E93,Table_Assumptions[g],Table_Weights[g]/Table_Weights[[#Totals],[g]])</f>
        <v>0.33333333333333331</v>
      </c>
      <c r="L93" cm="1">
        <f t="array" aca="1" ref="L93" ca="1">_xlfn.XLOOKUP(F93,Table_Assumptions[Net non-operating assets (liabilities)10],Table_Weights[Net non-operating assets (liabilities)10]/Table_Weights[[#Totals],[Net non-operating assets (liabilities)10]])</f>
        <v>0.33333333333333331</v>
      </c>
      <c r="M93" cm="1">
        <f t="array" aca="1" ref="M93" ca="1">_xlfn.XLOOKUP(G93,Table_Assumptions[Total dividends expected to be received],Table_Weights[Total dividends expected to be received]/Table_Weights[[#Totals],[Total dividends expected to be received]])</f>
        <v>0.25</v>
      </c>
      <c r="N93">
        <f t="shared" ca="1" si="10"/>
        <v>1.5432098765432098E-3</v>
      </c>
      <c r="O93" s="7">
        <f t="shared" ca="1" si="11"/>
        <v>634.54478675095106</v>
      </c>
    </row>
    <row r="94" spans="2:15" x14ac:dyDescent="0.25">
      <c r="B94">
        <v>67</v>
      </c>
      <c r="C94">
        <f t="shared" ca="1" si="8"/>
        <v>12.33</v>
      </c>
      <c r="D94" s="8">
        <f t="shared" ca="1" si="7"/>
        <v>6.4000000000000001E-2</v>
      </c>
      <c r="E94" s="8">
        <f t="shared" ca="1" si="7"/>
        <v>4.2091157101159959E-2</v>
      </c>
      <c r="F94" s="3">
        <f t="shared" ca="1" si="7"/>
        <v>11.8</v>
      </c>
      <c r="G94" s="3">
        <f t="shared" ca="1" si="9"/>
        <v>38.39</v>
      </c>
      <c r="I94" cm="1">
        <f t="array" aca="1" ref="I94" ca="1">_xlfn.XLOOKUP(C94,Table_Assumptions[Normalized Earnings10],Table_Weights[Normalized Earnings10]/Table_Weights[[#Totals],[Normalized Earnings10]])</f>
        <v>0.16666666666666666</v>
      </c>
      <c r="J94" cm="1">
        <f t="array" aca="1" ref="J94" ca="1">_xlfn.XLOOKUP(D94,Table_Assumptions[k],Table_Weights[k]/Table_Weights[[#Totals],[k]])</f>
        <v>0.33333333333333331</v>
      </c>
      <c r="K94" cm="1">
        <f t="array" aca="1" ref="K94" ca="1">_xlfn.XLOOKUP(E94,Table_Assumptions[g],Table_Weights[g]/Table_Weights[[#Totals],[g]])</f>
        <v>0.33333333333333331</v>
      </c>
      <c r="L94" cm="1">
        <f t="array" aca="1" ref="L94" ca="1">_xlfn.XLOOKUP(F94,Table_Assumptions[Net non-operating assets (liabilities)10],Table_Weights[Net non-operating assets (liabilities)10]/Table_Weights[[#Totals],[Net non-operating assets (liabilities)10]])</f>
        <v>0.33333333333333331</v>
      </c>
      <c r="M94" cm="1">
        <f t="array" aca="1" ref="M94" ca="1">_xlfn.XLOOKUP(G94,Table_Assumptions[Total dividends expected to be received],Table_Weights[Total dividends expected to be received]/Table_Weights[[#Totals],[Total dividends expected to be received]])</f>
        <v>0.5</v>
      </c>
      <c r="N94">
        <f t="shared" ca="1" si="10"/>
        <v>3.0864197530864196E-3</v>
      </c>
      <c r="O94" s="7">
        <f t="shared" ca="1" si="11"/>
        <v>636.66478675095107</v>
      </c>
    </row>
    <row r="95" spans="2:15" x14ac:dyDescent="0.25">
      <c r="B95">
        <v>68</v>
      </c>
      <c r="C95">
        <f t="shared" ca="1" si="8"/>
        <v>12.33</v>
      </c>
      <c r="D95" s="8">
        <f t="shared" ca="1" si="7"/>
        <v>6.4000000000000001E-2</v>
      </c>
      <c r="E95" s="8">
        <f t="shared" ca="1" si="7"/>
        <v>4.2091157101159959E-2</v>
      </c>
      <c r="F95" s="3">
        <f t="shared" ca="1" si="7"/>
        <v>11.8</v>
      </c>
      <c r="G95" s="3">
        <f t="shared" ca="1" si="9"/>
        <v>40.65</v>
      </c>
      <c r="I95" cm="1">
        <f t="array" aca="1" ref="I95" ca="1">_xlfn.XLOOKUP(C95,Table_Assumptions[Normalized Earnings10],Table_Weights[Normalized Earnings10]/Table_Weights[[#Totals],[Normalized Earnings10]])</f>
        <v>0.16666666666666666</v>
      </c>
      <c r="J95" cm="1">
        <f t="array" aca="1" ref="J95" ca="1">_xlfn.XLOOKUP(D95,Table_Assumptions[k],Table_Weights[k]/Table_Weights[[#Totals],[k]])</f>
        <v>0.33333333333333331</v>
      </c>
      <c r="K95" cm="1">
        <f t="array" aca="1" ref="K95" ca="1">_xlfn.XLOOKUP(E95,Table_Assumptions[g],Table_Weights[g]/Table_Weights[[#Totals],[g]])</f>
        <v>0.33333333333333331</v>
      </c>
      <c r="L95" cm="1">
        <f t="array" aca="1" ref="L95" ca="1">_xlfn.XLOOKUP(F95,Table_Assumptions[Net non-operating assets (liabilities)10],Table_Weights[Net non-operating assets (liabilities)10]/Table_Weights[[#Totals],[Net non-operating assets (liabilities)10]])</f>
        <v>0.33333333333333331</v>
      </c>
      <c r="M95" cm="1">
        <f t="array" aca="1" ref="M95" ca="1">_xlfn.XLOOKUP(G95,Table_Assumptions[Total dividends expected to be received],Table_Weights[Total dividends expected to be received]/Table_Weights[[#Totals],[Total dividends expected to be received]])</f>
        <v>0.25</v>
      </c>
      <c r="N95">
        <f t="shared" ca="1" si="10"/>
        <v>1.5432098765432098E-3</v>
      </c>
      <c r="O95" s="7">
        <f t="shared" ca="1" si="11"/>
        <v>638.92478675095106</v>
      </c>
    </row>
    <row r="96" spans="2:15" x14ac:dyDescent="0.25">
      <c r="B96">
        <v>69</v>
      </c>
      <c r="C96">
        <f t="shared" ca="1" si="8"/>
        <v>12.33</v>
      </c>
      <c r="D96" s="8">
        <f t="shared" ca="1" si="7"/>
        <v>6.4000000000000001E-2</v>
      </c>
      <c r="E96" s="8">
        <f t="shared" ca="1" si="7"/>
        <v>4.2091157101159959E-2</v>
      </c>
      <c r="F96" s="3">
        <f t="shared" ca="1" si="7"/>
        <v>15.17</v>
      </c>
      <c r="G96" s="3">
        <f t="shared" ca="1" si="9"/>
        <v>36.270000000000003</v>
      </c>
      <c r="I96" cm="1">
        <f t="array" aca="1" ref="I96" ca="1">_xlfn.XLOOKUP(C96,Table_Assumptions[Normalized Earnings10],Table_Weights[Normalized Earnings10]/Table_Weights[[#Totals],[Normalized Earnings10]])</f>
        <v>0.16666666666666666</v>
      </c>
      <c r="J96" cm="1">
        <f t="array" aca="1" ref="J96" ca="1">_xlfn.XLOOKUP(D96,Table_Assumptions[k],Table_Weights[k]/Table_Weights[[#Totals],[k]])</f>
        <v>0.33333333333333331</v>
      </c>
      <c r="K96" cm="1">
        <f t="array" aca="1" ref="K96" ca="1">_xlfn.XLOOKUP(E96,Table_Assumptions[g],Table_Weights[g]/Table_Weights[[#Totals],[g]])</f>
        <v>0.33333333333333331</v>
      </c>
      <c r="L96" cm="1">
        <f t="array" aca="1" ref="L96" ca="1">_xlfn.XLOOKUP(F96,Table_Assumptions[Net non-operating assets (liabilities)10],Table_Weights[Net non-operating assets (liabilities)10]/Table_Weights[[#Totals],[Net non-operating assets (liabilities)10]])</f>
        <v>0.33333333333333331</v>
      </c>
      <c r="M96" cm="1">
        <f t="array" aca="1" ref="M96" ca="1">_xlfn.XLOOKUP(G96,Table_Assumptions[Total dividends expected to be received],Table_Weights[Total dividends expected to be received]/Table_Weights[[#Totals],[Total dividends expected to be received]])</f>
        <v>0.25</v>
      </c>
      <c r="N96">
        <f t="shared" ca="1" si="10"/>
        <v>1.5432098765432098E-3</v>
      </c>
      <c r="O96" s="7">
        <f t="shared" ca="1" si="11"/>
        <v>637.91478675095107</v>
      </c>
    </row>
    <row r="97" spans="2:15" x14ac:dyDescent="0.25">
      <c r="B97">
        <v>70</v>
      </c>
      <c r="C97">
        <f t="shared" ca="1" si="8"/>
        <v>12.33</v>
      </c>
      <c r="D97" s="8">
        <f t="shared" ca="1" si="7"/>
        <v>6.4000000000000001E-2</v>
      </c>
      <c r="E97" s="8">
        <f t="shared" ca="1" si="7"/>
        <v>4.2091157101159959E-2</v>
      </c>
      <c r="F97" s="3">
        <f t="shared" ca="1" si="7"/>
        <v>15.17</v>
      </c>
      <c r="G97" s="3">
        <f t="shared" ca="1" si="9"/>
        <v>38.39</v>
      </c>
      <c r="I97" cm="1">
        <f t="array" aca="1" ref="I97" ca="1">_xlfn.XLOOKUP(C97,Table_Assumptions[Normalized Earnings10],Table_Weights[Normalized Earnings10]/Table_Weights[[#Totals],[Normalized Earnings10]])</f>
        <v>0.16666666666666666</v>
      </c>
      <c r="J97" cm="1">
        <f t="array" aca="1" ref="J97" ca="1">_xlfn.XLOOKUP(D97,Table_Assumptions[k],Table_Weights[k]/Table_Weights[[#Totals],[k]])</f>
        <v>0.33333333333333331</v>
      </c>
      <c r="K97" cm="1">
        <f t="array" aca="1" ref="K97" ca="1">_xlfn.XLOOKUP(E97,Table_Assumptions[g],Table_Weights[g]/Table_Weights[[#Totals],[g]])</f>
        <v>0.33333333333333331</v>
      </c>
      <c r="L97" cm="1">
        <f t="array" aca="1" ref="L97" ca="1">_xlfn.XLOOKUP(F97,Table_Assumptions[Net non-operating assets (liabilities)10],Table_Weights[Net non-operating assets (liabilities)10]/Table_Weights[[#Totals],[Net non-operating assets (liabilities)10]])</f>
        <v>0.33333333333333331</v>
      </c>
      <c r="M97" cm="1">
        <f t="array" aca="1" ref="M97" ca="1">_xlfn.XLOOKUP(G97,Table_Assumptions[Total dividends expected to be received],Table_Weights[Total dividends expected to be received]/Table_Weights[[#Totals],[Total dividends expected to be received]])</f>
        <v>0.5</v>
      </c>
      <c r="N97">
        <f t="shared" ca="1" si="10"/>
        <v>3.0864197530864196E-3</v>
      </c>
      <c r="O97" s="7">
        <f t="shared" ca="1" si="11"/>
        <v>640.03478675095107</v>
      </c>
    </row>
    <row r="98" spans="2:15" x14ac:dyDescent="0.25">
      <c r="B98">
        <v>71</v>
      </c>
      <c r="C98">
        <f t="shared" ca="1" si="8"/>
        <v>12.33</v>
      </c>
      <c r="D98" s="8">
        <f t="shared" ca="1" si="7"/>
        <v>6.4000000000000001E-2</v>
      </c>
      <c r="E98" s="8">
        <f t="shared" ca="1" si="7"/>
        <v>4.2091157101159959E-2</v>
      </c>
      <c r="F98" s="3">
        <f t="shared" ca="1" si="7"/>
        <v>15.17</v>
      </c>
      <c r="G98" s="3">
        <f t="shared" ca="1" si="9"/>
        <v>40.65</v>
      </c>
      <c r="I98" cm="1">
        <f t="array" aca="1" ref="I98" ca="1">_xlfn.XLOOKUP(C98,Table_Assumptions[Normalized Earnings10],Table_Weights[Normalized Earnings10]/Table_Weights[[#Totals],[Normalized Earnings10]])</f>
        <v>0.16666666666666666</v>
      </c>
      <c r="J98" cm="1">
        <f t="array" aca="1" ref="J98" ca="1">_xlfn.XLOOKUP(D98,Table_Assumptions[k],Table_Weights[k]/Table_Weights[[#Totals],[k]])</f>
        <v>0.33333333333333331</v>
      </c>
      <c r="K98" cm="1">
        <f t="array" aca="1" ref="K98" ca="1">_xlfn.XLOOKUP(E98,Table_Assumptions[g],Table_Weights[g]/Table_Weights[[#Totals],[g]])</f>
        <v>0.33333333333333331</v>
      </c>
      <c r="L98" cm="1">
        <f t="array" aca="1" ref="L98" ca="1">_xlfn.XLOOKUP(F98,Table_Assumptions[Net non-operating assets (liabilities)10],Table_Weights[Net non-operating assets (liabilities)10]/Table_Weights[[#Totals],[Net non-operating assets (liabilities)10]])</f>
        <v>0.33333333333333331</v>
      </c>
      <c r="M98" cm="1">
        <f t="array" aca="1" ref="M98" ca="1">_xlfn.XLOOKUP(G98,Table_Assumptions[Total dividends expected to be received],Table_Weights[Total dividends expected to be received]/Table_Weights[[#Totals],[Total dividends expected to be received]])</f>
        <v>0.25</v>
      </c>
      <c r="N98">
        <f t="shared" ca="1" si="10"/>
        <v>1.5432098765432098E-3</v>
      </c>
      <c r="O98" s="7">
        <f t="shared" ca="1" si="11"/>
        <v>642.29478675095106</v>
      </c>
    </row>
    <row r="99" spans="2:15" x14ac:dyDescent="0.25">
      <c r="B99">
        <v>72</v>
      </c>
      <c r="C99">
        <f t="shared" ca="1" si="8"/>
        <v>12.33</v>
      </c>
      <c r="D99" s="8">
        <f t="shared" ca="1" si="7"/>
        <v>6.4000000000000001E-2</v>
      </c>
      <c r="E99" s="8">
        <f t="shared" ca="1" si="7"/>
        <v>4.4195714956217956E-2</v>
      </c>
      <c r="F99" s="3">
        <f t="shared" ca="1" si="7"/>
        <v>8.43</v>
      </c>
      <c r="G99" s="3">
        <f t="shared" ca="1" si="9"/>
        <v>36.270000000000003</v>
      </c>
      <c r="I99" cm="1">
        <f t="array" aca="1" ref="I99" ca="1">_xlfn.XLOOKUP(C99,Table_Assumptions[Normalized Earnings10],Table_Weights[Normalized Earnings10]/Table_Weights[[#Totals],[Normalized Earnings10]])</f>
        <v>0.16666666666666666</v>
      </c>
      <c r="J99" cm="1">
        <f t="array" aca="1" ref="J99" ca="1">_xlfn.XLOOKUP(D99,Table_Assumptions[k],Table_Weights[k]/Table_Weights[[#Totals],[k]])</f>
        <v>0.33333333333333331</v>
      </c>
      <c r="K99" cm="1">
        <f t="array" aca="1" ref="K99" ca="1">_xlfn.XLOOKUP(E99,Table_Assumptions[g],Table_Weights[g]/Table_Weights[[#Totals],[g]])</f>
        <v>0.33333333333333331</v>
      </c>
      <c r="L99" cm="1">
        <f t="array" aca="1" ref="L99" ca="1">_xlfn.XLOOKUP(F99,Table_Assumptions[Net non-operating assets (liabilities)10],Table_Weights[Net non-operating assets (liabilities)10]/Table_Weights[[#Totals],[Net non-operating assets (liabilities)10]])</f>
        <v>0.33333333333333331</v>
      </c>
      <c r="M99" cm="1">
        <f t="array" aca="1" ref="M99" ca="1">_xlfn.XLOOKUP(G99,Table_Assumptions[Total dividends expected to be received],Table_Weights[Total dividends expected to be received]/Table_Weights[[#Totals],[Total dividends expected to be received]])</f>
        <v>0.25</v>
      </c>
      <c r="N99">
        <f t="shared" ca="1" si="10"/>
        <v>1.5432098765432098E-3</v>
      </c>
      <c r="O99" s="7">
        <f t="shared" ca="1" si="11"/>
        <v>694.80845566740174</v>
      </c>
    </row>
    <row r="100" spans="2:15" x14ac:dyDescent="0.25">
      <c r="B100">
        <v>73</v>
      </c>
      <c r="C100">
        <f t="shared" ca="1" si="8"/>
        <v>12.33</v>
      </c>
      <c r="D100" s="8">
        <f t="shared" ca="1" si="7"/>
        <v>6.4000000000000001E-2</v>
      </c>
      <c r="E100" s="8">
        <f t="shared" ca="1" si="7"/>
        <v>4.4195714956217956E-2</v>
      </c>
      <c r="F100" s="3">
        <f t="shared" ca="1" si="7"/>
        <v>8.43</v>
      </c>
      <c r="G100" s="3">
        <f t="shared" ca="1" si="9"/>
        <v>38.39</v>
      </c>
      <c r="I100" cm="1">
        <f t="array" aca="1" ref="I100" ca="1">_xlfn.XLOOKUP(C100,Table_Assumptions[Normalized Earnings10],Table_Weights[Normalized Earnings10]/Table_Weights[[#Totals],[Normalized Earnings10]])</f>
        <v>0.16666666666666666</v>
      </c>
      <c r="J100" cm="1">
        <f t="array" aca="1" ref="J100" ca="1">_xlfn.XLOOKUP(D100,Table_Assumptions[k],Table_Weights[k]/Table_Weights[[#Totals],[k]])</f>
        <v>0.33333333333333331</v>
      </c>
      <c r="K100" cm="1">
        <f t="array" aca="1" ref="K100" ca="1">_xlfn.XLOOKUP(E100,Table_Assumptions[g],Table_Weights[g]/Table_Weights[[#Totals],[g]])</f>
        <v>0.33333333333333331</v>
      </c>
      <c r="L100" cm="1">
        <f t="array" aca="1" ref="L100" ca="1">_xlfn.XLOOKUP(F100,Table_Assumptions[Net non-operating assets (liabilities)10],Table_Weights[Net non-operating assets (liabilities)10]/Table_Weights[[#Totals],[Net non-operating assets (liabilities)10]])</f>
        <v>0.33333333333333331</v>
      </c>
      <c r="M100" cm="1">
        <f t="array" aca="1" ref="M100" ca="1">_xlfn.XLOOKUP(G100,Table_Assumptions[Total dividends expected to be received],Table_Weights[Total dividends expected to be received]/Table_Weights[[#Totals],[Total dividends expected to be received]])</f>
        <v>0.5</v>
      </c>
      <c r="N100">
        <f t="shared" ca="1" si="10"/>
        <v>3.0864197530864196E-3</v>
      </c>
      <c r="O100" s="7">
        <f t="shared" ca="1" si="11"/>
        <v>696.92845566740175</v>
      </c>
    </row>
    <row r="101" spans="2:15" x14ac:dyDescent="0.25">
      <c r="B101">
        <v>74</v>
      </c>
      <c r="C101">
        <f t="shared" ca="1" si="8"/>
        <v>12.33</v>
      </c>
      <c r="D101" s="8">
        <f t="shared" ca="1" si="7"/>
        <v>6.4000000000000001E-2</v>
      </c>
      <c r="E101" s="8">
        <f t="shared" ca="1" si="7"/>
        <v>4.4195714956217956E-2</v>
      </c>
      <c r="F101" s="3">
        <f t="shared" ca="1" si="7"/>
        <v>8.43</v>
      </c>
      <c r="G101" s="3">
        <f t="shared" ca="1" si="9"/>
        <v>40.65</v>
      </c>
      <c r="I101" cm="1">
        <f t="array" aca="1" ref="I101" ca="1">_xlfn.XLOOKUP(C101,Table_Assumptions[Normalized Earnings10],Table_Weights[Normalized Earnings10]/Table_Weights[[#Totals],[Normalized Earnings10]])</f>
        <v>0.16666666666666666</v>
      </c>
      <c r="J101" cm="1">
        <f t="array" aca="1" ref="J101" ca="1">_xlfn.XLOOKUP(D101,Table_Assumptions[k],Table_Weights[k]/Table_Weights[[#Totals],[k]])</f>
        <v>0.33333333333333331</v>
      </c>
      <c r="K101" cm="1">
        <f t="array" aca="1" ref="K101" ca="1">_xlfn.XLOOKUP(E101,Table_Assumptions[g],Table_Weights[g]/Table_Weights[[#Totals],[g]])</f>
        <v>0.33333333333333331</v>
      </c>
      <c r="L101" cm="1">
        <f t="array" aca="1" ref="L101" ca="1">_xlfn.XLOOKUP(F101,Table_Assumptions[Net non-operating assets (liabilities)10],Table_Weights[Net non-operating assets (liabilities)10]/Table_Weights[[#Totals],[Net non-operating assets (liabilities)10]])</f>
        <v>0.33333333333333331</v>
      </c>
      <c r="M101" cm="1">
        <f t="array" aca="1" ref="M101" ca="1">_xlfn.XLOOKUP(G101,Table_Assumptions[Total dividends expected to be received],Table_Weights[Total dividends expected to be received]/Table_Weights[[#Totals],[Total dividends expected to be received]])</f>
        <v>0.25</v>
      </c>
      <c r="N101">
        <f t="shared" ca="1" si="10"/>
        <v>1.5432098765432098E-3</v>
      </c>
      <c r="O101" s="7">
        <f t="shared" ca="1" si="11"/>
        <v>699.18845566740174</v>
      </c>
    </row>
    <row r="102" spans="2:15" x14ac:dyDescent="0.25">
      <c r="B102">
        <v>75</v>
      </c>
      <c r="C102">
        <f t="shared" ca="1" si="8"/>
        <v>12.33</v>
      </c>
      <c r="D102" s="8">
        <f t="shared" ca="1" si="7"/>
        <v>6.4000000000000001E-2</v>
      </c>
      <c r="E102" s="8">
        <f t="shared" ca="1" si="7"/>
        <v>4.4195714956217956E-2</v>
      </c>
      <c r="F102" s="3">
        <f t="shared" ca="1" si="7"/>
        <v>11.8</v>
      </c>
      <c r="G102" s="3">
        <f t="shared" ca="1" si="9"/>
        <v>36.270000000000003</v>
      </c>
      <c r="I102" cm="1">
        <f t="array" aca="1" ref="I102" ca="1">_xlfn.XLOOKUP(C102,Table_Assumptions[Normalized Earnings10],Table_Weights[Normalized Earnings10]/Table_Weights[[#Totals],[Normalized Earnings10]])</f>
        <v>0.16666666666666666</v>
      </c>
      <c r="J102" cm="1">
        <f t="array" aca="1" ref="J102" ca="1">_xlfn.XLOOKUP(D102,Table_Assumptions[k],Table_Weights[k]/Table_Weights[[#Totals],[k]])</f>
        <v>0.33333333333333331</v>
      </c>
      <c r="K102" cm="1">
        <f t="array" aca="1" ref="K102" ca="1">_xlfn.XLOOKUP(E102,Table_Assumptions[g],Table_Weights[g]/Table_Weights[[#Totals],[g]])</f>
        <v>0.33333333333333331</v>
      </c>
      <c r="L102" cm="1">
        <f t="array" aca="1" ref="L102" ca="1">_xlfn.XLOOKUP(F102,Table_Assumptions[Net non-operating assets (liabilities)10],Table_Weights[Net non-operating assets (liabilities)10]/Table_Weights[[#Totals],[Net non-operating assets (liabilities)10]])</f>
        <v>0.33333333333333331</v>
      </c>
      <c r="M102" cm="1">
        <f t="array" aca="1" ref="M102" ca="1">_xlfn.XLOOKUP(G102,Table_Assumptions[Total dividends expected to be received],Table_Weights[Total dividends expected to be received]/Table_Weights[[#Totals],[Total dividends expected to be received]])</f>
        <v>0.25</v>
      </c>
      <c r="N102">
        <f t="shared" ca="1" si="10"/>
        <v>1.5432098765432098E-3</v>
      </c>
      <c r="O102" s="7">
        <f t="shared" ca="1" si="11"/>
        <v>698.17845566740175</v>
      </c>
    </row>
    <row r="103" spans="2:15" x14ac:dyDescent="0.25">
      <c r="B103">
        <v>76</v>
      </c>
      <c r="C103">
        <f t="shared" ca="1" si="8"/>
        <v>12.33</v>
      </c>
      <c r="D103" s="8">
        <f t="shared" ca="1" si="7"/>
        <v>6.4000000000000001E-2</v>
      </c>
      <c r="E103" s="8">
        <f t="shared" ca="1" si="7"/>
        <v>4.4195714956217956E-2</v>
      </c>
      <c r="F103" s="3">
        <f t="shared" ca="1" si="7"/>
        <v>11.8</v>
      </c>
      <c r="G103" s="3">
        <f t="shared" ca="1" si="9"/>
        <v>38.39</v>
      </c>
      <c r="I103" cm="1">
        <f t="array" aca="1" ref="I103" ca="1">_xlfn.XLOOKUP(C103,Table_Assumptions[Normalized Earnings10],Table_Weights[Normalized Earnings10]/Table_Weights[[#Totals],[Normalized Earnings10]])</f>
        <v>0.16666666666666666</v>
      </c>
      <c r="J103" cm="1">
        <f t="array" aca="1" ref="J103" ca="1">_xlfn.XLOOKUP(D103,Table_Assumptions[k],Table_Weights[k]/Table_Weights[[#Totals],[k]])</f>
        <v>0.33333333333333331</v>
      </c>
      <c r="K103" cm="1">
        <f t="array" aca="1" ref="K103" ca="1">_xlfn.XLOOKUP(E103,Table_Assumptions[g],Table_Weights[g]/Table_Weights[[#Totals],[g]])</f>
        <v>0.33333333333333331</v>
      </c>
      <c r="L103" cm="1">
        <f t="array" aca="1" ref="L103" ca="1">_xlfn.XLOOKUP(F103,Table_Assumptions[Net non-operating assets (liabilities)10],Table_Weights[Net non-operating assets (liabilities)10]/Table_Weights[[#Totals],[Net non-operating assets (liabilities)10]])</f>
        <v>0.33333333333333331</v>
      </c>
      <c r="M103" cm="1">
        <f t="array" aca="1" ref="M103" ca="1">_xlfn.XLOOKUP(G103,Table_Assumptions[Total dividends expected to be received],Table_Weights[Total dividends expected to be received]/Table_Weights[[#Totals],[Total dividends expected to be received]])</f>
        <v>0.5</v>
      </c>
      <c r="N103">
        <f t="shared" ca="1" si="10"/>
        <v>3.0864197530864196E-3</v>
      </c>
      <c r="O103" s="7">
        <f t="shared" ca="1" si="11"/>
        <v>700.29845566740175</v>
      </c>
    </row>
    <row r="104" spans="2:15" x14ac:dyDescent="0.25">
      <c r="B104">
        <v>77</v>
      </c>
      <c r="C104">
        <f t="shared" ca="1" si="8"/>
        <v>12.33</v>
      </c>
      <c r="D104" s="8">
        <f t="shared" ca="1" si="7"/>
        <v>6.4000000000000001E-2</v>
      </c>
      <c r="E104" s="8">
        <f t="shared" ca="1" si="7"/>
        <v>4.4195714956217956E-2</v>
      </c>
      <c r="F104" s="3">
        <f t="shared" ca="1" si="7"/>
        <v>11.8</v>
      </c>
      <c r="G104" s="3">
        <f t="shared" ca="1" si="9"/>
        <v>40.65</v>
      </c>
      <c r="I104" cm="1">
        <f t="array" aca="1" ref="I104" ca="1">_xlfn.XLOOKUP(C104,Table_Assumptions[Normalized Earnings10],Table_Weights[Normalized Earnings10]/Table_Weights[[#Totals],[Normalized Earnings10]])</f>
        <v>0.16666666666666666</v>
      </c>
      <c r="J104" cm="1">
        <f t="array" aca="1" ref="J104" ca="1">_xlfn.XLOOKUP(D104,Table_Assumptions[k],Table_Weights[k]/Table_Weights[[#Totals],[k]])</f>
        <v>0.33333333333333331</v>
      </c>
      <c r="K104" cm="1">
        <f t="array" aca="1" ref="K104" ca="1">_xlfn.XLOOKUP(E104,Table_Assumptions[g],Table_Weights[g]/Table_Weights[[#Totals],[g]])</f>
        <v>0.33333333333333331</v>
      </c>
      <c r="L104" cm="1">
        <f t="array" aca="1" ref="L104" ca="1">_xlfn.XLOOKUP(F104,Table_Assumptions[Net non-operating assets (liabilities)10],Table_Weights[Net non-operating assets (liabilities)10]/Table_Weights[[#Totals],[Net non-operating assets (liabilities)10]])</f>
        <v>0.33333333333333331</v>
      </c>
      <c r="M104" cm="1">
        <f t="array" aca="1" ref="M104" ca="1">_xlfn.XLOOKUP(G104,Table_Assumptions[Total dividends expected to be received],Table_Weights[Total dividends expected to be received]/Table_Weights[[#Totals],[Total dividends expected to be received]])</f>
        <v>0.25</v>
      </c>
      <c r="N104">
        <f t="shared" ca="1" si="10"/>
        <v>1.5432098765432098E-3</v>
      </c>
      <c r="O104" s="7">
        <f t="shared" ca="1" si="11"/>
        <v>702.55845566740174</v>
      </c>
    </row>
    <row r="105" spans="2:15" x14ac:dyDescent="0.25">
      <c r="B105">
        <v>78</v>
      </c>
      <c r="C105">
        <f t="shared" ca="1" si="8"/>
        <v>12.33</v>
      </c>
      <c r="D105" s="8">
        <f t="shared" ca="1" si="7"/>
        <v>6.4000000000000001E-2</v>
      </c>
      <c r="E105" s="8">
        <f t="shared" ca="1" si="7"/>
        <v>4.4195714956217956E-2</v>
      </c>
      <c r="F105" s="3">
        <f t="shared" ca="1" si="7"/>
        <v>15.17</v>
      </c>
      <c r="G105" s="3">
        <f t="shared" ca="1" si="9"/>
        <v>36.270000000000003</v>
      </c>
      <c r="I105" cm="1">
        <f t="array" aca="1" ref="I105" ca="1">_xlfn.XLOOKUP(C105,Table_Assumptions[Normalized Earnings10],Table_Weights[Normalized Earnings10]/Table_Weights[[#Totals],[Normalized Earnings10]])</f>
        <v>0.16666666666666666</v>
      </c>
      <c r="J105" cm="1">
        <f t="array" aca="1" ref="J105" ca="1">_xlfn.XLOOKUP(D105,Table_Assumptions[k],Table_Weights[k]/Table_Weights[[#Totals],[k]])</f>
        <v>0.33333333333333331</v>
      </c>
      <c r="K105" cm="1">
        <f t="array" aca="1" ref="K105" ca="1">_xlfn.XLOOKUP(E105,Table_Assumptions[g],Table_Weights[g]/Table_Weights[[#Totals],[g]])</f>
        <v>0.33333333333333331</v>
      </c>
      <c r="L105" cm="1">
        <f t="array" aca="1" ref="L105" ca="1">_xlfn.XLOOKUP(F105,Table_Assumptions[Net non-operating assets (liabilities)10],Table_Weights[Net non-operating assets (liabilities)10]/Table_Weights[[#Totals],[Net non-operating assets (liabilities)10]])</f>
        <v>0.33333333333333331</v>
      </c>
      <c r="M105" cm="1">
        <f t="array" aca="1" ref="M105" ca="1">_xlfn.XLOOKUP(G105,Table_Assumptions[Total dividends expected to be received],Table_Weights[Total dividends expected to be received]/Table_Weights[[#Totals],[Total dividends expected to be received]])</f>
        <v>0.25</v>
      </c>
      <c r="N105">
        <f t="shared" ca="1" si="10"/>
        <v>1.5432098765432098E-3</v>
      </c>
      <c r="O105" s="7">
        <f t="shared" ca="1" si="11"/>
        <v>701.54845566740175</v>
      </c>
    </row>
    <row r="106" spans="2:15" x14ac:dyDescent="0.25">
      <c r="B106">
        <v>79</v>
      </c>
      <c r="C106">
        <f t="shared" ca="1" si="8"/>
        <v>12.33</v>
      </c>
      <c r="D106" s="8">
        <f t="shared" ca="1" si="7"/>
        <v>6.4000000000000001E-2</v>
      </c>
      <c r="E106" s="8">
        <f t="shared" ca="1" si="7"/>
        <v>4.4195714956217956E-2</v>
      </c>
      <c r="F106" s="3">
        <f t="shared" ca="1" si="7"/>
        <v>15.17</v>
      </c>
      <c r="G106" s="3">
        <f t="shared" ca="1" si="9"/>
        <v>38.39</v>
      </c>
      <c r="I106" cm="1">
        <f t="array" aca="1" ref="I106" ca="1">_xlfn.XLOOKUP(C106,Table_Assumptions[Normalized Earnings10],Table_Weights[Normalized Earnings10]/Table_Weights[[#Totals],[Normalized Earnings10]])</f>
        <v>0.16666666666666666</v>
      </c>
      <c r="J106" cm="1">
        <f t="array" aca="1" ref="J106" ca="1">_xlfn.XLOOKUP(D106,Table_Assumptions[k],Table_Weights[k]/Table_Weights[[#Totals],[k]])</f>
        <v>0.33333333333333331</v>
      </c>
      <c r="K106" cm="1">
        <f t="array" aca="1" ref="K106" ca="1">_xlfn.XLOOKUP(E106,Table_Assumptions[g],Table_Weights[g]/Table_Weights[[#Totals],[g]])</f>
        <v>0.33333333333333331</v>
      </c>
      <c r="L106" cm="1">
        <f t="array" aca="1" ref="L106" ca="1">_xlfn.XLOOKUP(F106,Table_Assumptions[Net non-operating assets (liabilities)10],Table_Weights[Net non-operating assets (liabilities)10]/Table_Weights[[#Totals],[Net non-operating assets (liabilities)10]])</f>
        <v>0.33333333333333331</v>
      </c>
      <c r="M106" cm="1">
        <f t="array" aca="1" ref="M106" ca="1">_xlfn.XLOOKUP(G106,Table_Assumptions[Total dividends expected to be received],Table_Weights[Total dividends expected to be received]/Table_Weights[[#Totals],[Total dividends expected to be received]])</f>
        <v>0.5</v>
      </c>
      <c r="N106">
        <f t="shared" ca="1" si="10"/>
        <v>3.0864197530864196E-3</v>
      </c>
      <c r="O106" s="7">
        <f t="shared" ca="1" si="11"/>
        <v>703.66845566740176</v>
      </c>
    </row>
    <row r="107" spans="2:15" x14ac:dyDescent="0.25">
      <c r="B107">
        <v>80</v>
      </c>
      <c r="C107">
        <f t="shared" ca="1" si="8"/>
        <v>12.33</v>
      </c>
      <c r="D107" s="8">
        <f t="shared" ref="D107:F126" ca="1" si="12">OFFSET(D$20,INT(MOD($B107,C$18)/D$18),0)</f>
        <v>6.4000000000000001E-2</v>
      </c>
      <c r="E107" s="8">
        <f t="shared" ca="1" si="12"/>
        <v>4.4195714956217956E-2</v>
      </c>
      <c r="F107" s="3">
        <f t="shared" ca="1" si="12"/>
        <v>15.17</v>
      </c>
      <c r="G107" s="3">
        <f t="shared" ca="1" si="9"/>
        <v>40.65</v>
      </c>
      <c r="I107" cm="1">
        <f t="array" aca="1" ref="I107" ca="1">_xlfn.XLOOKUP(C107,Table_Assumptions[Normalized Earnings10],Table_Weights[Normalized Earnings10]/Table_Weights[[#Totals],[Normalized Earnings10]])</f>
        <v>0.16666666666666666</v>
      </c>
      <c r="J107" cm="1">
        <f t="array" aca="1" ref="J107" ca="1">_xlfn.XLOOKUP(D107,Table_Assumptions[k],Table_Weights[k]/Table_Weights[[#Totals],[k]])</f>
        <v>0.33333333333333331</v>
      </c>
      <c r="K107" cm="1">
        <f t="array" aca="1" ref="K107" ca="1">_xlfn.XLOOKUP(E107,Table_Assumptions[g],Table_Weights[g]/Table_Weights[[#Totals],[g]])</f>
        <v>0.33333333333333331</v>
      </c>
      <c r="L107" cm="1">
        <f t="array" aca="1" ref="L107" ca="1">_xlfn.XLOOKUP(F107,Table_Assumptions[Net non-operating assets (liabilities)10],Table_Weights[Net non-operating assets (liabilities)10]/Table_Weights[[#Totals],[Net non-operating assets (liabilities)10]])</f>
        <v>0.33333333333333331</v>
      </c>
      <c r="M107" cm="1">
        <f t="array" aca="1" ref="M107" ca="1">_xlfn.XLOOKUP(G107,Table_Assumptions[Total dividends expected to be received],Table_Weights[Total dividends expected to be received]/Table_Weights[[#Totals],[Total dividends expected to be received]])</f>
        <v>0.25</v>
      </c>
      <c r="N107">
        <f t="shared" ca="1" si="10"/>
        <v>1.5432098765432098E-3</v>
      </c>
      <c r="O107" s="7">
        <f t="shared" ca="1" si="11"/>
        <v>705.92845566740175</v>
      </c>
    </row>
    <row r="108" spans="2:15" x14ac:dyDescent="0.25">
      <c r="B108">
        <v>81</v>
      </c>
      <c r="C108">
        <f t="shared" ca="1" si="8"/>
        <v>16.84</v>
      </c>
      <c r="D108" s="8">
        <f t="shared" ca="1" si="12"/>
        <v>7.8E-2</v>
      </c>
      <c r="E108" s="8">
        <f t="shared" ca="1" si="12"/>
        <v>3.9986599246101963E-2</v>
      </c>
      <c r="F108" s="3">
        <f t="shared" ca="1" si="12"/>
        <v>8.43</v>
      </c>
      <c r="G108" s="3">
        <f t="shared" ca="1" si="9"/>
        <v>36.270000000000003</v>
      </c>
      <c r="I108" cm="1">
        <f t="array" aca="1" ref="I108" ca="1">_xlfn.XLOOKUP(C108,Table_Assumptions[Normalized Earnings10],Table_Weights[Normalized Earnings10]/Table_Weights[[#Totals],[Normalized Earnings10]])</f>
        <v>0.33333333333333331</v>
      </c>
      <c r="J108" cm="1">
        <f t="array" aca="1" ref="J108" ca="1">_xlfn.XLOOKUP(D108,Table_Assumptions[k],Table_Weights[k]/Table_Weights[[#Totals],[k]])</f>
        <v>0.33333333333333331</v>
      </c>
      <c r="K108" cm="1">
        <f t="array" aca="1" ref="K108" ca="1">_xlfn.XLOOKUP(E108,Table_Assumptions[g],Table_Weights[g]/Table_Weights[[#Totals],[g]])</f>
        <v>0.33333333333333331</v>
      </c>
      <c r="L108" cm="1">
        <f t="array" aca="1" ref="L108" ca="1">_xlfn.XLOOKUP(F108,Table_Assumptions[Net non-operating assets (liabilities)10],Table_Weights[Net non-operating assets (liabilities)10]/Table_Weights[[#Totals],[Net non-operating assets (liabilities)10]])</f>
        <v>0.33333333333333331</v>
      </c>
      <c r="M108" cm="1">
        <f t="array" aca="1" ref="M108" ca="1">_xlfn.XLOOKUP(G108,Table_Assumptions[Total dividends expected to be received],Table_Weights[Total dividends expected to be received]/Table_Weights[[#Totals],[Total dividends expected to be received]])</f>
        <v>0.25</v>
      </c>
      <c r="N108">
        <f t="shared" ca="1" si="10"/>
        <v>3.0864197530864196E-3</v>
      </c>
      <c r="O108" s="7">
        <f t="shared" ca="1" si="11"/>
        <v>505.41579979616711</v>
      </c>
    </row>
    <row r="109" spans="2:15" x14ac:dyDescent="0.25">
      <c r="B109">
        <v>82</v>
      </c>
      <c r="C109">
        <f t="shared" ca="1" si="8"/>
        <v>16.84</v>
      </c>
      <c r="D109" s="8">
        <f t="shared" ca="1" si="12"/>
        <v>7.8E-2</v>
      </c>
      <c r="E109" s="8">
        <f t="shared" ca="1" si="12"/>
        <v>3.9986599246101963E-2</v>
      </c>
      <c r="F109" s="3">
        <f t="shared" ca="1" si="12"/>
        <v>8.43</v>
      </c>
      <c r="G109" s="3">
        <f t="shared" ca="1" si="9"/>
        <v>38.39</v>
      </c>
      <c r="I109" cm="1">
        <f t="array" aca="1" ref="I109" ca="1">_xlfn.XLOOKUP(C109,Table_Assumptions[Normalized Earnings10],Table_Weights[Normalized Earnings10]/Table_Weights[[#Totals],[Normalized Earnings10]])</f>
        <v>0.33333333333333331</v>
      </c>
      <c r="J109" cm="1">
        <f t="array" aca="1" ref="J109" ca="1">_xlfn.XLOOKUP(D109,Table_Assumptions[k],Table_Weights[k]/Table_Weights[[#Totals],[k]])</f>
        <v>0.33333333333333331</v>
      </c>
      <c r="K109" cm="1">
        <f t="array" aca="1" ref="K109" ca="1">_xlfn.XLOOKUP(E109,Table_Assumptions[g],Table_Weights[g]/Table_Weights[[#Totals],[g]])</f>
        <v>0.33333333333333331</v>
      </c>
      <c r="L109" cm="1">
        <f t="array" aca="1" ref="L109" ca="1">_xlfn.XLOOKUP(F109,Table_Assumptions[Net non-operating assets (liabilities)10],Table_Weights[Net non-operating assets (liabilities)10]/Table_Weights[[#Totals],[Net non-operating assets (liabilities)10]])</f>
        <v>0.33333333333333331</v>
      </c>
      <c r="M109" cm="1">
        <f t="array" aca="1" ref="M109" ca="1">_xlfn.XLOOKUP(G109,Table_Assumptions[Total dividends expected to be received],Table_Weights[Total dividends expected to be received]/Table_Weights[[#Totals],[Total dividends expected to be received]])</f>
        <v>0.5</v>
      </c>
      <c r="N109">
        <f t="shared" ca="1" si="10"/>
        <v>6.1728395061728392E-3</v>
      </c>
      <c r="O109" s="7">
        <f t="shared" ca="1" si="11"/>
        <v>507.53579979616711</v>
      </c>
    </row>
    <row r="110" spans="2:15" x14ac:dyDescent="0.25">
      <c r="B110">
        <v>83</v>
      </c>
      <c r="C110">
        <f t="shared" ca="1" si="8"/>
        <v>16.84</v>
      </c>
      <c r="D110" s="8">
        <f t="shared" ca="1" si="12"/>
        <v>7.8E-2</v>
      </c>
      <c r="E110" s="8">
        <f t="shared" ca="1" si="12"/>
        <v>3.9986599246101963E-2</v>
      </c>
      <c r="F110" s="3">
        <f t="shared" ca="1" si="12"/>
        <v>8.43</v>
      </c>
      <c r="G110" s="3">
        <f t="shared" ca="1" si="9"/>
        <v>40.65</v>
      </c>
      <c r="I110" cm="1">
        <f t="array" aca="1" ref="I110" ca="1">_xlfn.XLOOKUP(C110,Table_Assumptions[Normalized Earnings10],Table_Weights[Normalized Earnings10]/Table_Weights[[#Totals],[Normalized Earnings10]])</f>
        <v>0.33333333333333331</v>
      </c>
      <c r="J110" cm="1">
        <f t="array" aca="1" ref="J110" ca="1">_xlfn.XLOOKUP(D110,Table_Assumptions[k],Table_Weights[k]/Table_Weights[[#Totals],[k]])</f>
        <v>0.33333333333333331</v>
      </c>
      <c r="K110" cm="1">
        <f t="array" aca="1" ref="K110" ca="1">_xlfn.XLOOKUP(E110,Table_Assumptions[g],Table_Weights[g]/Table_Weights[[#Totals],[g]])</f>
        <v>0.33333333333333331</v>
      </c>
      <c r="L110" cm="1">
        <f t="array" aca="1" ref="L110" ca="1">_xlfn.XLOOKUP(F110,Table_Assumptions[Net non-operating assets (liabilities)10],Table_Weights[Net non-operating assets (liabilities)10]/Table_Weights[[#Totals],[Net non-operating assets (liabilities)10]])</f>
        <v>0.33333333333333331</v>
      </c>
      <c r="M110" cm="1">
        <f t="array" aca="1" ref="M110" ca="1">_xlfn.XLOOKUP(G110,Table_Assumptions[Total dividends expected to be received],Table_Weights[Total dividends expected to be received]/Table_Weights[[#Totals],[Total dividends expected to be received]])</f>
        <v>0.25</v>
      </c>
      <c r="N110">
        <f t="shared" ca="1" si="10"/>
        <v>3.0864197530864196E-3</v>
      </c>
      <c r="O110" s="7">
        <f t="shared" ca="1" si="11"/>
        <v>509.7957997961671</v>
      </c>
    </row>
    <row r="111" spans="2:15" x14ac:dyDescent="0.25">
      <c r="B111">
        <v>84</v>
      </c>
      <c r="C111">
        <f t="shared" ca="1" si="8"/>
        <v>16.84</v>
      </c>
      <c r="D111" s="8">
        <f t="shared" ca="1" si="12"/>
        <v>7.8E-2</v>
      </c>
      <c r="E111" s="8">
        <f t="shared" ca="1" si="12"/>
        <v>3.9986599246101963E-2</v>
      </c>
      <c r="F111" s="3">
        <f t="shared" ca="1" si="12"/>
        <v>11.8</v>
      </c>
      <c r="G111" s="3">
        <f t="shared" ca="1" si="9"/>
        <v>36.270000000000003</v>
      </c>
      <c r="I111" cm="1">
        <f t="array" aca="1" ref="I111" ca="1">_xlfn.XLOOKUP(C111,Table_Assumptions[Normalized Earnings10],Table_Weights[Normalized Earnings10]/Table_Weights[[#Totals],[Normalized Earnings10]])</f>
        <v>0.33333333333333331</v>
      </c>
      <c r="J111" cm="1">
        <f t="array" aca="1" ref="J111" ca="1">_xlfn.XLOOKUP(D111,Table_Assumptions[k],Table_Weights[k]/Table_Weights[[#Totals],[k]])</f>
        <v>0.33333333333333331</v>
      </c>
      <c r="K111" cm="1">
        <f t="array" aca="1" ref="K111" ca="1">_xlfn.XLOOKUP(E111,Table_Assumptions[g],Table_Weights[g]/Table_Weights[[#Totals],[g]])</f>
        <v>0.33333333333333331</v>
      </c>
      <c r="L111" cm="1">
        <f t="array" aca="1" ref="L111" ca="1">_xlfn.XLOOKUP(F111,Table_Assumptions[Net non-operating assets (liabilities)10],Table_Weights[Net non-operating assets (liabilities)10]/Table_Weights[[#Totals],[Net non-operating assets (liabilities)10]])</f>
        <v>0.33333333333333331</v>
      </c>
      <c r="M111" cm="1">
        <f t="array" aca="1" ref="M111" ca="1">_xlfn.XLOOKUP(G111,Table_Assumptions[Total dividends expected to be received],Table_Weights[Total dividends expected to be received]/Table_Weights[[#Totals],[Total dividends expected to be received]])</f>
        <v>0.25</v>
      </c>
      <c r="N111">
        <f t="shared" ca="1" si="10"/>
        <v>3.0864197530864196E-3</v>
      </c>
      <c r="O111" s="7">
        <f t="shared" ca="1" si="11"/>
        <v>508.78579979616711</v>
      </c>
    </row>
    <row r="112" spans="2:15" x14ac:dyDescent="0.25">
      <c r="B112">
        <v>85</v>
      </c>
      <c r="C112">
        <f t="shared" ca="1" si="8"/>
        <v>16.84</v>
      </c>
      <c r="D112" s="8">
        <f t="shared" ca="1" si="12"/>
        <v>7.8E-2</v>
      </c>
      <c r="E112" s="8">
        <f t="shared" ca="1" si="12"/>
        <v>3.9986599246101963E-2</v>
      </c>
      <c r="F112" s="3">
        <f t="shared" ca="1" si="12"/>
        <v>11.8</v>
      </c>
      <c r="G112" s="3">
        <f t="shared" ca="1" si="9"/>
        <v>38.39</v>
      </c>
      <c r="I112" cm="1">
        <f t="array" aca="1" ref="I112" ca="1">_xlfn.XLOOKUP(C112,Table_Assumptions[Normalized Earnings10],Table_Weights[Normalized Earnings10]/Table_Weights[[#Totals],[Normalized Earnings10]])</f>
        <v>0.33333333333333331</v>
      </c>
      <c r="J112" cm="1">
        <f t="array" aca="1" ref="J112" ca="1">_xlfn.XLOOKUP(D112,Table_Assumptions[k],Table_Weights[k]/Table_Weights[[#Totals],[k]])</f>
        <v>0.33333333333333331</v>
      </c>
      <c r="K112" cm="1">
        <f t="array" aca="1" ref="K112" ca="1">_xlfn.XLOOKUP(E112,Table_Assumptions[g],Table_Weights[g]/Table_Weights[[#Totals],[g]])</f>
        <v>0.33333333333333331</v>
      </c>
      <c r="L112" cm="1">
        <f t="array" aca="1" ref="L112" ca="1">_xlfn.XLOOKUP(F112,Table_Assumptions[Net non-operating assets (liabilities)10],Table_Weights[Net non-operating assets (liabilities)10]/Table_Weights[[#Totals],[Net non-operating assets (liabilities)10]])</f>
        <v>0.33333333333333331</v>
      </c>
      <c r="M112" cm="1">
        <f t="array" aca="1" ref="M112" ca="1">_xlfn.XLOOKUP(G112,Table_Assumptions[Total dividends expected to be received],Table_Weights[Total dividends expected to be received]/Table_Weights[[#Totals],[Total dividends expected to be received]])</f>
        <v>0.5</v>
      </c>
      <c r="N112">
        <f t="shared" ca="1" si="10"/>
        <v>6.1728395061728392E-3</v>
      </c>
      <c r="O112" s="7">
        <f t="shared" ca="1" si="11"/>
        <v>510.90579979616712</v>
      </c>
    </row>
    <row r="113" spans="2:15" x14ac:dyDescent="0.25">
      <c r="B113">
        <v>86</v>
      </c>
      <c r="C113">
        <f t="shared" ca="1" si="8"/>
        <v>16.84</v>
      </c>
      <c r="D113" s="8">
        <f t="shared" ca="1" si="12"/>
        <v>7.8E-2</v>
      </c>
      <c r="E113" s="8">
        <f t="shared" ca="1" si="12"/>
        <v>3.9986599246101963E-2</v>
      </c>
      <c r="F113" s="3">
        <f t="shared" ca="1" si="12"/>
        <v>11.8</v>
      </c>
      <c r="G113" s="3">
        <f t="shared" ca="1" si="9"/>
        <v>40.65</v>
      </c>
      <c r="I113" cm="1">
        <f t="array" aca="1" ref="I113" ca="1">_xlfn.XLOOKUP(C113,Table_Assumptions[Normalized Earnings10],Table_Weights[Normalized Earnings10]/Table_Weights[[#Totals],[Normalized Earnings10]])</f>
        <v>0.33333333333333331</v>
      </c>
      <c r="J113" cm="1">
        <f t="array" aca="1" ref="J113" ca="1">_xlfn.XLOOKUP(D113,Table_Assumptions[k],Table_Weights[k]/Table_Weights[[#Totals],[k]])</f>
        <v>0.33333333333333331</v>
      </c>
      <c r="K113" cm="1">
        <f t="array" aca="1" ref="K113" ca="1">_xlfn.XLOOKUP(E113,Table_Assumptions[g],Table_Weights[g]/Table_Weights[[#Totals],[g]])</f>
        <v>0.33333333333333331</v>
      </c>
      <c r="L113" cm="1">
        <f t="array" aca="1" ref="L113" ca="1">_xlfn.XLOOKUP(F113,Table_Assumptions[Net non-operating assets (liabilities)10],Table_Weights[Net non-operating assets (liabilities)10]/Table_Weights[[#Totals],[Net non-operating assets (liabilities)10]])</f>
        <v>0.33333333333333331</v>
      </c>
      <c r="M113" cm="1">
        <f t="array" aca="1" ref="M113" ca="1">_xlfn.XLOOKUP(G113,Table_Assumptions[Total dividends expected to be received],Table_Weights[Total dividends expected to be received]/Table_Weights[[#Totals],[Total dividends expected to be received]])</f>
        <v>0.25</v>
      </c>
      <c r="N113">
        <f t="shared" ca="1" si="10"/>
        <v>3.0864197530864196E-3</v>
      </c>
      <c r="O113" s="7">
        <f t="shared" ca="1" si="11"/>
        <v>513.16579979616711</v>
      </c>
    </row>
    <row r="114" spans="2:15" x14ac:dyDescent="0.25">
      <c r="B114">
        <v>87</v>
      </c>
      <c r="C114">
        <f t="shared" ca="1" si="8"/>
        <v>16.84</v>
      </c>
      <c r="D114" s="8">
        <f t="shared" ca="1" si="12"/>
        <v>7.8E-2</v>
      </c>
      <c r="E114" s="8">
        <f t="shared" ca="1" si="12"/>
        <v>3.9986599246101963E-2</v>
      </c>
      <c r="F114" s="3">
        <f t="shared" ca="1" si="12"/>
        <v>15.17</v>
      </c>
      <c r="G114" s="3">
        <f t="shared" ca="1" si="9"/>
        <v>36.270000000000003</v>
      </c>
      <c r="I114" cm="1">
        <f t="array" aca="1" ref="I114" ca="1">_xlfn.XLOOKUP(C114,Table_Assumptions[Normalized Earnings10],Table_Weights[Normalized Earnings10]/Table_Weights[[#Totals],[Normalized Earnings10]])</f>
        <v>0.33333333333333331</v>
      </c>
      <c r="J114" cm="1">
        <f t="array" aca="1" ref="J114" ca="1">_xlfn.XLOOKUP(D114,Table_Assumptions[k],Table_Weights[k]/Table_Weights[[#Totals],[k]])</f>
        <v>0.33333333333333331</v>
      </c>
      <c r="K114" cm="1">
        <f t="array" aca="1" ref="K114" ca="1">_xlfn.XLOOKUP(E114,Table_Assumptions[g],Table_Weights[g]/Table_Weights[[#Totals],[g]])</f>
        <v>0.33333333333333331</v>
      </c>
      <c r="L114" cm="1">
        <f t="array" aca="1" ref="L114" ca="1">_xlfn.XLOOKUP(F114,Table_Assumptions[Net non-operating assets (liabilities)10],Table_Weights[Net non-operating assets (liabilities)10]/Table_Weights[[#Totals],[Net non-operating assets (liabilities)10]])</f>
        <v>0.33333333333333331</v>
      </c>
      <c r="M114" cm="1">
        <f t="array" aca="1" ref="M114" ca="1">_xlfn.XLOOKUP(G114,Table_Assumptions[Total dividends expected to be received],Table_Weights[Total dividends expected to be received]/Table_Weights[[#Totals],[Total dividends expected to be received]])</f>
        <v>0.25</v>
      </c>
      <c r="N114">
        <f t="shared" ca="1" si="10"/>
        <v>3.0864197530864196E-3</v>
      </c>
      <c r="O114" s="7">
        <f t="shared" ca="1" si="11"/>
        <v>512.15579979616712</v>
      </c>
    </row>
    <row r="115" spans="2:15" x14ac:dyDescent="0.25">
      <c r="B115">
        <v>88</v>
      </c>
      <c r="C115">
        <f t="shared" ca="1" si="8"/>
        <v>16.84</v>
      </c>
      <c r="D115" s="8">
        <f t="shared" ca="1" si="12"/>
        <v>7.8E-2</v>
      </c>
      <c r="E115" s="8">
        <f t="shared" ca="1" si="12"/>
        <v>3.9986599246101963E-2</v>
      </c>
      <c r="F115" s="3">
        <f t="shared" ca="1" si="12"/>
        <v>15.17</v>
      </c>
      <c r="G115" s="3">
        <f t="shared" ca="1" si="9"/>
        <v>38.39</v>
      </c>
      <c r="I115" cm="1">
        <f t="array" aca="1" ref="I115" ca="1">_xlfn.XLOOKUP(C115,Table_Assumptions[Normalized Earnings10],Table_Weights[Normalized Earnings10]/Table_Weights[[#Totals],[Normalized Earnings10]])</f>
        <v>0.33333333333333331</v>
      </c>
      <c r="J115" cm="1">
        <f t="array" aca="1" ref="J115" ca="1">_xlfn.XLOOKUP(D115,Table_Assumptions[k],Table_Weights[k]/Table_Weights[[#Totals],[k]])</f>
        <v>0.33333333333333331</v>
      </c>
      <c r="K115" cm="1">
        <f t="array" aca="1" ref="K115" ca="1">_xlfn.XLOOKUP(E115,Table_Assumptions[g],Table_Weights[g]/Table_Weights[[#Totals],[g]])</f>
        <v>0.33333333333333331</v>
      </c>
      <c r="L115" cm="1">
        <f t="array" aca="1" ref="L115" ca="1">_xlfn.XLOOKUP(F115,Table_Assumptions[Net non-operating assets (liabilities)10],Table_Weights[Net non-operating assets (liabilities)10]/Table_Weights[[#Totals],[Net non-operating assets (liabilities)10]])</f>
        <v>0.33333333333333331</v>
      </c>
      <c r="M115" cm="1">
        <f t="array" aca="1" ref="M115" ca="1">_xlfn.XLOOKUP(G115,Table_Assumptions[Total dividends expected to be received],Table_Weights[Total dividends expected to be received]/Table_Weights[[#Totals],[Total dividends expected to be received]])</f>
        <v>0.5</v>
      </c>
      <c r="N115">
        <f t="shared" ca="1" si="10"/>
        <v>6.1728395061728392E-3</v>
      </c>
      <c r="O115" s="7">
        <f t="shared" ca="1" si="11"/>
        <v>514.27579979616712</v>
      </c>
    </row>
    <row r="116" spans="2:15" x14ac:dyDescent="0.25">
      <c r="B116">
        <v>89</v>
      </c>
      <c r="C116">
        <f t="shared" ca="1" si="8"/>
        <v>16.84</v>
      </c>
      <c r="D116" s="8">
        <f t="shared" ca="1" si="12"/>
        <v>7.8E-2</v>
      </c>
      <c r="E116" s="8">
        <f t="shared" ca="1" si="12"/>
        <v>3.9986599246101963E-2</v>
      </c>
      <c r="F116" s="3">
        <f t="shared" ca="1" si="12"/>
        <v>15.17</v>
      </c>
      <c r="G116" s="3">
        <f t="shared" ca="1" si="9"/>
        <v>40.65</v>
      </c>
      <c r="I116" cm="1">
        <f t="array" aca="1" ref="I116" ca="1">_xlfn.XLOOKUP(C116,Table_Assumptions[Normalized Earnings10],Table_Weights[Normalized Earnings10]/Table_Weights[[#Totals],[Normalized Earnings10]])</f>
        <v>0.33333333333333331</v>
      </c>
      <c r="J116" cm="1">
        <f t="array" aca="1" ref="J116" ca="1">_xlfn.XLOOKUP(D116,Table_Assumptions[k],Table_Weights[k]/Table_Weights[[#Totals],[k]])</f>
        <v>0.33333333333333331</v>
      </c>
      <c r="K116" cm="1">
        <f t="array" aca="1" ref="K116" ca="1">_xlfn.XLOOKUP(E116,Table_Assumptions[g],Table_Weights[g]/Table_Weights[[#Totals],[g]])</f>
        <v>0.33333333333333331</v>
      </c>
      <c r="L116" cm="1">
        <f t="array" aca="1" ref="L116" ca="1">_xlfn.XLOOKUP(F116,Table_Assumptions[Net non-operating assets (liabilities)10],Table_Weights[Net non-operating assets (liabilities)10]/Table_Weights[[#Totals],[Net non-operating assets (liabilities)10]])</f>
        <v>0.33333333333333331</v>
      </c>
      <c r="M116" cm="1">
        <f t="array" aca="1" ref="M116" ca="1">_xlfn.XLOOKUP(G116,Table_Assumptions[Total dividends expected to be received],Table_Weights[Total dividends expected to be received]/Table_Weights[[#Totals],[Total dividends expected to be received]])</f>
        <v>0.25</v>
      </c>
      <c r="N116">
        <f t="shared" ca="1" si="10"/>
        <v>3.0864197530864196E-3</v>
      </c>
      <c r="O116" s="7">
        <f t="shared" ca="1" si="11"/>
        <v>516.53579979616711</v>
      </c>
    </row>
    <row r="117" spans="2:15" x14ac:dyDescent="0.25">
      <c r="B117">
        <v>90</v>
      </c>
      <c r="C117">
        <f t="shared" ca="1" si="8"/>
        <v>16.84</v>
      </c>
      <c r="D117" s="8">
        <f t="shared" ca="1" si="12"/>
        <v>7.8E-2</v>
      </c>
      <c r="E117" s="8">
        <f t="shared" ca="1" si="12"/>
        <v>4.2091157101159959E-2</v>
      </c>
      <c r="F117" s="3">
        <f t="shared" ca="1" si="12"/>
        <v>8.43</v>
      </c>
      <c r="G117" s="3">
        <f t="shared" ca="1" si="9"/>
        <v>36.270000000000003</v>
      </c>
      <c r="I117" cm="1">
        <f t="array" aca="1" ref="I117" ca="1">_xlfn.XLOOKUP(C117,Table_Assumptions[Normalized Earnings10],Table_Weights[Normalized Earnings10]/Table_Weights[[#Totals],[Normalized Earnings10]])</f>
        <v>0.33333333333333331</v>
      </c>
      <c r="J117" cm="1">
        <f t="array" aca="1" ref="J117" ca="1">_xlfn.XLOOKUP(D117,Table_Assumptions[k],Table_Weights[k]/Table_Weights[[#Totals],[k]])</f>
        <v>0.33333333333333331</v>
      </c>
      <c r="K117" cm="1">
        <f t="array" aca="1" ref="K117" ca="1">_xlfn.XLOOKUP(E117,Table_Assumptions[g],Table_Weights[g]/Table_Weights[[#Totals],[g]])</f>
        <v>0.33333333333333331</v>
      </c>
      <c r="L117" cm="1">
        <f t="array" aca="1" ref="L117" ca="1">_xlfn.XLOOKUP(F117,Table_Assumptions[Net non-operating assets (liabilities)10],Table_Weights[Net non-operating assets (liabilities)10]/Table_Weights[[#Totals],[Net non-operating assets (liabilities)10]])</f>
        <v>0.33333333333333331</v>
      </c>
      <c r="M117" cm="1">
        <f t="array" aca="1" ref="M117" ca="1">_xlfn.XLOOKUP(G117,Table_Assumptions[Total dividends expected to be received],Table_Weights[Total dividends expected to be received]/Table_Weights[[#Totals],[Total dividends expected to be received]])</f>
        <v>0.25</v>
      </c>
      <c r="N117">
        <f t="shared" ca="1" si="10"/>
        <v>3.0864197530864196E-3</v>
      </c>
      <c r="O117" s="7">
        <f t="shared" ca="1" si="11"/>
        <v>533.4045548925335</v>
      </c>
    </row>
    <row r="118" spans="2:15" x14ac:dyDescent="0.25">
      <c r="B118">
        <v>91</v>
      </c>
      <c r="C118">
        <f t="shared" ca="1" si="8"/>
        <v>16.84</v>
      </c>
      <c r="D118" s="8">
        <f t="shared" ca="1" si="12"/>
        <v>7.8E-2</v>
      </c>
      <c r="E118" s="8">
        <f t="shared" ca="1" si="12"/>
        <v>4.2091157101159959E-2</v>
      </c>
      <c r="F118" s="3">
        <f t="shared" ca="1" si="12"/>
        <v>8.43</v>
      </c>
      <c r="G118" s="3">
        <f t="shared" ca="1" si="9"/>
        <v>38.39</v>
      </c>
      <c r="I118" cm="1">
        <f t="array" aca="1" ref="I118" ca="1">_xlfn.XLOOKUP(C118,Table_Assumptions[Normalized Earnings10],Table_Weights[Normalized Earnings10]/Table_Weights[[#Totals],[Normalized Earnings10]])</f>
        <v>0.33333333333333331</v>
      </c>
      <c r="J118" cm="1">
        <f t="array" aca="1" ref="J118" ca="1">_xlfn.XLOOKUP(D118,Table_Assumptions[k],Table_Weights[k]/Table_Weights[[#Totals],[k]])</f>
        <v>0.33333333333333331</v>
      </c>
      <c r="K118" cm="1">
        <f t="array" aca="1" ref="K118" ca="1">_xlfn.XLOOKUP(E118,Table_Assumptions[g],Table_Weights[g]/Table_Weights[[#Totals],[g]])</f>
        <v>0.33333333333333331</v>
      </c>
      <c r="L118" cm="1">
        <f t="array" aca="1" ref="L118" ca="1">_xlfn.XLOOKUP(F118,Table_Assumptions[Net non-operating assets (liabilities)10],Table_Weights[Net non-operating assets (liabilities)10]/Table_Weights[[#Totals],[Net non-operating assets (liabilities)10]])</f>
        <v>0.33333333333333331</v>
      </c>
      <c r="M118" cm="1">
        <f t="array" aca="1" ref="M118" ca="1">_xlfn.XLOOKUP(G118,Table_Assumptions[Total dividends expected to be received],Table_Weights[Total dividends expected to be received]/Table_Weights[[#Totals],[Total dividends expected to be received]])</f>
        <v>0.5</v>
      </c>
      <c r="N118">
        <f t="shared" ca="1" si="10"/>
        <v>6.1728395061728392E-3</v>
      </c>
      <c r="O118" s="7">
        <f t="shared" ca="1" si="11"/>
        <v>535.5245548925335</v>
      </c>
    </row>
    <row r="119" spans="2:15" x14ac:dyDescent="0.25">
      <c r="B119">
        <v>92</v>
      </c>
      <c r="C119">
        <f t="shared" ca="1" si="8"/>
        <v>16.84</v>
      </c>
      <c r="D119" s="8">
        <f t="shared" ca="1" si="12"/>
        <v>7.8E-2</v>
      </c>
      <c r="E119" s="8">
        <f t="shared" ca="1" si="12"/>
        <v>4.2091157101159959E-2</v>
      </c>
      <c r="F119" s="3">
        <f t="shared" ca="1" si="12"/>
        <v>8.43</v>
      </c>
      <c r="G119" s="3">
        <f t="shared" ca="1" si="9"/>
        <v>40.65</v>
      </c>
      <c r="I119" cm="1">
        <f t="array" aca="1" ref="I119" ca="1">_xlfn.XLOOKUP(C119,Table_Assumptions[Normalized Earnings10],Table_Weights[Normalized Earnings10]/Table_Weights[[#Totals],[Normalized Earnings10]])</f>
        <v>0.33333333333333331</v>
      </c>
      <c r="J119" cm="1">
        <f t="array" aca="1" ref="J119" ca="1">_xlfn.XLOOKUP(D119,Table_Assumptions[k],Table_Weights[k]/Table_Weights[[#Totals],[k]])</f>
        <v>0.33333333333333331</v>
      </c>
      <c r="K119" cm="1">
        <f t="array" aca="1" ref="K119" ca="1">_xlfn.XLOOKUP(E119,Table_Assumptions[g],Table_Weights[g]/Table_Weights[[#Totals],[g]])</f>
        <v>0.33333333333333331</v>
      </c>
      <c r="L119" cm="1">
        <f t="array" aca="1" ref="L119" ca="1">_xlfn.XLOOKUP(F119,Table_Assumptions[Net non-operating assets (liabilities)10],Table_Weights[Net non-operating assets (liabilities)10]/Table_Weights[[#Totals],[Net non-operating assets (liabilities)10]])</f>
        <v>0.33333333333333331</v>
      </c>
      <c r="M119" cm="1">
        <f t="array" aca="1" ref="M119" ca="1">_xlfn.XLOOKUP(G119,Table_Assumptions[Total dividends expected to be received],Table_Weights[Total dividends expected to be received]/Table_Weights[[#Totals],[Total dividends expected to be received]])</f>
        <v>0.25</v>
      </c>
      <c r="N119">
        <f t="shared" ca="1" si="10"/>
        <v>3.0864197530864196E-3</v>
      </c>
      <c r="O119" s="7">
        <f t="shared" ca="1" si="11"/>
        <v>537.78455489253349</v>
      </c>
    </row>
    <row r="120" spans="2:15" x14ac:dyDescent="0.25">
      <c r="B120">
        <v>93</v>
      </c>
      <c r="C120">
        <f t="shared" ca="1" si="8"/>
        <v>16.84</v>
      </c>
      <c r="D120" s="8">
        <f t="shared" ca="1" si="12"/>
        <v>7.8E-2</v>
      </c>
      <c r="E120" s="8">
        <f t="shared" ca="1" si="12"/>
        <v>4.2091157101159959E-2</v>
      </c>
      <c r="F120" s="3">
        <f t="shared" ca="1" si="12"/>
        <v>11.8</v>
      </c>
      <c r="G120" s="3">
        <f t="shared" ca="1" si="9"/>
        <v>36.270000000000003</v>
      </c>
      <c r="I120" cm="1">
        <f t="array" aca="1" ref="I120" ca="1">_xlfn.XLOOKUP(C120,Table_Assumptions[Normalized Earnings10],Table_Weights[Normalized Earnings10]/Table_Weights[[#Totals],[Normalized Earnings10]])</f>
        <v>0.33333333333333331</v>
      </c>
      <c r="J120" cm="1">
        <f t="array" aca="1" ref="J120" ca="1">_xlfn.XLOOKUP(D120,Table_Assumptions[k],Table_Weights[k]/Table_Weights[[#Totals],[k]])</f>
        <v>0.33333333333333331</v>
      </c>
      <c r="K120" cm="1">
        <f t="array" aca="1" ref="K120" ca="1">_xlfn.XLOOKUP(E120,Table_Assumptions[g],Table_Weights[g]/Table_Weights[[#Totals],[g]])</f>
        <v>0.33333333333333331</v>
      </c>
      <c r="L120" cm="1">
        <f t="array" aca="1" ref="L120" ca="1">_xlfn.XLOOKUP(F120,Table_Assumptions[Net non-operating assets (liabilities)10],Table_Weights[Net non-operating assets (liabilities)10]/Table_Weights[[#Totals],[Net non-operating assets (liabilities)10]])</f>
        <v>0.33333333333333331</v>
      </c>
      <c r="M120" cm="1">
        <f t="array" aca="1" ref="M120" ca="1">_xlfn.XLOOKUP(G120,Table_Assumptions[Total dividends expected to be received],Table_Weights[Total dividends expected to be received]/Table_Weights[[#Totals],[Total dividends expected to be received]])</f>
        <v>0.25</v>
      </c>
      <c r="N120">
        <f t="shared" ca="1" si="10"/>
        <v>3.0864197530864196E-3</v>
      </c>
      <c r="O120" s="7">
        <f t="shared" ca="1" si="11"/>
        <v>536.7745548925335</v>
      </c>
    </row>
    <row r="121" spans="2:15" x14ac:dyDescent="0.25">
      <c r="B121">
        <v>94</v>
      </c>
      <c r="C121">
        <f t="shared" ca="1" si="8"/>
        <v>16.84</v>
      </c>
      <c r="D121" s="8">
        <f t="shared" ca="1" si="12"/>
        <v>7.8E-2</v>
      </c>
      <c r="E121" s="8">
        <f t="shared" ca="1" si="12"/>
        <v>4.2091157101159959E-2</v>
      </c>
      <c r="F121" s="3">
        <f t="shared" ca="1" si="12"/>
        <v>11.8</v>
      </c>
      <c r="G121" s="3">
        <f t="shared" ca="1" si="9"/>
        <v>38.39</v>
      </c>
      <c r="I121" cm="1">
        <f t="array" aca="1" ref="I121" ca="1">_xlfn.XLOOKUP(C121,Table_Assumptions[Normalized Earnings10],Table_Weights[Normalized Earnings10]/Table_Weights[[#Totals],[Normalized Earnings10]])</f>
        <v>0.33333333333333331</v>
      </c>
      <c r="J121" cm="1">
        <f t="array" aca="1" ref="J121" ca="1">_xlfn.XLOOKUP(D121,Table_Assumptions[k],Table_Weights[k]/Table_Weights[[#Totals],[k]])</f>
        <v>0.33333333333333331</v>
      </c>
      <c r="K121" cm="1">
        <f t="array" aca="1" ref="K121" ca="1">_xlfn.XLOOKUP(E121,Table_Assumptions[g],Table_Weights[g]/Table_Weights[[#Totals],[g]])</f>
        <v>0.33333333333333331</v>
      </c>
      <c r="L121" cm="1">
        <f t="array" aca="1" ref="L121" ca="1">_xlfn.XLOOKUP(F121,Table_Assumptions[Net non-operating assets (liabilities)10],Table_Weights[Net non-operating assets (liabilities)10]/Table_Weights[[#Totals],[Net non-operating assets (liabilities)10]])</f>
        <v>0.33333333333333331</v>
      </c>
      <c r="M121" cm="1">
        <f t="array" aca="1" ref="M121" ca="1">_xlfn.XLOOKUP(G121,Table_Assumptions[Total dividends expected to be received],Table_Weights[Total dividends expected to be received]/Table_Weights[[#Totals],[Total dividends expected to be received]])</f>
        <v>0.5</v>
      </c>
      <c r="N121">
        <f t="shared" ca="1" si="10"/>
        <v>6.1728395061728392E-3</v>
      </c>
      <c r="O121" s="7">
        <f t="shared" ca="1" si="11"/>
        <v>538.89455489253351</v>
      </c>
    </row>
    <row r="122" spans="2:15" x14ac:dyDescent="0.25">
      <c r="B122">
        <v>95</v>
      </c>
      <c r="C122">
        <f t="shared" ca="1" si="8"/>
        <v>16.84</v>
      </c>
      <c r="D122" s="8">
        <f t="shared" ca="1" si="12"/>
        <v>7.8E-2</v>
      </c>
      <c r="E122" s="8">
        <f t="shared" ca="1" si="12"/>
        <v>4.2091157101159959E-2</v>
      </c>
      <c r="F122" s="3">
        <f t="shared" ca="1" si="12"/>
        <v>11.8</v>
      </c>
      <c r="G122" s="3">
        <f t="shared" ca="1" si="9"/>
        <v>40.65</v>
      </c>
      <c r="I122" cm="1">
        <f t="array" aca="1" ref="I122" ca="1">_xlfn.XLOOKUP(C122,Table_Assumptions[Normalized Earnings10],Table_Weights[Normalized Earnings10]/Table_Weights[[#Totals],[Normalized Earnings10]])</f>
        <v>0.33333333333333331</v>
      </c>
      <c r="J122" cm="1">
        <f t="array" aca="1" ref="J122" ca="1">_xlfn.XLOOKUP(D122,Table_Assumptions[k],Table_Weights[k]/Table_Weights[[#Totals],[k]])</f>
        <v>0.33333333333333331</v>
      </c>
      <c r="K122" cm="1">
        <f t="array" aca="1" ref="K122" ca="1">_xlfn.XLOOKUP(E122,Table_Assumptions[g],Table_Weights[g]/Table_Weights[[#Totals],[g]])</f>
        <v>0.33333333333333331</v>
      </c>
      <c r="L122" cm="1">
        <f t="array" aca="1" ref="L122" ca="1">_xlfn.XLOOKUP(F122,Table_Assumptions[Net non-operating assets (liabilities)10],Table_Weights[Net non-operating assets (liabilities)10]/Table_Weights[[#Totals],[Net non-operating assets (liabilities)10]])</f>
        <v>0.33333333333333331</v>
      </c>
      <c r="M122" cm="1">
        <f t="array" aca="1" ref="M122" ca="1">_xlfn.XLOOKUP(G122,Table_Assumptions[Total dividends expected to be received],Table_Weights[Total dividends expected to be received]/Table_Weights[[#Totals],[Total dividends expected to be received]])</f>
        <v>0.25</v>
      </c>
      <c r="N122">
        <f t="shared" ca="1" si="10"/>
        <v>3.0864197530864196E-3</v>
      </c>
      <c r="O122" s="7">
        <f t="shared" ca="1" si="11"/>
        <v>541.1545548925335</v>
      </c>
    </row>
    <row r="123" spans="2:15" x14ac:dyDescent="0.25">
      <c r="B123">
        <v>96</v>
      </c>
      <c r="C123">
        <f t="shared" ca="1" si="8"/>
        <v>16.84</v>
      </c>
      <c r="D123" s="8">
        <f t="shared" ca="1" si="12"/>
        <v>7.8E-2</v>
      </c>
      <c r="E123" s="8">
        <f t="shared" ca="1" si="12"/>
        <v>4.2091157101159959E-2</v>
      </c>
      <c r="F123" s="3">
        <f t="shared" ca="1" si="12"/>
        <v>15.17</v>
      </c>
      <c r="G123" s="3">
        <f t="shared" ca="1" si="9"/>
        <v>36.270000000000003</v>
      </c>
      <c r="I123" cm="1">
        <f t="array" aca="1" ref="I123" ca="1">_xlfn.XLOOKUP(C123,Table_Assumptions[Normalized Earnings10],Table_Weights[Normalized Earnings10]/Table_Weights[[#Totals],[Normalized Earnings10]])</f>
        <v>0.33333333333333331</v>
      </c>
      <c r="J123" cm="1">
        <f t="array" aca="1" ref="J123" ca="1">_xlfn.XLOOKUP(D123,Table_Assumptions[k],Table_Weights[k]/Table_Weights[[#Totals],[k]])</f>
        <v>0.33333333333333331</v>
      </c>
      <c r="K123" cm="1">
        <f t="array" aca="1" ref="K123" ca="1">_xlfn.XLOOKUP(E123,Table_Assumptions[g],Table_Weights[g]/Table_Weights[[#Totals],[g]])</f>
        <v>0.33333333333333331</v>
      </c>
      <c r="L123" cm="1">
        <f t="array" aca="1" ref="L123" ca="1">_xlfn.XLOOKUP(F123,Table_Assumptions[Net non-operating assets (liabilities)10],Table_Weights[Net non-operating assets (liabilities)10]/Table_Weights[[#Totals],[Net non-operating assets (liabilities)10]])</f>
        <v>0.33333333333333331</v>
      </c>
      <c r="M123" cm="1">
        <f t="array" aca="1" ref="M123" ca="1">_xlfn.XLOOKUP(G123,Table_Assumptions[Total dividends expected to be received],Table_Weights[Total dividends expected to be received]/Table_Weights[[#Totals],[Total dividends expected to be received]])</f>
        <v>0.25</v>
      </c>
      <c r="N123">
        <f t="shared" ca="1" si="10"/>
        <v>3.0864197530864196E-3</v>
      </c>
      <c r="O123" s="7">
        <f t="shared" ca="1" si="11"/>
        <v>540.14455489253351</v>
      </c>
    </row>
    <row r="124" spans="2:15" x14ac:dyDescent="0.25">
      <c r="B124">
        <v>97</v>
      </c>
      <c r="C124">
        <f t="shared" ca="1" si="8"/>
        <v>16.84</v>
      </c>
      <c r="D124" s="8">
        <f t="shared" ca="1" si="12"/>
        <v>7.8E-2</v>
      </c>
      <c r="E124" s="8">
        <f t="shared" ca="1" si="12"/>
        <v>4.2091157101159959E-2</v>
      </c>
      <c r="F124" s="3">
        <f t="shared" ca="1" si="12"/>
        <v>15.17</v>
      </c>
      <c r="G124" s="3">
        <f t="shared" ca="1" si="9"/>
        <v>38.39</v>
      </c>
      <c r="I124" cm="1">
        <f t="array" aca="1" ref="I124" ca="1">_xlfn.XLOOKUP(C124,Table_Assumptions[Normalized Earnings10],Table_Weights[Normalized Earnings10]/Table_Weights[[#Totals],[Normalized Earnings10]])</f>
        <v>0.33333333333333331</v>
      </c>
      <c r="J124" cm="1">
        <f t="array" aca="1" ref="J124" ca="1">_xlfn.XLOOKUP(D124,Table_Assumptions[k],Table_Weights[k]/Table_Weights[[#Totals],[k]])</f>
        <v>0.33333333333333331</v>
      </c>
      <c r="K124" cm="1">
        <f t="array" aca="1" ref="K124" ca="1">_xlfn.XLOOKUP(E124,Table_Assumptions[g],Table_Weights[g]/Table_Weights[[#Totals],[g]])</f>
        <v>0.33333333333333331</v>
      </c>
      <c r="L124" cm="1">
        <f t="array" aca="1" ref="L124" ca="1">_xlfn.XLOOKUP(F124,Table_Assumptions[Net non-operating assets (liabilities)10],Table_Weights[Net non-operating assets (liabilities)10]/Table_Weights[[#Totals],[Net non-operating assets (liabilities)10]])</f>
        <v>0.33333333333333331</v>
      </c>
      <c r="M124" cm="1">
        <f t="array" aca="1" ref="M124" ca="1">_xlfn.XLOOKUP(G124,Table_Assumptions[Total dividends expected to be received],Table_Weights[Total dividends expected to be received]/Table_Weights[[#Totals],[Total dividends expected to be received]])</f>
        <v>0.5</v>
      </c>
      <c r="N124">
        <f t="shared" ca="1" si="10"/>
        <v>6.1728395061728392E-3</v>
      </c>
      <c r="O124" s="7">
        <f t="shared" ca="1" si="11"/>
        <v>542.26455489253351</v>
      </c>
    </row>
    <row r="125" spans="2:15" x14ac:dyDescent="0.25">
      <c r="B125">
        <v>98</v>
      </c>
      <c r="C125">
        <f t="shared" ca="1" si="8"/>
        <v>16.84</v>
      </c>
      <c r="D125" s="8">
        <f t="shared" ca="1" si="12"/>
        <v>7.8E-2</v>
      </c>
      <c r="E125" s="8">
        <f t="shared" ca="1" si="12"/>
        <v>4.2091157101159959E-2</v>
      </c>
      <c r="F125" s="3">
        <f t="shared" ca="1" si="12"/>
        <v>15.17</v>
      </c>
      <c r="G125" s="3">
        <f t="shared" ca="1" si="9"/>
        <v>40.65</v>
      </c>
      <c r="I125" cm="1">
        <f t="array" aca="1" ref="I125" ca="1">_xlfn.XLOOKUP(C125,Table_Assumptions[Normalized Earnings10],Table_Weights[Normalized Earnings10]/Table_Weights[[#Totals],[Normalized Earnings10]])</f>
        <v>0.33333333333333331</v>
      </c>
      <c r="J125" cm="1">
        <f t="array" aca="1" ref="J125" ca="1">_xlfn.XLOOKUP(D125,Table_Assumptions[k],Table_Weights[k]/Table_Weights[[#Totals],[k]])</f>
        <v>0.33333333333333331</v>
      </c>
      <c r="K125" cm="1">
        <f t="array" aca="1" ref="K125" ca="1">_xlfn.XLOOKUP(E125,Table_Assumptions[g],Table_Weights[g]/Table_Weights[[#Totals],[g]])</f>
        <v>0.33333333333333331</v>
      </c>
      <c r="L125" cm="1">
        <f t="array" aca="1" ref="L125" ca="1">_xlfn.XLOOKUP(F125,Table_Assumptions[Net non-operating assets (liabilities)10],Table_Weights[Net non-operating assets (liabilities)10]/Table_Weights[[#Totals],[Net non-operating assets (liabilities)10]])</f>
        <v>0.33333333333333331</v>
      </c>
      <c r="M125" cm="1">
        <f t="array" aca="1" ref="M125" ca="1">_xlfn.XLOOKUP(G125,Table_Assumptions[Total dividends expected to be received],Table_Weights[Total dividends expected to be received]/Table_Weights[[#Totals],[Total dividends expected to be received]])</f>
        <v>0.25</v>
      </c>
      <c r="N125">
        <f t="shared" ca="1" si="10"/>
        <v>3.0864197530864196E-3</v>
      </c>
      <c r="O125" s="7">
        <f t="shared" ca="1" si="11"/>
        <v>544.5245548925335</v>
      </c>
    </row>
    <row r="126" spans="2:15" x14ac:dyDescent="0.25">
      <c r="B126">
        <v>99</v>
      </c>
      <c r="C126">
        <f t="shared" ca="1" si="8"/>
        <v>16.84</v>
      </c>
      <c r="D126" s="8">
        <f t="shared" ca="1" si="12"/>
        <v>7.8E-2</v>
      </c>
      <c r="E126" s="8">
        <f t="shared" ca="1" si="12"/>
        <v>4.4195714956217956E-2</v>
      </c>
      <c r="F126" s="3">
        <f t="shared" ca="1" si="12"/>
        <v>8.43</v>
      </c>
      <c r="G126" s="3">
        <f t="shared" ca="1" si="9"/>
        <v>36.270000000000003</v>
      </c>
      <c r="I126" cm="1">
        <f t="array" aca="1" ref="I126" ca="1">_xlfn.XLOOKUP(C126,Table_Assumptions[Normalized Earnings10],Table_Weights[Normalized Earnings10]/Table_Weights[[#Totals],[Normalized Earnings10]])</f>
        <v>0.33333333333333331</v>
      </c>
      <c r="J126" cm="1">
        <f t="array" aca="1" ref="J126" ca="1">_xlfn.XLOOKUP(D126,Table_Assumptions[k],Table_Weights[k]/Table_Weights[[#Totals],[k]])</f>
        <v>0.33333333333333331</v>
      </c>
      <c r="K126" cm="1">
        <f t="array" aca="1" ref="K126" ca="1">_xlfn.XLOOKUP(E126,Table_Assumptions[g],Table_Weights[g]/Table_Weights[[#Totals],[g]])</f>
        <v>0.33333333333333331</v>
      </c>
      <c r="L126" cm="1">
        <f t="array" aca="1" ref="L126" ca="1">_xlfn.XLOOKUP(F126,Table_Assumptions[Net non-operating assets (liabilities)10],Table_Weights[Net non-operating assets (liabilities)10]/Table_Weights[[#Totals],[Net non-operating assets (liabilities)10]])</f>
        <v>0.33333333333333331</v>
      </c>
      <c r="M126" cm="1">
        <f t="array" aca="1" ref="M126" ca="1">_xlfn.XLOOKUP(G126,Table_Assumptions[Total dividends expected to be received],Table_Weights[Total dividends expected to be received]/Table_Weights[[#Totals],[Total dividends expected to be received]])</f>
        <v>0.25</v>
      </c>
      <c r="N126">
        <f t="shared" ca="1" si="10"/>
        <v>3.0864197530864196E-3</v>
      </c>
      <c r="O126" s="7">
        <f t="shared" ca="1" si="11"/>
        <v>564.8783092613329</v>
      </c>
    </row>
    <row r="127" spans="2:15" x14ac:dyDescent="0.25">
      <c r="B127">
        <v>100</v>
      </c>
      <c r="C127">
        <f t="shared" ca="1" si="8"/>
        <v>16.84</v>
      </c>
      <c r="D127" s="8">
        <f t="shared" ref="D127:F146" ca="1" si="13">OFFSET(D$20,INT(MOD($B127,C$18)/D$18),0)</f>
        <v>7.8E-2</v>
      </c>
      <c r="E127" s="8">
        <f t="shared" ca="1" si="13"/>
        <v>4.4195714956217956E-2</v>
      </c>
      <c r="F127" s="3">
        <f t="shared" ca="1" si="13"/>
        <v>8.43</v>
      </c>
      <c r="G127" s="3">
        <f t="shared" ca="1" si="9"/>
        <v>38.39</v>
      </c>
      <c r="I127" cm="1">
        <f t="array" aca="1" ref="I127" ca="1">_xlfn.XLOOKUP(C127,Table_Assumptions[Normalized Earnings10],Table_Weights[Normalized Earnings10]/Table_Weights[[#Totals],[Normalized Earnings10]])</f>
        <v>0.33333333333333331</v>
      </c>
      <c r="J127" cm="1">
        <f t="array" aca="1" ref="J127" ca="1">_xlfn.XLOOKUP(D127,Table_Assumptions[k],Table_Weights[k]/Table_Weights[[#Totals],[k]])</f>
        <v>0.33333333333333331</v>
      </c>
      <c r="K127" cm="1">
        <f t="array" aca="1" ref="K127" ca="1">_xlfn.XLOOKUP(E127,Table_Assumptions[g],Table_Weights[g]/Table_Weights[[#Totals],[g]])</f>
        <v>0.33333333333333331</v>
      </c>
      <c r="L127" cm="1">
        <f t="array" aca="1" ref="L127" ca="1">_xlfn.XLOOKUP(F127,Table_Assumptions[Net non-operating assets (liabilities)10],Table_Weights[Net non-operating assets (liabilities)10]/Table_Weights[[#Totals],[Net non-operating assets (liabilities)10]])</f>
        <v>0.33333333333333331</v>
      </c>
      <c r="M127" cm="1">
        <f t="array" aca="1" ref="M127" ca="1">_xlfn.XLOOKUP(G127,Table_Assumptions[Total dividends expected to be received],Table_Weights[Total dividends expected to be received]/Table_Weights[[#Totals],[Total dividends expected to be received]])</f>
        <v>0.5</v>
      </c>
      <c r="N127">
        <f t="shared" ca="1" si="10"/>
        <v>6.1728395061728392E-3</v>
      </c>
      <c r="O127" s="7">
        <f t="shared" ca="1" si="11"/>
        <v>566.99830926133291</v>
      </c>
    </row>
    <row r="128" spans="2:15" x14ac:dyDescent="0.25">
      <c r="B128">
        <v>101</v>
      </c>
      <c r="C128">
        <f t="shared" ca="1" si="8"/>
        <v>16.84</v>
      </c>
      <c r="D128" s="8">
        <f t="shared" ca="1" si="13"/>
        <v>7.8E-2</v>
      </c>
      <c r="E128" s="8">
        <f t="shared" ca="1" si="13"/>
        <v>4.4195714956217956E-2</v>
      </c>
      <c r="F128" s="3">
        <f t="shared" ca="1" si="13"/>
        <v>8.43</v>
      </c>
      <c r="G128" s="3">
        <f t="shared" ca="1" si="9"/>
        <v>40.65</v>
      </c>
      <c r="I128" cm="1">
        <f t="array" aca="1" ref="I128" ca="1">_xlfn.XLOOKUP(C128,Table_Assumptions[Normalized Earnings10],Table_Weights[Normalized Earnings10]/Table_Weights[[#Totals],[Normalized Earnings10]])</f>
        <v>0.33333333333333331</v>
      </c>
      <c r="J128" cm="1">
        <f t="array" aca="1" ref="J128" ca="1">_xlfn.XLOOKUP(D128,Table_Assumptions[k],Table_Weights[k]/Table_Weights[[#Totals],[k]])</f>
        <v>0.33333333333333331</v>
      </c>
      <c r="K128" cm="1">
        <f t="array" aca="1" ref="K128" ca="1">_xlfn.XLOOKUP(E128,Table_Assumptions[g],Table_Weights[g]/Table_Weights[[#Totals],[g]])</f>
        <v>0.33333333333333331</v>
      </c>
      <c r="L128" cm="1">
        <f t="array" aca="1" ref="L128" ca="1">_xlfn.XLOOKUP(F128,Table_Assumptions[Net non-operating assets (liabilities)10],Table_Weights[Net non-operating assets (liabilities)10]/Table_Weights[[#Totals],[Net non-operating assets (liabilities)10]])</f>
        <v>0.33333333333333331</v>
      </c>
      <c r="M128" cm="1">
        <f t="array" aca="1" ref="M128" ca="1">_xlfn.XLOOKUP(G128,Table_Assumptions[Total dividends expected to be received],Table_Weights[Total dividends expected to be received]/Table_Weights[[#Totals],[Total dividends expected to be received]])</f>
        <v>0.25</v>
      </c>
      <c r="N128">
        <f t="shared" ca="1" si="10"/>
        <v>3.0864197530864196E-3</v>
      </c>
      <c r="O128" s="7">
        <f t="shared" ca="1" si="11"/>
        <v>569.2583092613329</v>
      </c>
    </row>
    <row r="129" spans="2:15" x14ac:dyDescent="0.25">
      <c r="B129">
        <v>102</v>
      </c>
      <c r="C129">
        <f t="shared" ca="1" si="8"/>
        <v>16.84</v>
      </c>
      <c r="D129" s="8">
        <f t="shared" ca="1" si="13"/>
        <v>7.8E-2</v>
      </c>
      <c r="E129" s="8">
        <f t="shared" ca="1" si="13"/>
        <v>4.4195714956217956E-2</v>
      </c>
      <c r="F129" s="3">
        <f t="shared" ca="1" si="13"/>
        <v>11.8</v>
      </c>
      <c r="G129" s="3">
        <f t="shared" ca="1" si="9"/>
        <v>36.270000000000003</v>
      </c>
      <c r="I129" cm="1">
        <f t="array" aca="1" ref="I129" ca="1">_xlfn.XLOOKUP(C129,Table_Assumptions[Normalized Earnings10],Table_Weights[Normalized Earnings10]/Table_Weights[[#Totals],[Normalized Earnings10]])</f>
        <v>0.33333333333333331</v>
      </c>
      <c r="J129" cm="1">
        <f t="array" aca="1" ref="J129" ca="1">_xlfn.XLOOKUP(D129,Table_Assumptions[k],Table_Weights[k]/Table_Weights[[#Totals],[k]])</f>
        <v>0.33333333333333331</v>
      </c>
      <c r="K129" cm="1">
        <f t="array" aca="1" ref="K129" ca="1">_xlfn.XLOOKUP(E129,Table_Assumptions[g],Table_Weights[g]/Table_Weights[[#Totals],[g]])</f>
        <v>0.33333333333333331</v>
      </c>
      <c r="L129" cm="1">
        <f t="array" aca="1" ref="L129" ca="1">_xlfn.XLOOKUP(F129,Table_Assumptions[Net non-operating assets (liabilities)10],Table_Weights[Net non-operating assets (liabilities)10]/Table_Weights[[#Totals],[Net non-operating assets (liabilities)10]])</f>
        <v>0.33333333333333331</v>
      </c>
      <c r="M129" cm="1">
        <f t="array" aca="1" ref="M129" ca="1">_xlfn.XLOOKUP(G129,Table_Assumptions[Total dividends expected to be received],Table_Weights[Total dividends expected to be received]/Table_Weights[[#Totals],[Total dividends expected to be received]])</f>
        <v>0.25</v>
      </c>
      <c r="N129">
        <f t="shared" ca="1" si="10"/>
        <v>3.0864197530864196E-3</v>
      </c>
      <c r="O129" s="7">
        <f t="shared" ca="1" si="11"/>
        <v>568.24830926133291</v>
      </c>
    </row>
    <row r="130" spans="2:15" x14ac:dyDescent="0.25">
      <c r="B130">
        <v>103</v>
      </c>
      <c r="C130">
        <f t="shared" ca="1" si="8"/>
        <v>16.84</v>
      </c>
      <c r="D130" s="8">
        <f t="shared" ca="1" si="13"/>
        <v>7.8E-2</v>
      </c>
      <c r="E130" s="8">
        <f t="shared" ca="1" si="13"/>
        <v>4.4195714956217956E-2</v>
      </c>
      <c r="F130" s="3">
        <f t="shared" ca="1" si="13"/>
        <v>11.8</v>
      </c>
      <c r="G130" s="3">
        <f t="shared" ca="1" si="9"/>
        <v>38.39</v>
      </c>
      <c r="I130" cm="1">
        <f t="array" aca="1" ref="I130" ca="1">_xlfn.XLOOKUP(C130,Table_Assumptions[Normalized Earnings10],Table_Weights[Normalized Earnings10]/Table_Weights[[#Totals],[Normalized Earnings10]])</f>
        <v>0.33333333333333331</v>
      </c>
      <c r="J130" cm="1">
        <f t="array" aca="1" ref="J130" ca="1">_xlfn.XLOOKUP(D130,Table_Assumptions[k],Table_Weights[k]/Table_Weights[[#Totals],[k]])</f>
        <v>0.33333333333333331</v>
      </c>
      <c r="K130" cm="1">
        <f t="array" aca="1" ref="K130" ca="1">_xlfn.XLOOKUP(E130,Table_Assumptions[g],Table_Weights[g]/Table_Weights[[#Totals],[g]])</f>
        <v>0.33333333333333331</v>
      </c>
      <c r="L130" cm="1">
        <f t="array" aca="1" ref="L130" ca="1">_xlfn.XLOOKUP(F130,Table_Assumptions[Net non-operating assets (liabilities)10],Table_Weights[Net non-operating assets (liabilities)10]/Table_Weights[[#Totals],[Net non-operating assets (liabilities)10]])</f>
        <v>0.33333333333333331</v>
      </c>
      <c r="M130" cm="1">
        <f t="array" aca="1" ref="M130" ca="1">_xlfn.XLOOKUP(G130,Table_Assumptions[Total dividends expected to be received],Table_Weights[Total dividends expected to be received]/Table_Weights[[#Totals],[Total dividends expected to be received]])</f>
        <v>0.5</v>
      </c>
      <c r="N130">
        <f t="shared" ca="1" si="10"/>
        <v>6.1728395061728392E-3</v>
      </c>
      <c r="O130" s="7">
        <f t="shared" ca="1" si="11"/>
        <v>570.36830926133291</v>
      </c>
    </row>
    <row r="131" spans="2:15" x14ac:dyDescent="0.25">
      <c r="B131">
        <v>104</v>
      </c>
      <c r="C131">
        <f t="shared" ca="1" si="8"/>
        <v>16.84</v>
      </c>
      <c r="D131" s="8">
        <f t="shared" ca="1" si="13"/>
        <v>7.8E-2</v>
      </c>
      <c r="E131" s="8">
        <f t="shared" ca="1" si="13"/>
        <v>4.4195714956217956E-2</v>
      </c>
      <c r="F131" s="3">
        <f t="shared" ca="1" si="13"/>
        <v>11.8</v>
      </c>
      <c r="G131" s="3">
        <f t="shared" ca="1" si="9"/>
        <v>40.65</v>
      </c>
      <c r="I131" cm="1">
        <f t="array" aca="1" ref="I131" ca="1">_xlfn.XLOOKUP(C131,Table_Assumptions[Normalized Earnings10],Table_Weights[Normalized Earnings10]/Table_Weights[[#Totals],[Normalized Earnings10]])</f>
        <v>0.33333333333333331</v>
      </c>
      <c r="J131" cm="1">
        <f t="array" aca="1" ref="J131" ca="1">_xlfn.XLOOKUP(D131,Table_Assumptions[k],Table_Weights[k]/Table_Weights[[#Totals],[k]])</f>
        <v>0.33333333333333331</v>
      </c>
      <c r="K131" cm="1">
        <f t="array" aca="1" ref="K131" ca="1">_xlfn.XLOOKUP(E131,Table_Assumptions[g],Table_Weights[g]/Table_Weights[[#Totals],[g]])</f>
        <v>0.33333333333333331</v>
      </c>
      <c r="L131" cm="1">
        <f t="array" aca="1" ref="L131" ca="1">_xlfn.XLOOKUP(F131,Table_Assumptions[Net non-operating assets (liabilities)10],Table_Weights[Net non-operating assets (liabilities)10]/Table_Weights[[#Totals],[Net non-operating assets (liabilities)10]])</f>
        <v>0.33333333333333331</v>
      </c>
      <c r="M131" cm="1">
        <f t="array" aca="1" ref="M131" ca="1">_xlfn.XLOOKUP(G131,Table_Assumptions[Total dividends expected to be received],Table_Weights[Total dividends expected to be received]/Table_Weights[[#Totals],[Total dividends expected to be received]])</f>
        <v>0.25</v>
      </c>
      <c r="N131">
        <f t="shared" ca="1" si="10"/>
        <v>3.0864197530864196E-3</v>
      </c>
      <c r="O131" s="7">
        <f t="shared" ca="1" si="11"/>
        <v>572.6283092613329</v>
      </c>
    </row>
    <row r="132" spans="2:15" x14ac:dyDescent="0.25">
      <c r="B132">
        <v>105</v>
      </c>
      <c r="C132">
        <f t="shared" ca="1" si="8"/>
        <v>16.84</v>
      </c>
      <c r="D132" s="8">
        <f t="shared" ca="1" si="13"/>
        <v>7.8E-2</v>
      </c>
      <c r="E132" s="8">
        <f t="shared" ca="1" si="13"/>
        <v>4.4195714956217956E-2</v>
      </c>
      <c r="F132" s="3">
        <f t="shared" ca="1" si="13"/>
        <v>15.17</v>
      </c>
      <c r="G132" s="3">
        <f t="shared" ca="1" si="9"/>
        <v>36.270000000000003</v>
      </c>
      <c r="I132" cm="1">
        <f t="array" aca="1" ref="I132" ca="1">_xlfn.XLOOKUP(C132,Table_Assumptions[Normalized Earnings10],Table_Weights[Normalized Earnings10]/Table_Weights[[#Totals],[Normalized Earnings10]])</f>
        <v>0.33333333333333331</v>
      </c>
      <c r="J132" cm="1">
        <f t="array" aca="1" ref="J132" ca="1">_xlfn.XLOOKUP(D132,Table_Assumptions[k],Table_Weights[k]/Table_Weights[[#Totals],[k]])</f>
        <v>0.33333333333333331</v>
      </c>
      <c r="K132" cm="1">
        <f t="array" aca="1" ref="K132" ca="1">_xlfn.XLOOKUP(E132,Table_Assumptions[g],Table_Weights[g]/Table_Weights[[#Totals],[g]])</f>
        <v>0.33333333333333331</v>
      </c>
      <c r="L132" cm="1">
        <f t="array" aca="1" ref="L132" ca="1">_xlfn.XLOOKUP(F132,Table_Assumptions[Net non-operating assets (liabilities)10],Table_Weights[Net non-operating assets (liabilities)10]/Table_Weights[[#Totals],[Net non-operating assets (liabilities)10]])</f>
        <v>0.33333333333333331</v>
      </c>
      <c r="M132" cm="1">
        <f t="array" aca="1" ref="M132" ca="1">_xlfn.XLOOKUP(G132,Table_Assumptions[Total dividends expected to be received],Table_Weights[Total dividends expected to be received]/Table_Weights[[#Totals],[Total dividends expected to be received]])</f>
        <v>0.25</v>
      </c>
      <c r="N132">
        <f t="shared" ca="1" si="10"/>
        <v>3.0864197530864196E-3</v>
      </c>
      <c r="O132" s="7">
        <f t="shared" ca="1" si="11"/>
        <v>571.61830926133291</v>
      </c>
    </row>
    <row r="133" spans="2:15" x14ac:dyDescent="0.25">
      <c r="B133">
        <v>106</v>
      </c>
      <c r="C133">
        <f t="shared" ca="1" si="8"/>
        <v>16.84</v>
      </c>
      <c r="D133" s="8">
        <f t="shared" ca="1" si="13"/>
        <v>7.8E-2</v>
      </c>
      <c r="E133" s="8">
        <f t="shared" ca="1" si="13"/>
        <v>4.4195714956217956E-2</v>
      </c>
      <c r="F133" s="3">
        <f t="shared" ca="1" si="13"/>
        <v>15.17</v>
      </c>
      <c r="G133" s="3">
        <f t="shared" ca="1" si="9"/>
        <v>38.39</v>
      </c>
      <c r="I133" cm="1">
        <f t="array" aca="1" ref="I133" ca="1">_xlfn.XLOOKUP(C133,Table_Assumptions[Normalized Earnings10],Table_Weights[Normalized Earnings10]/Table_Weights[[#Totals],[Normalized Earnings10]])</f>
        <v>0.33333333333333331</v>
      </c>
      <c r="J133" cm="1">
        <f t="array" aca="1" ref="J133" ca="1">_xlfn.XLOOKUP(D133,Table_Assumptions[k],Table_Weights[k]/Table_Weights[[#Totals],[k]])</f>
        <v>0.33333333333333331</v>
      </c>
      <c r="K133" cm="1">
        <f t="array" aca="1" ref="K133" ca="1">_xlfn.XLOOKUP(E133,Table_Assumptions[g],Table_Weights[g]/Table_Weights[[#Totals],[g]])</f>
        <v>0.33333333333333331</v>
      </c>
      <c r="L133" cm="1">
        <f t="array" aca="1" ref="L133" ca="1">_xlfn.XLOOKUP(F133,Table_Assumptions[Net non-operating assets (liabilities)10],Table_Weights[Net non-operating assets (liabilities)10]/Table_Weights[[#Totals],[Net non-operating assets (liabilities)10]])</f>
        <v>0.33333333333333331</v>
      </c>
      <c r="M133" cm="1">
        <f t="array" aca="1" ref="M133" ca="1">_xlfn.XLOOKUP(G133,Table_Assumptions[Total dividends expected to be received],Table_Weights[Total dividends expected to be received]/Table_Weights[[#Totals],[Total dividends expected to be received]])</f>
        <v>0.5</v>
      </c>
      <c r="N133">
        <f t="shared" ca="1" si="10"/>
        <v>6.1728395061728392E-3</v>
      </c>
      <c r="O133" s="7">
        <f t="shared" ca="1" si="11"/>
        <v>573.73830926133292</v>
      </c>
    </row>
    <row r="134" spans="2:15" x14ac:dyDescent="0.25">
      <c r="B134">
        <v>107</v>
      </c>
      <c r="C134">
        <f t="shared" ca="1" si="8"/>
        <v>16.84</v>
      </c>
      <c r="D134" s="8">
        <f t="shared" ca="1" si="13"/>
        <v>7.8E-2</v>
      </c>
      <c r="E134" s="8">
        <f t="shared" ca="1" si="13"/>
        <v>4.4195714956217956E-2</v>
      </c>
      <c r="F134" s="3">
        <f t="shared" ca="1" si="13"/>
        <v>15.17</v>
      </c>
      <c r="G134" s="3">
        <f t="shared" ca="1" si="9"/>
        <v>40.65</v>
      </c>
      <c r="I134" cm="1">
        <f t="array" aca="1" ref="I134" ca="1">_xlfn.XLOOKUP(C134,Table_Assumptions[Normalized Earnings10],Table_Weights[Normalized Earnings10]/Table_Weights[[#Totals],[Normalized Earnings10]])</f>
        <v>0.33333333333333331</v>
      </c>
      <c r="J134" cm="1">
        <f t="array" aca="1" ref="J134" ca="1">_xlfn.XLOOKUP(D134,Table_Assumptions[k],Table_Weights[k]/Table_Weights[[#Totals],[k]])</f>
        <v>0.33333333333333331</v>
      </c>
      <c r="K134" cm="1">
        <f t="array" aca="1" ref="K134" ca="1">_xlfn.XLOOKUP(E134,Table_Assumptions[g],Table_Weights[g]/Table_Weights[[#Totals],[g]])</f>
        <v>0.33333333333333331</v>
      </c>
      <c r="L134" cm="1">
        <f t="array" aca="1" ref="L134" ca="1">_xlfn.XLOOKUP(F134,Table_Assumptions[Net non-operating assets (liabilities)10],Table_Weights[Net non-operating assets (liabilities)10]/Table_Weights[[#Totals],[Net non-operating assets (liabilities)10]])</f>
        <v>0.33333333333333331</v>
      </c>
      <c r="M134" cm="1">
        <f t="array" aca="1" ref="M134" ca="1">_xlfn.XLOOKUP(G134,Table_Assumptions[Total dividends expected to be received],Table_Weights[Total dividends expected to be received]/Table_Weights[[#Totals],[Total dividends expected to be received]])</f>
        <v>0.25</v>
      </c>
      <c r="N134">
        <f t="shared" ca="1" si="10"/>
        <v>3.0864197530864196E-3</v>
      </c>
      <c r="O134" s="7">
        <f t="shared" ca="1" si="11"/>
        <v>575.99830926133291</v>
      </c>
    </row>
    <row r="135" spans="2:15" x14ac:dyDescent="0.25">
      <c r="B135">
        <v>108</v>
      </c>
      <c r="C135">
        <f t="shared" ca="1" si="8"/>
        <v>16.84</v>
      </c>
      <c r="D135" s="8">
        <f t="shared" ca="1" si="13"/>
        <v>7.0000000000000007E-2</v>
      </c>
      <c r="E135" s="8">
        <f t="shared" ca="1" si="13"/>
        <v>3.9986599246101963E-2</v>
      </c>
      <c r="F135" s="3">
        <f t="shared" ca="1" si="13"/>
        <v>8.43</v>
      </c>
      <c r="G135" s="3">
        <f t="shared" ca="1" si="9"/>
        <v>36.270000000000003</v>
      </c>
      <c r="I135" cm="1">
        <f t="array" aca="1" ref="I135" ca="1">_xlfn.XLOOKUP(C135,Table_Assumptions[Normalized Earnings10],Table_Weights[Normalized Earnings10]/Table_Weights[[#Totals],[Normalized Earnings10]])</f>
        <v>0.33333333333333331</v>
      </c>
      <c r="J135" cm="1">
        <f t="array" aca="1" ref="J135" ca="1">_xlfn.XLOOKUP(D135,Table_Assumptions[k],Table_Weights[k]/Table_Weights[[#Totals],[k]])</f>
        <v>0.33333333333333331</v>
      </c>
      <c r="K135" cm="1">
        <f t="array" aca="1" ref="K135" ca="1">_xlfn.XLOOKUP(E135,Table_Assumptions[g],Table_Weights[g]/Table_Weights[[#Totals],[g]])</f>
        <v>0.33333333333333331</v>
      </c>
      <c r="L135" cm="1">
        <f t="array" aca="1" ref="L135" ca="1">_xlfn.XLOOKUP(F135,Table_Assumptions[Net non-operating assets (liabilities)10],Table_Weights[Net non-operating assets (liabilities)10]/Table_Weights[[#Totals],[Net non-operating assets (liabilities)10]])</f>
        <v>0.33333333333333331</v>
      </c>
      <c r="M135" cm="1">
        <f t="array" aca="1" ref="M135" ca="1">_xlfn.XLOOKUP(G135,Table_Assumptions[Total dividends expected to be received],Table_Weights[Total dividends expected to be received]/Table_Weights[[#Totals],[Total dividends expected to be received]])</f>
        <v>0.25</v>
      </c>
      <c r="N135">
        <f t="shared" ca="1" si="10"/>
        <v>3.0864197530864196E-3</v>
      </c>
      <c r="O135" s="7">
        <f t="shared" ca="1" si="11"/>
        <v>628.21849145351428</v>
      </c>
    </row>
    <row r="136" spans="2:15" x14ac:dyDescent="0.25">
      <c r="B136">
        <v>109</v>
      </c>
      <c r="C136">
        <f t="shared" ca="1" si="8"/>
        <v>16.84</v>
      </c>
      <c r="D136" s="8">
        <f t="shared" ca="1" si="13"/>
        <v>7.0000000000000007E-2</v>
      </c>
      <c r="E136" s="8">
        <f t="shared" ca="1" si="13"/>
        <v>3.9986599246101963E-2</v>
      </c>
      <c r="F136" s="3">
        <f t="shared" ca="1" si="13"/>
        <v>8.43</v>
      </c>
      <c r="G136" s="3">
        <f t="shared" ca="1" si="9"/>
        <v>38.39</v>
      </c>
      <c r="I136" cm="1">
        <f t="array" aca="1" ref="I136" ca="1">_xlfn.XLOOKUP(C136,Table_Assumptions[Normalized Earnings10],Table_Weights[Normalized Earnings10]/Table_Weights[[#Totals],[Normalized Earnings10]])</f>
        <v>0.33333333333333331</v>
      </c>
      <c r="J136" cm="1">
        <f t="array" aca="1" ref="J136" ca="1">_xlfn.XLOOKUP(D136,Table_Assumptions[k],Table_Weights[k]/Table_Weights[[#Totals],[k]])</f>
        <v>0.33333333333333331</v>
      </c>
      <c r="K136" cm="1">
        <f t="array" aca="1" ref="K136" ca="1">_xlfn.XLOOKUP(E136,Table_Assumptions[g],Table_Weights[g]/Table_Weights[[#Totals],[g]])</f>
        <v>0.33333333333333331</v>
      </c>
      <c r="L136" cm="1">
        <f t="array" aca="1" ref="L136" ca="1">_xlfn.XLOOKUP(F136,Table_Assumptions[Net non-operating assets (liabilities)10],Table_Weights[Net non-operating assets (liabilities)10]/Table_Weights[[#Totals],[Net non-operating assets (liabilities)10]])</f>
        <v>0.33333333333333331</v>
      </c>
      <c r="M136" cm="1">
        <f t="array" aca="1" ref="M136" ca="1">_xlfn.XLOOKUP(G136,Table_Assumptions[Total dividends expected to be received],Table_Weights[Total dividends expected to be received]/Table_Weights[[#Totals],[Total dividends expected to be received]])</f>
        <v>0.5</v>
      </c>
      <c r="N136">
        <f t="shared" ca="1" si="10"/>
        <v>6.1728395061728392E-3</v>
      </c>
      <c r="O136" s="7">
        <f t="shared" ca="1" si="11"/>
        <v>630.33849145351428</v>
      </c>
    </row>
    <row r="137" spans="2:15" x14ac:dyDescent="0.25">
      <c r="B137">
        <v>110</v>
      </c>
      <c r="C137">
        <f t="shared" ca="1" si="8"/>
        <v>16.84</v>
      </c>
      <c r="D137" s="8">
        <f t="shared" ca="1" si="13"/>
        <v>7.0000000000000007E-2</v>
      </c>
      <c r="E137" s="8">
        <f t="shared" ca="1" si="13"/>
        <v>3.9986599246101963E-2</v>
      </c>
      <c r="F137" s="3">
        <f t="shared" ca="1" si="13"/>
        <v>8.43</v>
      </c>
      <c r="G137" s="3">
        <f t="shared" ca="1" si="9"/>
        <v>40.65</v>
      </c>
      <c r="I137" cm="1">
        <f t="array" aca="1" ref="I137" ca="1">_xlfn.XLOOKUP(C137,Table_Assumptions[Normalized Earnings10],Table_Weights[Normalized Earnings10]/Table_Weights[[#Totals],[Normalized Earnings10]])</f>
        <v>0.33333333333333331</v>
      </c>
      <c r="J137" cm="1">
        <f t="array" aca="1" ref="J137" ca="1">_xlfn.XLOOKUP(D137,Table_Assumptions[k],Table_Weights[k]/Table_Weights[[#Totals],[k]])</f>
        <v>0.33333333333333331</v>
      </c>
      <c r="K137" cm="1">
        <f t="array" aca="1" ref="K137" ca="1">_xlfn.XLOOKUP(E137,Table_Assumptions[g],Table_Weights[g]/Table_Weights[[#Totals],[g]])</f>
        <v>0.33333333333333331</v>
      </c>
      <c r="L137" cm="1">
        <f t="array" aca="1" ref="L137" ca="1">_xlfn.XLOOKUP(F137,Table_Assumptions[Net non-operating assets (liabilities)10],Table_Weights[Net non-operating assets (liabilities)10]/Table_Weights[[#Totals],[Net non-operating assets (liabilities)10]])</f>
        <v>0.33333333333333331</v>
      </c>
      <c r="M137" cm="1">
        <f t="array" aca="1" ref="M137" ca="1">_xlfn.XLOOKUP(G137,Table_Assumptions[Total dividends expected to be received],Table_Weights[Total dividends expected to be received]/Table_Weights[[#Totals],[Total dividends expected to be received]])</f>
        <v>0.25</v>
      </c>
      <c r="N137">
        <f t="shared" ca="1" si="10"/>
        <v>3.0864197530864196E-3</v>
      </c>
      <c r="O137" s="7">
        <f t="shared" ca="1" si="11"/>
        <v>632.59849145351427</v>
      </c>
    </row>
    <row r="138" spans="2:15" x14ac:dyDescent="0.25">
      <c r="B138">
        <v>111</v>
      </c>
      <c r="C138">
        <f t="shared" ca="1" si="8"/>
        <v>16.84</v>
      </c>
      <c r="D138" s="8">
        <f t="shared" ca="1" si="13"/>
        <v>7.0000000000000007E-2</v>
      </c>
      <c r="E138" s="8">
        <f t="shared" ca="1" si="13"/>
        <v>3.9986599246101963E-2</v>
      </c>
      <c r="F138" s="3">
        <f t="shared" ca="1" si="13"/>
        <v>11.8</v>
      </c>
      <c r="G138" s="3">
        <f t="shared" ca="1" si="9"/>
        <v>36.270000000000003</v>
      </c>
      <c r="I138" cm="1">
        <f t="array" aca="1" ref="I138" ca="1">_xlfn.XLOOKUP(C138,Table_Assumptions[Normalized Earnings10],Table_Weights[Normalized Earnings10]/Table_Weights[[#Totals],[Normalized Earnings10]])</f>
        <v>0.33333333333333331</v>
      </c>
      <c r="J138" cm="1">
        <f t="array" aca="1" ref="J138" ca="1">_xlfn.XLOOKUP(D138,Table_Assumptions[k],Table_Weights[k]/Table_Weights[[#Totals],[k]])</f>
        <v>0.33333333333333331</v>
      </c>
      <c r="K138" cm="1">
        <f t="array" aca="1" ref="K138" ca="1">_xlfn.XLOOKUP(E138,Table_Assumptions[g],Table_Weights[g]/Table_Weights[[#Totals],[g]])</f>
        <v>0.33333333333333331</v>
      </c>
      <c r="L138" cm="1">
        <f t="array" aca="1" ref="L138" ca="1">_xlfn.XLOOKUP(F138,Table_Assumptions[Net non-operating assets (liabilities)10],Table_Weights[Net non-operating assets (liabilities)10]/Table_Weights[[#Totals],[Net non-operating assets (liabilities)10]])</f>
        <v>0.33333333333333331</v>
      </c>
      <c r="M138" cm="1">
        <f t="array" aca="1" ref="M138" ca="1">_xlfn.XLOOKUP(G138,Table_Assumptions[Total dividends expected to be received],Table_Weights[Total dividends expected to be received]/Table_Weights[[#Totals],[Total dividends expected to be received]])</f>
        <v>0.25</v>
      </c>
      <c r="N138">
        <f t="shared" ca="1" si="10"/>
        <v>3.0864197530864196E-3</v>
      </c>
      <c r="O138" s="7">
        <f t="shared" ca="1" si="11"/>
        <v>631.58849145351428</v>
      </c>
    </row>
    <row r="139" spans="2:15" x14ac:dyDescent="0.25">
      <c r="B139">
        <v>112</v>
      </c>
      <c r="C139">
        <f t="shared" ca="1" si="8"/>
        <v>16.84</v>
      </c>
      <c r="D139" s="33">
        <f t="shared" ca="1" si="13"/>
        <v>7.0000000000000007E-2</v>
      </c>
      <c r="E139" s="33">
        <f t="shared" ca="1" si="13"/>
        <v>3.9986599246101963E-2</v>
      </c>
      <c r="F139" s="34">
        <f t="shared" ca="1" si="13"/>
        <v>11.8</v>
      </c>
      <c r="G139" s="34">
        <f t="shared" ca="1" si="9"/>
        <v>38.39</v>
      </c>
      <c r="I139" cm="1">
        <f t="array" aca="1" ref="I139" ca="1">_xlfn.XLOOKUP(C139,Table_Assumptions[Normalized Earnings10],Table_Weights[Normalized Earnings10]/Table_Weights[[#Totals],[Normalized Earnings10]])</f>
        <v>0.33333333333333331</v>
      </c>
      <c r="J139" cm="1">
        <f t="array" aca="1" ref="J139" ca="1">_xlfn.XLOOKUP(D139,Table_Assumptions[k],Table_Weights[k]/Table_Weights[[#Totals],[k]])</f>
        <v>0.33333333333333331</v>
      </c>
      <c r="K139" cm="1">
        <f t="array" aca="1" ref="K139" ca="1">_xlfn.XLOOKUP(E139,Table_Assumptions[g],Table_Weights[g]/Table_Weights[[#Totals],[g]])</f>
        <v>0.33333333333333331</v>
      </c>
      <c r="L139" cm="1">
        <f t="array" aca="1" ref="L139" ca="1">_xlfn.XLOOKUP(F139,Table_Assumptions[Net non-operating assets (liabilities)10],Table_Weights[Net non-operating assets (liabilities)10]/Table_Weights[[#Totals],[Net non-operating assets (liabilities)10]])</f>
        <v>0.33333333333333331</v>
      </c>
      <c r="M139" cm="1">
        <f t="array" aca="1" ref="M139" ca="1">_xlfn.XLOOKUP(G139,Table_Assumptions[Total dividends expected to be received],Table_Weights[Total dividends expected to be received]/Table_Weights[[#Totals],[Total dividends expected to be received]])</f>
        <v>0.5</v>
      </c>
      <c r="N139">
        <f t="shared" ca="1" si="10"/>
        <v>6.1728395061728392E-3</v>
      </c>
      <c r="O139" s="7">
        <f t="shared" ca="1" si="11"/>
        <v>633.70849145351428</v>
      </c>
    </row>
    <row r="140" spans="2:15" x14ac:dyDescent="0.25">
      <c r="B140">
        <v>113</v>
      </c>
      <c r="C140">
        <f t="shared" ca="1" si="8"/>
        <v>16.84</v>
      </c>
      <c r="D140" s="33">
        <f t="shared" ca="1" si="13"/>
        <v>7.0000000000000007E-2</v>
      </c>
      <c r="E140" s="33">
        <f t="shared" ca="1" si="13"/>
        <v>3.9986599246101963E-2</v>
      </c>
      <c r="F140" s="34">
        <f t="shared" ca="1" si="13"/>
        <v>11.8</v>
      </c>
      <c r="G140" s="34">
        <f t="shared" ca="1" si="9"/>
        <v>40.65</v>
      </c>
      <c r="I140" cm="1">
        <f t="array" aca="1" ref="I140" ca="1">_xlfn.XLOOKUP(C140,Table_Assumptions[Normalized Earnings10],Table_Weights[Normalized Earnings10]/Table_Weights[[#Totals],[Normalized Earnings10]])</f>
        <v>0.33333333333333331</v>
      </c>
      <c r="J140" cm="1">
        <f t="array" aca="1" ref="J140" ca="1">_xlfn.XLOOKUP(D140,Table_Assumptions[k],Table_Weights[k]/Table_Weights[[#Totals],[k]])</f>
        <v>0.33333333333333331</v>
      </c>
      <c r="K140" cm="1">
        <f t="array" aca="1" ref="K140" ca="1">_xlfn.XLOOKUP(E140,Table_Assumptions[g],Table_Weights[g]/Table_Weights[[#Totals],[g]])</f>
        <v>0.33333333333333331</v>
      </c>
      <c r="L140" cm="1">
        <f t="array" aca="1" ref="L140" ca="1">_xlfn.XLOOKUP(F140,Table_Assumptions[Net non-operating assets (liabilities)10],Table_Weights[Net non-operating assets (liabilities)10]/Table_Weights[[#Totals],[Net non-operating assets (liabilities)10]])</f>
        <v>0.33333333333333331</v>
      </c>
      <c r="M140" cm="1">
        <f t="array" aca="1" ref="M140" ca="1">_xlfn.XLOOKUP(G140,Table_Assumptions[Total dividends expected to be received],Table_Weights[Total dividends expected to be received]/Table_Weights[[#Totals],[Total dividends expected to be received]])</f>
        <v>0.25</v>
      </c>
      <c r="N140">
        <f t="shared" ca="1" si="10"/>
        <v>3.0864197530864196E-3</v>
      </c>
      <c r="O140" s="7">
        <f t="shared" ca="1" si="11"/>
        <v>635.96849145351428</v>
      </c>
    </row>
    <row r="141" spans="2:15" x14ac:dyDescent="0.25">
      <c r="B141">
        <v>114</v>
      </c>
      <c r="C141">
        <f t="shared" ca="1" si="8"/>
        <v>16.84</v>
      </c>
      <c r="D141" s="33">
        <f t="shared" ca="1" si="13"/>
        <v>7.0000000000000007E-2</v>
      </c>
      <c r="E141" s="33">
        <f t="shared" ca="1" si="13"/>
        <v>3.9986599246101963E-2</v>
      </c>
      <c r="F141" s="34">
        <f t="shared" ca="1" si="13"/>
        <v>15.17</v>
      </c>
      <c r="G141" s="34">
        <f t="shared" ca="1" si="9"/>
        <v>36.270000000000003</v>
      </c>
      <c r="I141" cm="1">
        <f t="array" aca="1" ref="I141" ca="1">_xlfn.XLOOKUP(C141,Table_Assumptions[Normalized Earnings10],Table_Weights[Normalized Earnings10]/Table_Weights[[#Totals],[Normalized Earnings10]])</f>
        <v>0.33333333333333331</v>
      </c>
      <c r="J141" cm="1">
        <f t="array" aca="1" ref="J141" ca="1">_xlfn.XLOOKUP(D141,Table_Assumptions[k],Table_Weights[k]/Table_Weights[[#Totals],[k]])</f>
        <v>0.33333333333333331</v>
      </c>
      <c r="K141" cm="1">
        <f t="array" aca="1" ref="K141" ca="1">_xlfn.XLOOKUP(E141,Table_Assumptions[g],Table_Weights[g]/Table_Weights[[#Totals],[g]])</f>
        <v>0.33333333333333331</v>
      </c>
      <c r="L141" cm="1">
        <f t="array" aca="1" ref="L141" ca="1">_xlfn.XLOOKUP(F141,Table_Assumptions[Net non-operating assets (liabilities)10],Table_Weights[Net non-operating assets (liabilities)10]/Table_Weights[[#Totals],[Net non-operating assets (liabilities)10]])</f>
        <v>0.33333333333333331</v>
      </c>
      <c r="M141" cm="1">
        <f t="array" aca="1" ref="M141" ca="1">_xlfn.XLOOKUP(G141,Table_Assumptions[Total dividends expected to be received],Table_Weights[Total dividends expected to be received]/Table_Weights[[#Totals],[Total dividends expected to be received]])</f>
        <v>0.25</v>
      </c>
      <c r="N141">
        <f t="shared" ca="1" si="10"/>
        <v>3.0864197530864196E-3</v>
      </c>
      <c r="O141" s="7">
        <f t="shared" ca="1" si="11"/>
        <v>634.95849145351428</v>
      </c>
    </row>
    <row r="142" spans="2:15" x14ac:dyDescent="0.25">
      <c r="B142">
        <v>115</v>
      </c>
      <c r="C142">
        <f t="shared" ca="1" si="8"/>
        <v>16.84</v>
      </c>
      <c r="D142" s="33">
        <f t="shared" ca="1" si="13"/>
        <v>7.0000000000000007E-2</v>
      </c>
      <c r="E142" s="33">
        <f t="shared" ca="1" si="13"/>
        <v>3.9986599246101963E-2</v>
      </c>
      <c r="F142" s="34">
        <f t="shared" ca="1" si="13"/>
        <v>15.17</v>
      </c>
      <c r="G142" s="34">
        <f t="shared" ca="1" si="9"/>
        <v>38.39</v>
      </c>
      <c r="I142" cm="1">
        <f t="array" aca="1" ref="I142" ca="1">_xlfn.XLOOKUP(C142,Table_Assumptions[Normalized Earnings10],Table_Weights[Normalized Earnings10]/Table_Weights[[#Totals],[Normalized Earnings10]])</f>
        <v>0.33333333333333331</v>
      </c>
      <c r="J142" cm="1">
        <f t="array" aca="1" ref="J142" ca="1">_xlfn.XLOOKUP(D142,Table_Assumptions[k],Table_Weights[k]/Table_Weights[[#Totals],[k]])</f>
        <v>0.33333333333333331</v>
      </c>
      <c r="K142" cm="1">
        <f t="array" aca="1" ref="K142" ca="1">_xlfn.XLOOKUP(E142,Table_Assumptions[g],Table_Weights[g]/Table_Weights[[#Totals],[g]])</f>
        <v>0.33333333333333331</v>
      </c>
      <c r="L142" cm="1">
        <f t="array" aca="1" ref="L142" ca="1">_xlfn.XLOOKUP(F142,Table_Assumptions[Net non-operating assets (liabilities)10],Table_Weights[Net non-operating assets (liabilities)10]/Table_Weights[[#Totals],[Net non-operating assets (liabilities)10]])</f>
        <v>0.33333333333333331</v>
      </c>
      <c r="M142" cm="1">
        <f t="array" aca="1" ref="M142" ca="1">_xlfn.XLOOKUP(G142,Table_Assumptions[Total dividends expected to be received],Table_Weights[Total dividends expected to be received]/Table_Weights[[#Totals],[Total dividends expected to be received]])</f>
        <v>0.5</v>
      </c>
      <c r="N142">
        <f t="shared" ca="1" si="10"/>
        <v>6.1728395061728392E-3</v>
      </c>
      <c r="O142" s="7">
        <f t="shared" ca="1" si="11"/>
        <v>637.07849145351429</v>
      </c>
    </row>
    <row r="143" spans="2:15" x14ac:dyDescent="0.25">
      <c r="B143">
        <v>116</v>
      </c>
      <c r="C143">
        <f t="shared" ca="1" si="8"/>
        <v>16.84</v>
      </c>
      <c r="D143" s="33">
        <f t="shared" ca="1" si="13"/>
        <v>7.0000000000000007E-2</v>
      </c>
      <c r="E143" s="33">
        <f t="shared" ca="1" si="13"/>
        <v>3.9986599246101963E-2</v>
      </c>
      <c r="F143" s="34">
        <f t="shared" ca="1" si="13"/>
        <v>15.17</v>
      </c>
      <c r="G143" s="34">
        <f t="shared" ca="1" si="9"/>
        <v>40.65</v>
      </c>
      <c r="I143" cm="1">
        <f t="array" aca="1" ref="I143" ca="1">_xlfn.XLOOKUP(C143,Table_Assumptions[Normalized Earnings10],Table_Weights[Normalized Earnings10]/Table_Weights[[#Totals],[Normalized Earnings10]])</f>
        <v>0.33333333333333331</v>
      </c>
      <c r="J143" cm="1">
        <f t="array" aca="1" ref="J143" ca="1">_xlfn.XLOOKUP(D143,Table_Assumptions[k],Table_Weights[k]/Table_Weights[[#Totals],[k]])</f>
        <v>0.33333333333333331</v>
      </c>
      <c r="K143" cm="1">
        <f t="array" aca="1" ref="K143" ca="1">_xlfn.XLOOKUP(E143,Table_Assumptions[g],Table_Weights[g]/Table_Weights[[#Totals],[g]])</f>
        <v>0.33333333333333331</v>
      </c>
      <c r="L143" cm="1">
        <f t="array" aca="1" ref="L143" ca="1">_xlfn.XLOOKUP(F143,Table_Assumptions[Net non-operating assets (liabilities)10],Table_Weights[Net non-operating assets (liabilities)10]/Table_Weights[[#Totals],[Net non-operating assets (liabilities)10]])</f>
        <v>0.33333333333333331</v>
      </c>
      <c r="M143" cm="1">
        <f t="array" aca="1" ref="M143" ca="1">_xlfn.XLOOKUP(G143,Table_Assumptions[Total dividends expected to be received],Table_Weights[Total dividends expected to be received]/Table_Weights[[#Totals],[Total dividends expected to be received]])</f>
        <v>0.25</v>
      </c>
      <c r="N143">
        <f t="shared" ca="1" si="10"/>
        <v>3.0864197530864196E-3</v>
      </c>
      <c r="O143" s="7">
        <f t="shared" ca="1" si="11"/>
        <v>639.33849145351428</v>
      </c>
    </row>
    <row r="144" spans="2:15" x14ac:dyDescent="0.25">
      <c r="B144">
        <v>117</v>
      </c>
      <c r="C144">
        <f t="shared" ca="1" si="8"/>
        <v>16.84</v>
      </c>
      <c r="D144" s="33">
        <f t="shared" ca="1" si="13"/>
        <v>7.0000000000000007E-2</v>
      </c>
      <c r="E144" s="33">
        <f t="shared" ca="1" si="13"/>
        <v>4.2091157101159959E-2</v>
      </c>
      <c r="F144" s="34">
        <f t="shared" ca="1" si="13"/>
        <v>8.43</v>
      </c>
      <c r="G144" s="34">
        <f t="shared" ca="1" si="9"/>
        <v>36.270000000000003</v>
      </c>
      <c r="I144" cm="1">
        <f t="array" aca="1" ref="I144" ca="1">_xlfn.XLOOKUP(C144,Table_Assumptions[Normalized Earnings10],Table_Weights[Normalized Earnings10]/Table_Weights[[#Totals],[Normalized Earnings10]])</f>
        <v>0.33333333333333331</v>
      </c>
      <c r="J144" cm="1">
        <f t="array" aca="1" ref="J144" ca="1">_xlfn.XLOOKUP(D144,Table_Assumptions[k],Table_Weights[k]/Table_Weights[[#Totals],[k]])</f>
        <v>0.33333333333333331</v>
      </c>
      <c r="K144" cm="1">
        <f t="array" aca="1" ref="K144" ca="1">_xlfn.XLOOKUP(E144,Table_Assumptions[g],Table_Weights[g]/Table_Weights[[#Totals],[g]])</f>
        <v>0.33333333333333331</v>
      </c>
      <c r="L144" cm="1">
        <f t="array" aca="1" ref="L144" ca="1">_xlfn.XLOOKUP(F144,Table_Assumptions[Net non-operating assets (liabilities)10],Table_Weights[Net non-operating assets (liabilities)10]/Table_Weights[[#Totals],[Net non-operating assets (liabilities)10]])</f>
        <v>0.33333333333333331</v>
      </c>
      <c r="M144" cm="1">
        <f t="array" aca="1" ref="M144" ca="1">_xlfn.XLOOKUP(G144,Table_Assumptions[Total dividends expected to be received],Table_Weights[Total dividends expected to be received]/Table_Weights[[#Totals],[Total dividends expected to be received]])</f>
        <v>0.25</v>
      </c>
      <c r="N144">
        <f t="shared" ca="1" si="10"/>
        <v>3.0864197530864196E-3</v>
      </c>
      <c r="O144" s="7">
        <f t="shared" ca="1" si="11"/>
        <v>673.49049300581714</v>
      </c>
    </row>
    <row r="145" spans="2:15" x14ac:dyDescent="0.25">
      <c r="B145">
        <v>118</v>
      </c>
      <c r="C145">
        <f t="shared" ca="1" si="8"/>
        <v>16.84</v>
      </c>
      <c r="D145" s="33">
        <f t="shared" ca="1" si="13"/>
        <v>7.0000000000000007E-2</v>
      </c>
      <c r="E145" s="33">
        <f t="shared" ca="1" si="13"/>
        <v>4.2091157101159959E-2</v>
      </c>
      <c r="F145" s="34">
        <f t="shared" ca="1" si="13"/>
        <v>8.43</v>
      </c>
      <c r="G145" s="34">
        <f t="shared" ca="1" si="9"/>
        <v>38.39</v>
      </c>
      <c r="I145" cm="1">
        <f t="array" aca="1" ref="I145" ca="1">_xlfn.XLOOKUP(C145,Table_Assumptions[Normalized Earnings10],Table_Weights[Normalized Earnings10]/Table_Weights[[#Totals],[Normalized Earnings10]])</f>
        <v>0.33333333333333331</v>
      </c>
      <c r="J145" cm="1">
        <f t="array" aca="1" ref="J145" ca="1">_xlfn.XLOOKUP(D145,Table_Assumptions[k],Table_Weights[k]/Table_Weights[[#Totals],[k]])</f>
        <v>0.33333333333333331</v>
      </c>
      <c r="K145" cm="1">
        <f t="array" aca="1" ref="K145" ca="1">_xlfn.XLOOKUP(E145,Table_Assumptions[g],Table_Weights[g]/Table_Weights[[#Totals],[g]])</f>
        <v>0.33333333333333331</v>
      </c>
      <c r="L145" cm="1">
        <f t="array" aca="1" ref="L145" ca="1">_xlfn.XLOOKUP(F145,Table_Assumptions[Net non-operating assets (liabilities)10],Table_Weights[Net non-operating assets (liabilities)10]/Table_Weights[[#Totals],[Net non-operating assets (liabilities)10]])</f>
        <v>0.33333333333333331</v>
      </c>
      <c r="M145" cm="1">
        <f t="array" aca="1" ref="M145" ca="1">_xlfn.XLOOKUP(G145,Table_Assumptions[Total dividends expected to be received],Table_Weights[Total dividends expected to be received]/Table_Weights[[#Totals],[Total dividends expected to be received]])</f>
        <v>0.5</v>
      </c>
      <c r="N145">
        <f t="shared" ca="1" si="10"/>
        <v>6.1728395061728392E-3</v>
      </c>
      <c r="O145" s="7">
        <f t="shared" ca="1" si="11"/>
        <v>675.61049300581715</v>
      </c>
    </row>
    <row r="146" spans="2:15" x14ac:dyDescent="0.25">
      <c r="B146">
        <v>119</v>
      </c>
      <c r="C146">
        <f t="shared" ca="1" si="8"/>
        <v>16.84</v>
      </c>
      <c r="D146" s="33">
        <f t="shared" ca="1" si="13"/>
        <v>7.0000000000000007E-2</v>
      </c>
      <c r="E146" s="33">
        <f t="shared" ca="1" si="13"/>
        <v>4.2091157101159959E-2</v>
      </c>
      <c r="F146" s="34">
        <f t="shared" ca="1" si="13"/>
        <v>8.43</v>
      </c>
      <c r="G146" s="34">
        <f t="shared" ca="1" si="9"/>
        <v>40.65</v>
      </c>
      <c r="I146" cm="1">
        <f t="array" aca="1" ref="I146" ca="1">_xlfn.XLOOKUP(C146,Table_Assumptions[Normalized Earnings10],Table_Weights[Normalized Earnings10]/Table_Weights[[#Totals],[Normalized Earnings10]])</f>
        <v>0.33333333333333331</v>
      </c>
      <c r="J146" cm="1">
        <f t="array" aca="1" ref="J146" ca="1">_xlfn.XLOOKUP(D146,Table_Assumptions[k],Table_Weights[k]/Table_Weights[[#Totals],[k]])</f>
        <v>0.33333333333333331</v>
      </c>
      <c r="K146" cm="1">
        <f t="array" aca="1" ref="K146" ca="1">_xlfn.XLOOKUP(E146,Table_Assumptions[g],Table_Weights[g]/Table_Weights[[#Totals],[g]])</f>
        <v>0.33333333333333331</v>
      </c>
      <c r="L146" cm="1">
        <f t="array" aca="1" ref="L146" ca="1">_xlfn.XLOOKUP(F146,Table_Assumptions[Net non-operating assets (liabilities)10],Table_Weights[Net non-operating assets (liabilities)10]/Table_Weights[[#Totals],[Net non-operating assets (liabilities)10]])</f>
        <v>0.33333333333333331</v>
      </c>
      <c r="M146" cm="1">
        <f t="array" aca="1" ref="M146" ca="1">_xlfn.XLOOKUP(G146,Table_Assumptions[Total dividends expected to be received],Table_Weights[Total dividends expected to be received]/Table_Weights[[#Totals],[Total dividends expected to be received]])</f>
        <v>0.25</v>
      </c>
      <c r="N146">
        <f t="shared" ca="1" si="10"/>
        <v>3.0864197530864196E-3</v>
      </c>
      <c r="O146" s="7">
        <f t="shared" ca="1" si="11"/>
        <v>677.87049300581714</v>
      </c>
    </row>
    <row r="147" spans="2:15" x14ac:dyDescent="0.25">
      <c r="B147">
        <v>120</v>
      </c>
      <c r="C147">
        <f t="shared" ca="1" si="8"/>
        <v>16.84</v>
      </c>
      <c r="D147" s="33">
        <f t="shared" ref="D147:F166" ca="1" si="14">OFFSET(D$20,INT(MOD($B147,C$18)/D$18),0)</f>
        <v>7.0000000000000007E-2</v>
      </c>
      <c r="E147" s="33">
        <f t="shared" ca="1" si="14"/>
        <v>4.2091157101159959E-2</v>
      </c>
      <c r="F147" s="34">
        <f t="shared" ca="1" si="14"/>
        <v>11.8</v>
      </c>
      <c r="G147" s="34">
        <f t="shared" ca="1" si="9"/>
        <v>36.270000000000003</v>
      </c>
      <c r="I147" cm="1">
        <f t="array" aca="1" ref="I147" ca="1">_xlfn.XLOOKUP(C147,Table_Assumptions[Normalized Earnings10],Table_Weights[Normalized Earnings10]/Table_Weights[[#Totals],[Normalized Earnings10]])</f>
        <v>0.33333333333333331</v>
      </c>
      <c r="J147" cm="1">
        <f t="array" aca="1" ref="J147" ca="1">_xlfn.XLOOKUP(D147,Table_Assumptions[k],Table_Weights[k]/Table_Weights[[#Totals],[k]])</f>
        <v>0.33333333333333331</v>
      </c>
      <c r="K147" cm="1">
        <f t="array" aca="1" ref="K147" ca="1">_xlfn.XLOOKUP(E147,Table_Assumptions[g],Table_Weights[g]/Table_Weights[[#Totals],[g]])</f>
        <v>0.33333333333333331</v>
      </c>
      <c r="L147" cm="1">
        <f t="array" aca="1" ref="L147" ca="1">_xlfn.XLOOKUP(F147,Table_Assumptions[Net non-operating assets (liabilities)10],Table_Weights[Net non-operating assets (liabilities)10]/Table_Weights[[#Totals],[Net non-operating assets (liabilities)10]])</f>
        <v>0.33333333333333331</v>
      </c>
      <c r="M147" cm="1">
        <f t="array" aca="1" ref="M147" ca="1">_xlfn.XLOOKUP(G147,Table_Assumptions[Total dividends expected to be received],Table_Weights[Total dividends expected to be received]/Table_Weights[[#Totals],[Total dividends expected to be received]])</f>
        <v>0.25</v>
      </c>
      <c r="N147">
        <f t="shared" ca="1" si="10"/>
        <v>3.0864197530864196E-3</v>
      </c>
      <c r="O147" s="7">
        <f t="shared" ca="1" si="11"/>
        <v>676.86049300581715</v>
      </c>
    </row>
    <row r="148" spans="2:15" x14ac:dyDescent="0.25">
      <c r="B148">
        <v>121</v>
      </c>
      <c r="C148">
        <f t="shared" ca="1" si="8"/>
        <v>16.84</v>
      </c>
      <c r="D148" s="33">
        <f t="shared" ca="1" si="14"/>
        <v>7.0000000000000007E-2</v>
      </c>
      <c r="E148" s="33">
        <f t="shared" ca="1" si="14"/>
        <v>4.2091157101159959E-2</v>
      </c>
      <c r="F148" s="34">
        <f t="shared" ca="1" si="14"/>
        <v>11.8</v>
      </c>
      <c r="G148" s="34">
        <f t="shared" ca="1" si="9"/>
        <v>38.39</v>
      </c>
      <c r="I148" cm="1">
        <f t="array" aca="1" ref="I148" ca="1">_xlfn.XLOOKUP(C148,Table_Assumptions[Normalized Earnings10],Table_Weights[Normalized Earnings10]/Table_Weights[[#Totals],[Normalized Earnings10]])</f>
        <v>0.33333333333333331</v>
      </c>
      <c r="J148" cm="1">
        <f t="array" aca="1" ref="J148" ca="1">_xlfn.XLOOKUP(D148,Table_Assumptions[k],Table_Weights[k]/Table_Weights[[#Totals],[k]])</f>
        <v>0.33333333333333331</v>
      </c>
      <c r="K148" cm="1">
        <f t="array" aca="1" ref="K148" ca="1">_xlfn.XLOOKUP(E148,Table_Assumptions[g],Table_Weights[g]/Table_Weights[[#Totals],[g]])</f>
        <v>0.33333333333333331</v>
      </c>
      <c r="L148" cm="1">
        <f t="array" aca="1" ref="L148" ca="1">_xlfn.XLOOKUP(F148,Table_Assumptions[Net non-operating assets (liabilities)10],Table_Weights[Net non-operating assets (liabilities)10]/Table_Weights[[#Totals],[Net non-operating assets (liabilities)10]])</f>
        <v>0.33333333333333331</v>
      </c>
      <c r="M148" cm="1">
        <f t="array" aca="1" ref="M148" ca="1">_xlfn.XLOOKUP(G148,Table_Assumptions[Total dividends expected to be received],Table_Weights[Total dividends expected to be received]/Table_Weights[[#Totals],[Total dividends expected to be received]])</f>
        <v>0.5</v>
      </c>
      <c r="N148">
        <f t="shared" ca="1" si="10"/>
        <v>6.1728395061728392E-3</v>
      </c>
      <c r="O148" s="7">
        <f t="shared" ca="1" si="11"/>
        <v>678.98049300581715</v>
      </c>
    </row>
    <row r="149" spans="2:15" x14ac:dyDescent="0.25">
      <c r="B149">
        <v>122</v>
      </c>
      <c r="C149">
        <f t="shared" ca="1" si="8"/>
        <v>16.84</v>
      </c>
      <c r="D149" s="8">
        <f t="shared" ca="1" si="14"/>
        <v>7.0000000000000007E-2</v>
      </c>
      <c r="E149" s="8">
        <f t="shared" ca="1" si="14"/>
        <v>4.2091157101159959E-2</v>
      </c>
      <c r="F149" s="3">
        <f t="shared" ca="1" si="14"/>
        <v>11.8</v>
      </c>
      <c r="G149" s="3">
        <f t="shared" ca="1" si="9"/>
        <v>40.65</v>
      </c>
      <c r="I149" cm="1">
        <f t="array" aca="1" ref="I149" ca="1">_xlfn.XLOOKUP(C149,Table_Assumptions[Normalized Earnings10],Table_Weights[Normalized Earnings10]/Table_Weights[[#Totals],[Normalized Earnings10]])</f>
        <v>0.33333333333333331</v>
      </c>
      <c r="J149" cm="1">
        <f t="array" aca="1" ref="J149" ca="1">_xlfn.XLOOKUP(D149,Table_Assumptions[k],Table_Weights[k]/Table_Weights[[#Totals],[k]])</f>
        <v>0.33333333333333331</v>
      </c>
      <c r="K149" cm="1">
        <f t="array" aca="1" ref="K149" ca="1">_xlfn.XLOOKUP(E149,Table_Assumptions[g],Table_Weights[g]/Table_Weights[[#Totals],[g]])</f>
        <v>0.33333333333333331</v>
      </c>
      <c r="L149" cm="1">
        <f t="array" aca="1" ref="L149" ca="1">_xlfn.XLOOKUP(F149,Table_Assumptions[Net non-operating assets (liabilities)10],Table_Weights[Net non-operating assets (liabilities)10]/Table_Weights[[#Totals],[Net non-operating assets (liabilities)10]])</f>
        <v>0.33333333333333331</v>
      </c>
      <c r="M149" cm="1">
        <f t="array" aca="1" ref="M149" ca="1">_xlfn.XLOOKUP(G149,Table_Assumptions[Total dividends expected to be received],Table_Weights[Total dividends expected to be received]/Table_Weights[[#Totals],[Total dividends expected to be received]])</f>
        <v>0.25</v>
      </c>
      <c r="N149">
        <f t="shared" ca="1" si="10"/>
        <v>3.0864197530864196E-3</v>
      </c>
      <c r="O149" s="7">
        <f t="shared" ca="1" si="11"/>
        <v>681.24049300581714</v>
      </c>
    </row>
    <row r="150" spans="2:15" x14ac:dyDescent="0.25">
      <c r="B150">
        <v>123</v>
      </c>
      <c r="C150">
        <f t="shared" ca="1" si="8"/>
        <v>16.84</v>
      </c>
      <c r="D150" s="8">
        <f t="shared" ca="1" si="14"/>
        <v>7.0000000000000007E-2</v>
      </c>
      <c r="E150" s="8">
        <f t="shared" ca="1" si="14"/>
        <v>4.2091157101159959E-2</v>
      </c>
      <c r="F150" s="3">
        <f t="shared" ca="1" si="14"/>
        <v>15.17</v>
      </c>
      <c r="G150" s="3">
        <f t="shared" ca="1" si="9"/>
        <v>36.270000000000003</v>
      </c>
      <c r="I150" cm="1">
        <f t="array" aca="1" ref="I150" ca="1">_xlfn.XLOOKUP(C150,Table_Assumptions[Normalized Earnings10],Table_Weights[Normalized Earnings10]/Table_Weights[[#Totals],[Normalized Earnings10]])</f>
        <v>0.33333333333333331</v>
      </c>
      <c r="J150" cm="1">
        <f t="array" aca="1" ref="J150" ca="1">_xlfn.XLOOKUP(D150,Table_Assumptions[k],Table_Weights[k]/Table_Weights[[#Totals],[k]])</f>
        <v>0.33333333333333331</v>
      </c>
      <c r="K150" cm="1">
        <f t="array" aca="1" ref="K150" ca="1">_xlfn.XLOOKUP(E150,Table_Assumptions[g],Table_Weights[g]/Table_Weights[[#Totals],[g]])</f>
        <v>0.33333333333333331</v>
      </c>
      <c r="L150" cm="1">
        <f t="array" aca="1" ref="L150" ca="1">_xlfn.XLOOKUP(F150,Table_Assumptions[Net non-operating assets (liabilities)10],Table_Weights[Net non-operating assets (liabilities)10]/Table_Weights[[#Totals],[Net non-operating assets (liabilities)10]])</f>
        <v>0.33333333333333331</v>
      </c>
      <c r="M150" cm="1">
        <f t="array" aca="1" ref="M150" ca="1">_xlfn.XLOOKUP(G150,Table_Assumptions[Total dividends expected to be received],Table_Weights[Total dividends expected to be received]/Table_Weights[[#Totals],[Total dividends expected to be received]])</f>
        <v>0.25</v>
      </c>
      <c r="N150">
        <f t="shared" ca="1" si="10"/>
        <v>3.0864197530864196E-3</v>
      </c>
      <c r="O150" s="7">
        <f t="shared" ca="1" si="11"/>
        <v>680.23049300581715</v>
      </c>
    </row>
    <row r="151" spans="2:15" x14ac:dyDescent="0.25">
      <c r="B151">
        <v>124</v>
      </c>
      <c r="C151">
        <f t="shared" ca="1" si="8"/>
        <v>16.84</v>
      </c>
      <c r="D151" s="8">
        <f t="shared" ca="1" si="14"/>
        <v>7.0000000000000007E-2</v>
      </c>
      <c r="E151" s="8">
        <f t="shared" ca="1" si="14"/>
        <v>4.2091157101159959E-2</v>
      </c>
      <c r="F151" s="3">
        <f t="shared" ca="1" si="14"/>
        <v>15.17</v>
      </c>
      <c r="G151" s="3">
        <f t="shared" ca="1" si="9"/>
        <v>38.39</v>
      </c>
      <c r="I151" cm="1">
        <f t="array" aca="1" ref="I151" ca="1">_xlfn.XLOOKUP(C151,Table_Assumptions[Normalized Earnings10],Table_Weights[Normalized Earnings10]/Table_Weights[[#Totals],[Normalized Earnings10]])</f>
        <v>0.33333333333333331</v>
      </c>
      <c r="J151" cm="1">
        <f t="array" aca="1" ref="J151" ca="1">_xlfn.XLOOKUP(D151,Table_Assumptions[k],Table_Weights[k]/Table_Weights[[#Totals],[k]])</f>
        <v>0.33333333333333331</v>
      </c>
      <c r="K151" cm="1">
        <f t="array" aca="1" ref="K151" ca="1">_xlfn.XLOOKUP(E151,Table_Assumptions[g],Table_Weights[g]/Table_Weights[[#Totals],[g]])</f>
        <v>0.33333333333333331</v>
      </c>
      <c r="L151" cm="1">
        <f t="array" aca="1" ref="L151" ca="1">_xlfn.XLOOKUP(F151,Table_Assumptions[Net non-operating assets (liabilities)10],Table_Weights[Net non-operating assets (liabilities)10]/Table_Weights[[#Totals],[Net non-operating assets (liabilities)10]])</f>
        <v>0.33333333333333331</v>
      </c>
      <c r="M151" cm="1">
        <f t="array" aca="1" ref="M151" ca="1">_xlfn.XLOOKUP(G151,Table_Assumptions[Total dividends expected to be received],Table_Weights[Total dividends expected to be received]/Table_Weights[[#Totals],[Total dividends expected to be received]])</f>
        <v>0.5</v>
      </c>
      <c r="N151">
        <f t="shared" ca="1" si="10"/>
        <v>6.1728395061728392E-3</v>
      </c>
      <c r="O151" s="7">
        <f t="shared" ca="1" si="11"/>
        <v>682.35049300581716</v>
      </c>
    </row>
    <row r="152" spans="2:15" x14ac:dyDescent="0.25">
      <c r="B152">
        <v>125</v>
      </c>
      <c r="C152">
        <f t="shared" ca="1" si="8"/>
        <v>16.84</v>
      </c>
      <c r="D152" s="8">
        <f t="shared" ca="1" si="14"/>
        <v>7.0000000000000007E-2</v>
      </c>
      <c r="E152" s="8">
        <f t="shared" ca="1" si="14"/>
        <v>4.2091157101159959E-2</v>
      </c>
      <c r="F152" s="3">
        <f t="shared" ca="1" si="14"/>
        <v>15.17</v>
      </c>
      <c r="G152" s="3">
        <f t="shared" ca="1" si="9"/>
        <v>40.65</v>
      </c>
      <c r="I152" cm="1">
        <f t="array" aca="1" ref="I152" ca="1">_xlfn.XLOOKUP(C152,Table_Assumptions[Normalized Earnings10],Table_Weights[Normalized Earnings10]/Table_Weights[[#Totals],[Normalized Earnings10]])</f>
        <v>0.33333333333333331</v>
      </c>
      <c r="J152" cm="1">
        <f t="array" aca="1" ref="J152" ca="1">_xlfn.XLOOKUP(D152,Table_Assumptions[k],Table_Weights[k]/Table_Weights[[#Totals],[k]])</f>
        <v>0.33333333333333331</v>
      </c>
      <c r="K152" cm="1">
        <f t="array" aca="1" ref="K152" ca="1">_xlfn.XLOOKUP(E152,Table_Assumptions[g],Table_Weights[g]/Table_Weights[[#Totals],[g]])</f>
        <v>0.33333333333333331</v>
      </c>
      <c r="L152" cm="1">
        <f t="array" aca="1" ref="L152" ca="1">_xlfn.XLOOKUP(F152,Table_Assumptions[Net non-operating assets (liabilities)10],Table_Weights[Net non-operating assets (liabilities)10]/Table_Weights[[#Totals],[Net non-operating assets (liabilities)10]])</f>
        <v>0.33333333333333331</v>
      </c>
      <c r="M152" cm="1">
        <f t="array" aca="1" ref="M152" ca="1">_xlfn.XLOOKUP(G152,Table_Assumptions[Total dividends expected to be received],Table_Weights[Total dividends expected to be received]/Table_Weights[[#Totals],[Total dividends expected to be received]])</f>
        <v>0.25</v>
      </c>
      <c r="N152">
        <f t="shared" ca="1" si="10"/>
        <v>3.0864197530864196E-3</v>
      </c>
      <c r="O152" s="7">
        <f t="shared" ca="1" si="11"/>
        <v>684.61049300581715</v>
      </c>
    </row>
    <row r="153" spans="2:15" x14ac:dyDescent="0.25">
      <c r="B153">
        <v>126</v>
      </c>
      <c r="C153">
        <f t="shared" ca="1" si="8"/>
        <v>16.84</v>
      </c>
      <c r="D153" s="8">
        <f t="shared" ca="1" si="14"/>
        <v>7.0000000000000007E-2</v>
      </c>
      <c r="E153" s="8">
        <f t="shared" ca="1" si="14"/>
        <v>4.4195714956217956E-2</v>
      </c>
      <c r="F153" s="3">
        <f t="shared" ca="1" si="14"/>
        <v>8.43</v>
      </c>
      <c r="G153" s="3">
        <f t="shared" ca="1" si="9"/>
        <v>36.270000000000003</v>
      </c>
      <c r="I153" cm="1">
        <f t="array" aca="1" ref="I153" ca="1">_xlfn.XLOOKUP(C153,Table_Assumptions[Normalized Earnings10],Table_Weights[Normalized Earnings10]/Table_Weights[[#Totals],[Normalized Earnings10]])</f>
        <v>0.33333333333333331</v>
      </c>
      <c r="J153" cm="1">
        <f t="array" aca="1" ref="J153" ca="1">_xlfn.XLOOKUP(D153,Table_Assumptions[k],Table_Weights[k]/Table_Weights[[#Totals],[k]])</f>
        <v>0.33333333333333331</v>
      </c>
      <c r="K153" cm="1">
        <f t="array" aca="1" ref="K153" ca="1">_xlfn.XLOOKUP(E153,Table_Assumptions[g],Table_Weights[g]/Table_Weights[[#Totals],[g]])</f>
        <v>0.33333333333333331</v>
      </c>
      <c r="L153" cm="1">
        <f t="array" aca="1" ref="L153" ca="1">_xlfn.XLOOKUP(F153,Table_Assumptions[Net non-operating assets (liabilities)10],Table_Weights[Net non-operating assets (liabilities)10]/Table_Weights[[#Totals],[Net non-operating assets (liabilities)10]])</f>
        <v>0.33333333333333331</v>
      </c>
      <c r="M153" cm="1">
        <f t="array" aca="1" ref="M153" ca="1">_xlfn.XLOOKUP(G153,Table_Assumptions[Total dividends expected to be received],Table_Weights[Total dividends expected to be received]/Table_Weights[[#Totals],[Total dividends expected to be received]])</f>
        <v>0.25</v>
      </c>
      <c r="N153">
        <f t="shared" ca="1" si="10"/>
        <v>3.0864197530864196E-3</v>
      </c>
      <c r="O153" s="7">
        <f t="shared" ca="1" si="11"/>
        <v>726.14712438370429</v>
      </c>
    </row>
    <row r="154" spans="2:15" x14ac:dyDescent="0.25">
      <c r="B154">
        <v>127</v>
      </c>
      <c r="C154">
        <f t="shared" ca="1" si="8"/>
        <v>16.84</v>
      </c>
      <c r="D154" s="8">
        <f t="shared" ca="1" si="14"/>
        <v>7.0000000000000007E-2</v>
      </c>
      <c r="E154" s="8">
        <f t="shared" ca="1" si="14"/>
        <v>4.4195714956217956E-2</v>
      </c>
      <c r="F154" s="3">
        <f t="shared" ca="1" si="14"/>
        <v>8.43</v>
      </c>
      <c r="G154" s="3">
        <f t="shared" ca="1" si="9"/>
        <v>38.39</v>
      </c>
      <c r="I154" cm="1">
        <f t="array" aca="1" ref="I154" ca="1">_xlfn.XLOOKUP(C154,Table_Assumptions[Normalized Earnings10],Table_Weights[Normalized Earnings10]/Table_Weights[[#Totals],[Normalized Earnings10]])</f>
        <v>0.33333333333333331</v>
      </c>
      <c r="J154" cm="1">
        <f t="array" aca="1" ref="J154" ca="1">_xlfn.XLOOKUP(D154,Table_Assumptions[k],Table_Weights[k]/Table_Weights[[#Totals],[k]])</f>
        <v>0.33333333333333331</v>
      </c>
      <c r="K154" cm="1">
        <f t="array" aca="1" ref="K154" ca="1">_xlfn.XLOOKUP(E154,Table_Assumptions[g],Table_Weights[g]/Table_Weights[[#Totals],[g]])</f>
        <v>0.33333333333333331</v>
      </c>
      <c r="L154" cm="1">
        <f t="array" aca="1" ref="L154" ca="1">_xlfn.XLOOKUP(F154,Table_Assumptions[Net non-operating assets (liabilities)10],Table_Weights[Net non-operating assets (liabilities)10]/Table_Weights[[#Totals],[Net non-operating assets (liabilities)10]])</f>
        <v>0.33333333333333331</v>
      </c>
      <c r="M154" cm="1">
        <f t="array" aca="1" ref="M154" ca="1">_xlfn.XLOOKUP(G154,Table_Assumptions[Total dividends expected to be received],Table_Weights[Total dividends expected to be received]/Table_Weights[[#Totals],[Total dividends expected to be received]])</f>
        <v>0.5</v>
      </c>
      <c r="N154">
        <f t="shared" ca="1" si="10"/>
        <v>6.1728395061728392E-3</v>
      </c>
      <c r="O154" s="7">
        <f t="shared" ca="1" si="11"/>
        <v>728.2671243837043</v>
      </c>
    </row>
    <row r="155" spans="2:15" x14ac:dyDescent="0.25">
      <c r="B155">
        <v>128</v>
      </c>
      <c r="C155">
        <f t="shared" ref="C155:C218" ca="1" si="15">OFFSET(C$20,INT(B155/$C$18),0)</f>
        <v>16.84</v>
      </c>
      <c r="D155" s="8">
        <f t="shared" ca="1" si="14"/>
        <v>7.0000000000000007E-2</v>
      </c>
      <c r="E155" s="8">
        <f t="shared" ca="1" si="14"/>
        <v>4.4195714956217956E-2</v>
      </c>
      <c r="F155" s="3">
        <f t="shared" ca="1" si="14"/>
        <v>8.43</v>
      </c>
      <c r="G155" s="3">
        <f t="shared" ref="G155:G218" ca="1" si="16">OFFSET(G$20,MOD(B155,F$18),0)</f>
        <v>40.65</v>
      </c>
      <c r="I155" cm="1">
        <f t="array" aca="1" ref="I155" ca="1">_xlfn.XLOOKUP(C155,Table_Assumptions[Normalized Earnings10],Table_Weights[Normalized Earnings10]/Table_Weights[[#Totals],[Normalized Earnings10]])</f>
        <v>0.33333333333333331</v>
      </c>
      <c r="J155" cm="1">
        <f t="array" aca="1" ref="J155" ca="1">_xlfn.XLOOKUP(D155,Table_Assumptions[k],Table_Weights[k]/Table_Weights[[#Totals],[k]])</f>
        <v>0.33333333333333331</v>
      </c>
      <c r="K155" cm="1">
        <f t="array" aca="1" ref="K155" ca="1">_xlfn.XLOOKUP(E155,Table_Assumptions[g],Table_Weights[g]/Table_Weights[[#Totals],[g]])</f>
        <v>0.33333333333333331</v>
      </c>
      <c r="L155" cm="1">
        <f t="array" aca="1" ref="L155" ca="1">_xlfn.XLOOKUP(F155,Table_Assumptions[Net non-operating assets (liabilities)10],Table_Weights[Net non-operating assets (liabilities)10]/Table_Weights[[#Totals],[Net non-operating assets (liabilities)10]])</f>
        <v>0.33333333333333331</v>
      </c>
      <c r="M155" cm="1">
        <f t="array" aca="1" ref="M155" ca="1">_xlfn.XLOOKUP(G155,Table_Assumptions[Total dividends expected to be received],Table_Weights[Total dividends expected to be received]/Table_Weights[[#Totals],[Total dividends expected to be received]])</f>
        <v>0.25</v>
      </c>
      <c r="N155">
        <f t="shared" ref="N155:N218" ca="1" si="17">I155*J155*K155*L155*M155</f>
        <v>3.0864197530864196E-3</v>
      </c>
      <c r="O155" s="7">
        <f t="shared" ref="O155:O218" ca="1" si="18">C155*(1+E155)/(D155-E155)+F155+G155</f>
        <v>730.52712438370429</v>
      </c>
    </row>
    <row r="156" spans="2:15" x14ac:dyDescent="0.25">
      <c r="B156">
        <v>129</v>
      </c>
      <c r="C156">
        <f t="shared" ca="1" si="15"/>
        <v>16.84</v>
      </c>
      <c r="D156" s="8">
        <f t="shared" ca="1" si="14"/>
        <v>7.0000000000000007E-2</v>
      </c>
      <c r="E156" s="8">
        <f t="shared" ca="1" si="14"/>
        <v>4.4195714956217956E-2</v>
      </c>
      <c r="F156" s="3">
        <f t="shared" ca="1" si="14"/>
        <v>11.8</v>
      </c>
      <c r="G156" s="3">
        <f t="shared" ca="1" si="16"/>
        <v>36.270000000000003</v>
      </c>
      <c r="I156" cm="1">
        <f t="array" aca="1" ref="I156" ca="1">_xlfn.XLOOKUP(C156,Table_Assumptions[Normalized Earnings10],Table_Weights[Normalized Earnings10]/Table_Weights[[#Totals],[Normalized Earnings10]])</f>
        <v>0.33333333333333331</v>
      </c>
      <c r="J156" cm="1">
        <f t="array" aca="1" ref="J156" ca="1">_xlfn.XLOOKUP(D156,Table_Assumptions[k],Table_Weights[k]/Table_Weights[[#Totals],[k]])</f>
        <v>0.33333333333333331</v>
      </c>
      <c r="K156" cm="1">
        <f t="array" aca="1" ref="K156" ca="1">_xlfn.XLOOKUP(E156,Table_Assumptions[g],Table_Weights[g]/Table_Weights[[#Totals],[g]])</f>
        <v>0.33333333333333331</v>
      </c>
      <c r="L156" cm="1">
        <f t="array" aca="1" ref="L156" ca="1">_xlfn.XLOOKUP(F156,Table_Assumptions[Net non-operating assets (liabilities)10],Table_Weights[Net non-operating assets (liabilities)10]/Table_Weights[[#Totals],[Net non-operating assets (liabilities)10]])</f>
        <v>0.33333333333333331</v>
      </c>
      <c r="M156" cm="1">
        <f t="array" aca="1" ref="M156" ca="1">_xlfn.XLOOKUP(G156,Table_Assumptions[Total dividends expected to be received],Table_Weights[Total dividends expected to be received]/Table_Weights[[#Totals],[Total dividends expected to be received]])</f>
        <v>0.25</v>
      </c>
      <c r="N156">
        <f t="shared" ca="1" si="17"/>
        <v>3.0864197530864196E-3</v>
      </c>
      <c r="O156" s="7">
        <f t="shared" ca="1" si="18"/>
        <v>729.5171243837043</v>
      </c>
    </row>
    <row r="157" spans="2:15" x14ac:dyDescent="0.25">
      <c r="B157">
        <v>130</v>
      </c>
      <c r="C157">
        <f t="shared" ca="1" si="15"/>
        <v>16.84</v>
      </c>
      <c r="D157" s="8">
        <f t="shared" ca="1" si="14"/>
        <v>7.0000000000000007E-2</v>
      </c>
      <c r="E157" s="8">
        <f t="shared" ca="1" si="14"/>
        <v>4.4195714956217956E-2</v>
      </c>
      <c r="F157" s="3">
        <f t="shared" ca="1" si="14"/>
        <v>11.8</v>
      </c>
      <c r="G157" s="3">
        <f t="shared" ca="1" si="16"/>
        <v>38.39</v>
      </c>
      <c r="I157" cm="1">
        <f t="array" aca="1" ref="I157" ca="1">_xlfn.XLOOKUP(C157,Table_Assumptions[Normalized Earnings10],Table_Weights[Normalized Earnings10]/Table_Weights[[#Totals],[Normalized Earnings10]])</f>
        <v>0.33333333333333331</v>
      </c>
      <c r="J157" cm="1">
        <f t="array" aca="1" ref="J157" ca="1">_xlfn.XLOOKUP(D157,Table_Assumptions[k],Table_Weights[k]/Table_Weights[[#Totals],[k]])</f>
        <v>0.33333333333333331</v>
      </c>
      <c r="K157" cm="1">
        <f t="array" aca="1" ref="K157" ca="1">_xlfn.XLOOKUP(E157,Table_Assumptions[g],Table_Weights[g]/Table_Weights[[#Totals],[g]])</f>
        <v>0.33333333333333331</v>
      </c>
      <c r="L157" cm="1">
        <f t="array" aca="1" ref="L157" ca="1">_xlfn.XLOOKUP(F157,Table_Assumptions[Net non-operating assets (liabilities)10],Table_Weights[Net non-operating assets (liabilities)10]/Table_Weights[[#Totals],[Net non-operating assets (liabilities)10]])</f>
        <v>0.33333333333333331</v>
      </c>
      <c r="M157" cm="1">
        <f t="array" aca="1" ref="M157" ca="1">_xlfn.XLOOKUP(G157,Table_Assumptions[Total dividends expected to be received],Table_Weights[Total dividends expected to be received]/Table_Weights[[#Totals],[Total dividends expected to be received]])</f>
        <v>0.5</v>
      </c>
      <c r="N157">
        <f t="shared" ca="1" si="17"/>
        <v>6.1728395061728392E-3</v>
      </c>
      <c r="O157" s="7">
        <f t="shared" ca="1" si="18"/>
        <v>731.6371243837043</v>
      </c>
    </row>
    <row r="158" spans="2:15" x14ac:dyDescent="0.25">
      <c r="B158">
        <v>131</v>
      </c>
      <c r="C158">
        <f t="shared" ca="1" si="15"/>
        <v>16.84</v>
      </c>
      <c r="D158" s="8">
        <f t="shared" ca="1" si="14"/>
        <v>7.0000000000000007E-2</v>
      </c>
      <c r="E158" s="8">
        <f t="shared" ca="1" si="14"/>
        <v>4.4195714956217956E-2</v>
      </c>
      <c r="F158" s="3">
        <f t="shared" ca="1" si="14"/>
        <v>11.8</v>
      </c>
      <c r="G158" s="3">
        <f t="shared" ca="1" si="16"/>
        <v>40.65</v>
      </c>
      <c r="I158" cm="1">
        <f t="array" aca="1" ref="I158" ca="1">_xlfn.XLOOKUP(C158,Table_Assumptions[Normalized Earnings10],Table_Weights[Normalized Earnings10]/Table_Weights[[#Totals],[Normalized Earnings10]])</f>
        <v>0.33333333333333331</v>
      </c>
      <c r="J158" cm="1">
        <f t="array" aca="1" ref="J158" ca="1">_xlfn.XLOOKUP(D158,Table_Assumptions[k],Table_Weights[k]/Table_Weights[[#Totals],[k]])</f>
        <v>0.33333333333333331</v>
      </c>
      <c r="K158" cm="1">
        <f t="array" aca="1" ref="K158" ca="1">_xlfn.XLOOKUP(E158,Table_Assumptions[g],Table_Weights[g]/Table_Weights[[#Totals],[g]])</f>
        <v>0.33333333333333331</v>
      </c>
      <c r="L158" cm="1">
        <f t="array" aca="1" ref="L158" ca="1">_xlfn.XLOOKUP(F158,Table_Assumptions[Net non-operating assets (liabilities)10],Table_Weights[Net non-operating assets (liabilities)10]/Table_Weights[[#Totals],[Net non-operating assets (liabilities)10]])</f>
        <v>0.33333333333333331</v>
      </c>
      <c r="M158" cm="1">
        <f t="array" aca="1" ref="M158" ca="1">_xlfn.XLOOKUP(G158,Table_Assumptions[Total dividends expected to be received],Table_Weights[Total dividends expected to be received]/Table_Weights[[#Totals],[Total dividends expected to be received]])</f>
        <v>0.25</v>
      </c>
      <c r="N158">
        <f t="shared" ca="1" si="17"/>
        <v>3.0864197530864196E-3</v>
      </c>
      <c r="O158" s="7">
        <f t="shared" ca="1" si="18"/>
        <v>733.89712438370429</v>
      </c>
    </row>
    <row r="159" spans="2:15" x14ac:dyDescent="0.25">
      <c r="B159">
        <v>132</v>
      </c>
      <c r="C159">
        <f t="shared" ca="1" si="15"/>
        <v>16.84</v>
      </c>
      <c r="D159" s="8">
        <f t="shared" ca="1" si="14"/>
        <v>7.0000000000000007E-2</v>
      </c>
      <c r="E159" s="8">
        <f t="shared" ca="1" si="14"/>
        <v>4.4195714956217956E-2</v>
      </c>
      <c r="F159" s="3">
        <f t="shared" ca="1" si="14"/>
        <v>15.17</v>
      </c>
      <c r="G159" s="3">
        <f t="shared" ca="1" si="16"/>
        <v>36.270000000000003</v>
      </c>
      <c r="I159" cm="1">
        <f t="array" aca="1" ref="I159" ca="1">_xlfn.XLOOKUP(C159,Table_Assumptions[Normalized Earnings10],Table_Weights[Normalized Earnings10]/Table_Weights[[#Totals],[Normalized Earnings10]])</f>
        <v>0.33333333333333331</v>
      </c>
      <c r="J159" cm="1">
        <f t="array" aca="1" ref="J159" ca="1">_xlfn.XLOOKUP(D159,Table_Assumptions[k],Table_Weights[k]/Table_Weights[[#Totals],[k]])</f>
        <v>0.33333333333333331</v>
      </c>
      <c r="K159" cm="1">
        <f t="array" aca="1" ref="K159" ca="1">_xlfn.XLOOKUP(E159,Table_Assumptions[g],Table_Weights[g]/Table_Weights[[#Totals],[g]])</f>
        <v>0.33333333333333331</v>
      </c>
      <c r="L159" cm="1">
        <f t="array" aca="1" ref="L159" ca="1">_xlfn.XLOOKUP(F159,Table_Assumptions[Net non-operating assets (liabilities)10],Table_Weights[Net non-operating assets (liabilities)10]/Table_Weights[[#Totals],[Net non-operating assets (liabilities)10]])</f>
        <v>0.33333333333333331</v>
      </c>
      <c r="M159" cm="1">
        <f t="array" aca="1" ref="M159" ca="1">_xlfn.XLOOKUP(G159,Table_Assumptions[Total dividends expected to be received],Table_Weights[Total dividends expected to be received]/Table_Weights[[#Totals],[Total dividends expected to be received]])</f>
        <v>0.25</v>
      </c>
      <c r="N159">
        <f t="shared" ca="1" si="17"/>
        <v>3.0864197530864196E-3</v>
      </c>
      <c r="O159" s="7">
        <f t="shared" ca="1" si="18"/>
        <v>732.8871243837043</v>
      </c>
    </row>
    <row r="160" spans="2:15" x14ac:dyDescent="0.25">
      <c r="B160">
        <v>133</v>
      </c>
      <c r="C160">
        <f t="shared" ca="1" si="15"/>
        <v>16.84</v>
      </c>
      <c r="D160" s="8">
        <f t="shared" ca="1" si="14"/>
        <v>7.0000000000000007E-2</v>
      </c>
      <c r="E160" s="8">
        <f t="shared" ca="1" si="14"/>
        <v>4.4195714956217956E-2</v>
      </c>
      <c r="F160" s="3">
        <f t="shared" ca="1" si="14"/>
        <v>15.17</v>
      </c>
      <c r="G160" s="3">
        <f t="shared" ca="1" si="16"/>
        <v>38.39</v>
      </c>
      <c r="I160" cm="1">
        <f t="array" aca="1" ref="I160" ca="1">_xlfn.XLOOKUP(C160,Table_Assumptions[Normalized Earnings10],Table_Weights[Normalized Earnings10]/Table_Weights[[#Totals],[Normalized Earnings10]])</f>
        <v>0.33333333333333331</v>
      </c>
      <c r="J160" cm="1">
        <f t="array" aca="1" ref="J160" ca="1">_xlfn.XLOOKUP(D160,Table_Assumptions[k],Table_Weights[k]/Table_Weights[[#Totals],[k]])</f>
        <v>0.33333333333333331</v>
      </c>
      <c r="K160" cm="1">
        <f t="array" aca="1" ref="K160" ca="1">_xlfn.XLOOKUP(E160,Table_Assumptions[g],Table_Weights[g]/Table_Weights[[#Totals],[g]])</f>
        <v>0.33333333333333331</v>
      </c>
      <c r="L160" cm="1">
        <f t="array" aca="1" ref="L160" ca="1">_xlfn.XLOOKUP(F160,Table_Assumptions[Net non-operating assets (liabilities)10],Table_Weights[Net non-operating assets (liabilities)10]/Table_Weights[[#Totals],[Net non-operating assets (liabilities)10]])</f>
        <v>0.33333333333333331</v>
      </c>
      <c r="M160" cm="1">
        <f t="array" aca="1" ref="M160" ca="1">_xlfn.XLOOKUP(G160,Table_Assumptions[Total dividends expected to be received],Table_Weights[Total dividends expected to be received]/Table_Weights[[#Totals],[Total dividends expected to be received]])</f>
        <v>0.5</v>
      </c>
      <c r="N160">
        <f t="shared" ca="1" si="17"/>
        <v>6.1728395061728392E-3</v>
      </c>
      <c r="O160" s="7">
        <f t="shared" ca="1" si="18"/>
        <v>735.00712438370431</v>
      </c>
    </row>
    <row r="161" spans="2:15" x14ac:dyDescent="0.25">
      <c r="B161">
        <v>134</v>
      </c>
      <c r="C161">
        <f t="shared" ca="1" si="15"/>
        <v>16.84</v>
      </c>
      <c r="D161" s="8">
        <f t="shared" ca="1" si="14"/>
        <v>7.0000000000000007E-2</v>
      </c>
      <c r="E161" s="8">
        <f t="shared" ca="1" si="14"/>
        <v>4.4195714956217956E-2</v>
      </c>
      <c r="F161" s="3">
        <f t="shared" ca="1" si="14"/>
        <v>15.17</v>
      </c>
      <c r="G161" s="3">
        <f t="shared" ca="1" si="16"/>
        <v>40.65</v>
      </c>
      <c r="I161" cm="1">
        <f t="array" aca="1" ref="I161" ca="1">_xlfn.XLOOKUP(C161,Table_Assumptions[Normalized Earnings10],Table_Weights[Normalized Earnings10]/Table_Weights[[#Totals],[Normalized Earnings10]])</f>
        <v>0.33333333333333331</v>
      </c>
      <c r="J161" cm="1">
        <f t="array" aca="1" ref="J161" ca="1">_xlfn.XLOOKUP(D161,Table_Assumptions[k],Table_Weights[k]/Table_Weights[[#Totals],[k]])</f>
        <v>0.33333333333333331</v>
      </c>
      <c r="K161" cm="1">
        <f t="array" aca="1" ref="K161" ca="1">_xlfn.XLOOKUP(E161,Table_Assumptions[g],Table_Weights[g]/Table_Weights[[#Totals],[g]])</f>
        <v>0.33333333333333331</v>
      </c>
      <c r="L161" cm="1">
        <f t="array" aca="1" ref="L161" ca="1">_xlfn.XLOOKUP(F161,Table_Assumptions[Net non-operating assets (liabilities)10],Table_Weights[Net non-operating assets (liabilities)10]/Table_Weights[[#Totals],[Net non-operating assets (liabilities)10]])</f>
        <v>0.33333333333333331</v>
      </c>
      <c r="M161" cm="1">
        <f t="array" aca="1" ref="M161" ca="1">_xlfn.XLOOKUP(G161,Table_Assumptions[Total dividends expected to be received],Table_Weights[Total dividends expected to be received]/Table_Weights[[#Totals],[Total dividends expected to be received]])</f>
        <v>0.25</v>
      </c>
      <c r="N161">
        <f t="shared" ca="1" si="17"/>
        <v>3.0864197530864196E-3</v>
      </c>
      <c r="O161" s="7">
        <f t="shared" ca="1" si="18"/>
        <v>737.2671243837043</v>
      </c>
    </row>
    <row r="162" spans="2:15" x14ac:dyDescent="0.25">
      <c r="B162">
        <v>135</v>
      </c>
      <c r="C162">
        <f t="shared" ca="1" si="15"/>
        <v>16.84</v>
      </c>
      <c r="D162" s="8">
        <f t="shared" ca="1" si="14"/>
        <v>6.4000000000000001E-2</v>
      </c>
      <c r="E162" s="8">
        <f t="shared" ca="1" si="14"/>
        <v>3.9986599246101963E-2</v>
      </c>
      <c r="F162" s="3">
        <f t="shared" ca="1" si="14"/>
        <v>8.43</v>
      </c>
      <c r="G162" s="3">
        <f t="shared" ca="1" si="16"/>
        <v>36.270000000000003</v>
      </c>
      <c r="I162" cm="1">
        <f t="array" aca="1" ref="I162" ca="1">_xlfn.XLOOKUP(C162,Table_Assumptions[Normalized Earnings10],Table_Weights[Normalized Earnings10]/Table_Weights[[#Totals],[Normalized Earnings10]])</f>
        <v>0.33333333333333331</v>
      </c>
      <c r="J162" cm="1">
        <f t="array" aca="1" ref="J162" ca="1">_xlfn.XLOOKUP(D162,Table_Assumptions[k],Table_Weights[k]/Table_Weights[[#Totals],[k]])</f>
        <v>0.33333333333333331</v>
      </c>
      <c r="K162" cm="1">
        <f t="array" aca="1" ref="K162" ca="1">_xlfn.XLOOKUP(E162,Table_Assumptions[g],Table_Weights[g]/Table_Weights[[#Totals],[g]])</f>
        <v>0.33333333333333331</v>
      </c>
      <c r="L162" cm="1">
        <f t="array" aca="1" ref="L162" ca="1">_xlfn.XLOOKUP(F162,Table_Assumptions[Net non-operating assets (liabilities)10],Table_Weights[Net non-operating assets (liabilities)10]/Table_Weights[[#Totals],[Net non-operating assets (liabilities)10]])</f>
        <v>0.33333333333333331</v>
      </c>
      <c r="M162" cm="1">
        <f t="array" aca="1" ref="M162" ca="1">_xlfn.XLOOKUP(G162,Table_Assumptions[Total dividends expected to be received],Table_Weights[Total dividends expected to be received]/Table_Weights[[#Totals],[Total dividends expected to be received]])</f>
        <v>0.25</v>
      </c>
      <c r="N162">
        <f t="shared" ca="1" si="17"/>
        <v>3.0864197530864196E-3</v>
      </c>
      <c r="O162" s="7">
        <f t="shared" ca="1" si="18"/>
        <v>774.0167057340451</v>
      </c>
    </row>
    <row r="163" spans="2:15" x14ac:dyDescent="0.25">
      <c r="B163">
        <v>136</v>
      </c>
      <c r="C163">
        <f t="shared" ca="1" si="15"/>
        <v>16.84</v>
      </c>
      <c r="D163" s="8">
        <f t="shared" ca="1" si="14"/>
        <v>6.4000000000000001E-2</v>
      </c>
      <c r="E163" s="8">
        <f t="shared" ca="1" si="14"/>
        <v>3.9986599246101963E-2</v>
      </c>
      <c r="F163" s="3">
        <f t="shared" ca="1" si="14"/>
        <v>8.43</v>
      </c>
      <c r="G163" s="3">
        <f t="shared" ca="1" si="16"/>
        <v>38.39</v>
      </c>
      <c r="I163" cm="1">
        <f t="array" aca="1" ref="I163" ca="1">_xlfn.XLOOKUP(C163,Table_Assumptions[Normalized Earnings10],Table_Weights[Normalized Earnings10]/Table_Weights[[#Totals],[Normalized Earnings10]])</f>
        <v>0.33333333333333331</v>
      </c>
      <c r="J163" cm="1">
        <f t="array" aca="1" ref="J163" ca="1">_xlfn.XLOOKUP(D163,Table_Assumptions[k],Table_Weights[k]/Table_Weights[[#Totals],[k]])</f>
        <v>0.33333333333333331</v>
      </c>
      <c r="K163" cm="1">
        <f t="array" aca="1" ref="K163" ca="1">_xlfn.XLOOKUP(E163,Table_Assumptions[g],Table_Weights[g]/Table_Weights[[#Totals],[g]])</f>
        <v>0.33333333333333331</v>
      </c>
      <c r="L163" cm="1">
        <f t="array" aca="1" ref="L163" ca="1">_xlfn.XLOOKUP(F163,Table_Assumptions[Net non-operating assets (liabilities)10],Table_Weights[Net non-operating assets (liabilities)10]/Table_Weights[[#Totals],[Net non-operating assets (liabilities)10]])</f>
        <v>0.33333333333333331</v>
      </c>
      <c r="M163" cm="1">
        <f t="array" aca="1" ref="M163" ca="1">_xlfn.XLOOKUP(G163,Table_Assumptions[Total dividends expected to be received],Table_Weights[Total dividends expected to be received]/Table_Weights[[#Totals],[Total dividends expected to be received]])</f>
        <v>0.5</v>
      </c>
      <c r="N163">
        <f t="shared" ca="1" si="17"/>
        <v>6.1728395061728392E-3</v>
      </c>
      <c r="O163" s="7">
        <f t="shared" ca="1" si="18"/>
        <v>776.13670573404511</v>
      </c>
    </row>
    <row r="164" spans="2:15" x14ac:dyDescent="0.25">
      <c r="B164">
        <v>137</v>
      </c>
      <c r="C164">
        <f t="shared" ca="1" si="15"/>
        <v>16.84</v>
      </c>
      <c r="D164" s="8">
        <f t="shared" ca="1" si="14"/>
        <v>6.4000000000000001E-2</v>
      </c>
      <c r="E164" s="8">
        <f t="shared" ca="1" si="14"/>
        <v>3.9986599246101963E-2</v>
      </c>
      <c r="F164" s="3">
        <f t="shared" ca="1" si="14"/>
        <v>8.43</v>
      </c>
      <c r="G164" s="3">
        <f t="shared" ca="1" si="16"/>
        <v>40.65</v>
      </c>
      <c r="I164" cm="1">
        <f t="array" aca="1" ref="I164" ca="1">_xlfn.XLOOKUP(C164,Table_Assumptions[Normalized Earnings10],Table_Weights[Normalized Earnings10]/Table_Weights[[#Totals],[Normalized Earnings10]])</f>
        <v>0.33333333333333331</v>
      </c>
      <c r="J164" cm="1">
        <f t="array" aca="1" ref="J164" ca="1">_xlfn.XLOOKUP(D164,Table_Assumptions[k],Table_Weights[k]/Table_Weights[[#Totals],[k]])</f>
        <v>0.33333333333333331</v>
      </c>
      <c r="K164" cm="1">
        <f t="array" aca="1" ref="K164" ca="1">_xlfn.XLOOKUP(E164,Table_Assumptions[g],Table_Weights[g]/Table_Weights[[#Totals],[g]])</f>
        <v>0.33333333333333331</v>
      </c>
      <c r="L164" cm="1">
        <f t="array" aca="1" ref="L164" ca="1">_xlfn.XLOOKUP(F164,Table_Assumptions[Net non-operating assets (liabilities)10],Table_Weights[Net non-operating assets (liabilities)10]/Table_Weights[[#Totals],[Net non-operating assets (liabilities)10]])</f>
        <v>0.33333333333333331</v>
      </c>
      <c r="M164" cm="1">
        <f t="array" aca="1" ref="M164" ca="1">_xlfn.XLOOKUP(G164,Table_Assumptions[Total dividends expected to be received],Table_Weights[Total dividends expected to be received]/Table_Weights[[#Totals],[Total dividends expected to be received]])</f>
        <v>0.25</v>
      </c>
      <c r="N164">
        <f t="shared" ca="1" si="17"/>
        <v>3.0864197530864196E-3</v>
      </c>
      <c r="O164" s="7">
        <f t="shared" ca="1" si="18"/>
        <v>778.3967057340451</v>
      </c>
    </row>
    <row r="165" spans="2:15" x14ac:dyDescent="0.25">
      <c r="B165">
        <v>138</v>
      </c>
      <c r="C165">
        <f t="shared" ca="1" si="15"/>
        <v>16.84</v>
      </c>
      <c r="D165" s="8">
        <f t="shared" ca="1" si="14"/>
        <v>6.4000000000000001E-2</v>
      </c>
      <c r="E165" s="8">
        <f t="shared" ca="1" si="14"/>
        <v>3.9986599246101963E-2</v>
      </c>
      <c r="F165" s="3">
        <f t="shared" ca="1" si="14"/>
        <v>11.8</v>
      </c>
      <c r="G165" s="3">
        <f t="shared" ca="1" si="16"/>
        <v>36.270000000000003</v>
      </c>
      <c r="I165" cm="1">
        <f t="array" aca="1" ref="I165" ca="1">_xlfn.XLOOKUP(C165,Table_Assumptions[Normalized Earnings10],Table_Weights[Normalized Earnings10]/Table_Weights[[#Totals],[Normalized Earnings10]])</f>
        <v>0.33333333333333331</v>
      </c>
      <c r="J165" cm="1">
        <f t="array" aca="1" ref="J165" ca="1">_xlfn.XLOOKUP(D165,Table_Assumptions[k],Table_Weights[k]/Table_Weights[[#Totals],[k]])</f>
        <v>0.33333333333333331</v>
      </c>
      <c r="K165" cm="1">
        <f t="array" aca="1" ref="K165" ca="1">_xlfn.XLOOKUP(E165,Table_Assumptions[g],Table_Weights[g]/Table_Weights[[#Totals],[g]])</f>
        <v>0.33333333333333331</v>
      </c>
      <c r="L165" cm="1">
        <f t="array" aca="1" ref="L165" ca="1">_xlfn.XLOOKUP(F165,Table_Assumptions[Net non-operating assets (liabilities)10],Table_Weights[Net non-operating assets (liabilities)10]/Table_Weights[[#Totals],[Net non-operating assets (liabilities)10]])</f>
        <v>0.33333333333333331</v>
      </c>
      <c r="M165" cm="1">
        <f t="array" aca="1" ref="M165" ca="1">_xlfn.XLOOKUP(G165,Table_Assumptions[Total dividends expected to be received],Table_Weights[Total dividends expected to be received]/Table_Weights[[#Totals],[Total dividends expected to be received]])</f>
        <v>0.25</v>
      </c>
      <c r="N165">
        <f t="shared" ca="1" si="17"/>
        <v>3.0864197530864196E-3</v>
      </c>
      <c r="O165" s="7">
        <f t="shared" ca="1" si="18"/>
        <v>777.38670573404511</v>
      </c>
    </row>
    <row r="166" spans="2:15" x14ac:dyDescent="0.25">
      <c r="B166">
        <v>139</v>
      </c>
      <c r="C166">
        <f t="shared" ca="1" si="15"/>
        <v>16.84</v>
      </c>
      <c r="D166" s="8">
        <f t="shared" ca="1" si="14"/>
        <v>6.4000000000000001E-2</v>
      </c>
      <c r="E166" s="8">
        <f t="shared" ca="1" si="14"/>
        <v>3.9986599246101963E-2</v>
      </c>
      <c r="F166" s="3">
        <f t="shared" ca="1" si="14"/>
        <v>11.8</v>
      </c>
      <c r="G166" s="3">
        <f t="shared" ca="1" si="16"/>
        <v>38.39</v>
      </c>
      <c r="I166" cm="1">
        <f t="array" aca="1" ref="I166" ca="1">_xlfn.XLOOKUP(C166,Table_Assumptions[Normalized Earnings10],Table_Weights[Normalized Earnings10]/Table_Weights[[#Totals],[Normalized Earnings10]])</f>
        <v>0.33333333333333331</v>
      </c>
      <c r="J166" cm="1">
        <f t="array" aca="1" ref="J166" ca="1">_xlfn.XLOOKUP(D166,Table_Assumptions[k],Table_Weights[k]/Table_Weights[[#Totals],[k]])</f>
        <v>0.33333333333333331</v>
      </c>
      <c r="K166" cm="1">
        <f t="array" aca="1" ref="K166" ca="1">_xlfn.XLOOKUP(E166,Table_Assumptions[g],Table_Weights[g]/Table_Weights[[#Totals],[g]])</f>
        <v>0.33333333333333331</v>
      </c>
      <c r="L166" cm="1">
        <f t="array" aca="1" ref="L166" ca="1">_xlfn.XLOOKUP(F166,Table_Assumptions[Net non-operating assets (liabilities)10],Table_Weights[Net non-operating assets (liabilities)10]/Table_Weights[[#Totals],[Net non-operating assets (liabilities)10]])</f>
        <v>0.33333333333333331</v>
      </c>
      <c r="M166" cm="1">
        <f t="array" aca="1" ref="M166" ca="1">_xlfn.XLOOKUP(G166,Table_Assumptions[Total dividends expected to be received],Table_Weights[Total dividends expected to be received]/Table_Weights[[#Totals],[Total dividends expected to be received]])</f>
        <v>0.5</v>
      </c>
      <c r="N166">
        <f t="shared" ca="1" si="17"/>
        <v>6.1728395061728392E-3</v>
      </c>
      <c r="O166" s="7">
        <f t="shared" ca="1" si="18"/>
        <v>779.50670573404511</v>
      </c>
    </row>
    <row r="167" spans="2:15" x14ac:dyDescent="0.25">
      <c r="B167">
        <v>140</v>
      </c>
      <c r="C167">
        <f t="shared" ca="1" si="15"/>
        <v>16.84</v>
      </c>
      <c r="D167" s="8">
        <f t="shared" ref="D167:F186" ca="1" si="19">OFFSET(D$20,INT(MOD($B167,C$18)/D$18),0)</f>
        <v>6.4000000000000001E-2</v>
      </c>
      <c r="E167" s="8">
        <f t="shared" ca="1" si="19"/>
        <v>3.9986599246101963E-2</v>
      </c>
      <c r="F167" s="3">
        <f t="shared" ca="1" si="19"/>
        <v>11.8</v>
      </c>
      <c r="G167" s="3">
        <f t="shared" ca="1" si="16"/>
        <v>40.65</v>
      </c>
      <c r="I167" cm="1">
        <f t="array" aca="1" ref="I167" ca="1">_xlfn.XLOOKUP(C167,Table_Assumptions[Normalized Earnings10],Table_Weights[Normalized Earnings10]/Table_Weights[[#Totals],[Normalized Earnings10]])</f>
        <v>0.33333333333333331</v>
      </c>
      <c r="J167" cm="1">
        <f t="array" aca="1" ref="J167" ca="1">_xlfn.XLOOKUP(D167,Table_Assumptions[k],Table_Weights[k]/Table_Weights[[#Totals],[k]])</f>
        <v>0.33333333333333331</v>
      </c>
      <c r="K167" cm="1">
        <f t="array" aca="1" ref="K167" ca="1">_xlfn.XLOOKUP(E167,Table_Assumptions[g],Table_Weights[g]/Table_Weights[[#Totals],[g]])</f>
        <v>0.33333333333333331</v>
      </c>
      <c r="L167" cm="1">
        <f t="array" aca="1" ref="L167" ca="1">_xlfn.XLOOKUP(F167,Table_Assumptions[Net non-operating assets (liabilities)10],Table_Weights[Net non-operating assets (liabilities)10]/Table_Weights[[#Totals],[Net non-operating assets (liabilities)10]])</f>
        <v>0.33333333333333331</v>
      </c>
      <c r="M167" cm="1">
        <f t="array" aca="1" ref="M167" ca="1">_xlfn.XLOOKUP(G167,Table_Assumptions[Total dividends expected to be received],Table_Weights[Total dividends expected to be received]/Table_Weights[[#Totals],[Total dividends expected to be received]])</f>
        <v>0.25</v>
      </c>
      <c r="N167">
        <f t="shared" ca="1" si="17"/>
        <v>3.0864197530864196E-3</v>
      </c>
      <c r="O167" s="7">
        <f t="shared" ca="1" si="18"/>
        <v>781.7667057340451</v>
      </c>
    </row>
    <row r="168" spans="2:15" x14ac:dyDescent="0.25">
      <c r="B168">
        <v>141</v>
      </c>
      <c r="C168">
        <f t="shared" ca="1" si="15"/>
        <v>16.84</v>
      </c>
      <c r="D168" s="8">
        <f t="shared" ca="1" si="19"/>
        <v>6.4000000000000001E-2</v>
      </c>
      <c r="E168" s="8">
        <f t="shared" ca="1" si="19"/>
        <v>3.9986599246101963E-2</v>
      </c>
      <c r="F168" s="3">
        <f t="shared" ca="1" si="19"/>
        <v>15.17</v>
      </c>
      <c r="G168" s="3">
        <f t="shared" ca="1" si="16"/>
        <v>36.270000000000003</v>
      </c>
      <c r="I168" cm="1">
        <f t="array" aca="1" ref="I168" ca="1">_xlfn.XLOOKUP(C168,Table_Assumptions[Normalized Earnings10],Table_Weights[Normalized Earnings10]/Table_Weights[[#Totals],[Normalized Earnings10]])</f>
        <v>0.33333333333333331</v>
      </c>
      <c r="J168" cm="1">
        <f t="array" aca="1" ref="J168" ca="1">_xlfn.XLOOKUP(D168,Table_Assumptions[k],Table_Weights[k]/Table_Weights[[#Totals],[k]])</f>
        <v>0.33333333333333331</v>
      </c>
      <c r="K168" cm="1">
        <f t="array" aca="1" ref="K168" ca="1">_xlfn.XLOOKUP(E168,Table_Assumptions[g],Table_Weights[g]/Table_Weights[[#Totals],[g]])</f>
        <v>0.33333333333333331</v>
      </c>
      <c r="L168" cm="1">
        <f t="array" aca="1" ref="L168" ca="1">_xlfn.XLOOKUP(F168,Table_Assumptions[Net non-operating assets (liabilities)10],Table_Weights[Net non-operating assets (liabilities)10]/Table_Weights[[#Totals],[Net non-operating assets (liabilities)10]])</f>
        <v>0.33333333333333331</v>
      </c>
      <c r="M168" cm="1">
        <f t="array" aca="1" ref="M168" ca="1">_xlfn.XLOOKUP(G168,Table_Assumptions[Total dividends expected to be received],Table_Weights[Total dividends expected to be received]/Table_Weights[[#Totals],[Total dividends expected to be received]])</f>
        <v>0.25</v>
      </c>
      <c r="N168">
        <f t="shared" ca="1" si="17"/>
        <v>3.0864197530864196E-3</v>
      </c>
      <c r="O168" s="7">
        <f t="shared" ca="1" si="18"/>
        <v>780.75670573404511</v>
      </c>
    </row>
    <row r="169" spans="2:15" x14ac:dyDescent="0.25">
      <c r="B169">
        <v>142</v>
      </c>
      <c r="C169">
        <f t="shared" ca="1" si="15"/>
        <v>16.84</v>
      </c>
      <c r="D169" s="8">
        <f t="shared" ca="1" si="19"/>
        <v>6.4000000000000001E-2</v>
      </c>
      <c r="E169" s="8">
        <f t="shared" ca="1" si="19"/>
        <v>3.9986599246101963E-2</v>
      </c>
      <c r="F169" s="3">
        <f t="shared" ca="1" si="19"/>
        <v>15.17</v>
      </c>
      <c r="G169" s="3">
        <f t="shared" ca="1" si="16"/>
        <v>38.39</v>
      </c>
      <c r="I169" cm="1">
        <f t="array" aca="1" ref="I169" ca="1">_xlfn.XLOOKUP(C169,Table_Assumptions[Normalized Earnings10],Table_Weights[Normalized Earnings10]/Table_Weights[[#Totals],[Normalized Earnings10]])</f>
        <v>0.33333333333333331</v>
      </c>
      <c r="J169" cm="1">
        <f t="array" aca="1" ref="J169" ca="1">_xlfn.XLOOKUP(D169,Table_Assumptions[k],Table_Weights[k]/Table_Weights[[#Totals],[k]])</f>
        <v>0.33333333333333331</v>
      </c>
      <c r="K169" cm="1">
        <f t="array" aca="1" ref="K169" ca="1">_xlfn.XLOOKUP(E169,Table_Assumptions[g],Table_Weights[g]/Table_Weights[[#Totals],[g]])</f>
        <v>0.33333333333333331</v>
      </c>
      <c r="L169" cm="1">
        <f t="array" aca="1" ref="L169" ca="1">_xlfn.XLOOKUP(F169,Table_Assumptions[Net non-operating assets (liabilities)10],Table_Weights[Net non-operating assets (liabilities)10]/Table_Weights[[#Totals],[Net non-operating assets (liabilities)10]])</f>
        <v>0.33333333333333331</v>
      </c>
      <c r="M169" cm="1">
        <f t="array" aca="1" ref="M169" ca="1">_xlfn.XLOOKUP(G169,Table_Assumptions[Total dividends expected to be received],Table_Weights[Total dividends expected to be received]/Table_Weights[[#Totals],[Total dividends expected to be received]])</f>
        <v>0.5</v>
      </c>
      <c r="N169">
        <f t="shared" ca="1" si="17"/>
        <v>6.1728395061728392E-3</v>
      </c>
      <c r="O169" s="7">
        <f t="shared" ca="1" si="18"/>
        <v>782.87670573404512</v>
      </c>
    </row>
    <row r="170" spans="2:15" x14ac:dyDescent="0.25">
      <c r="B170">
        <v>143</v>
      </c>
      <c r="C170">
        <f t="shared" ca="1" si="15"/>
        <v>16.84</v>
      </c>
      <c r="D170" s="8">
        <f t="shared" ca="1" si="19"/>
        <v>6.4000000000000001E-2</v>
      </c>
      <c r="E170" s="8">
        <f t="shared" ca="1" si="19"/>
        <v>3.9986599246101963E-2</v>
      </c>
      <c r="F170" s="3">
        <f t="shared" ca="1" si="19"/>
        <v>15.17</v>
      </c>
      <c r="G170" s="3">
        <f t="shared" ca="1" si="16"/>
        <v>40.65</v>
      </c>
      <c r="I170" cm="1">
        <f t="array" aca="1" ref="I170" ca="1">_xlfn.XLOOKUP(C170,Table_Assumptions[Normalized Earnings10],Table_Weights[Normalized Earnings10]/Table_Weights[[#Totals],[Normalized Earnings10]])</f>
        <v>0.33333333333333331</v>
      </c>
      <c r="J170" cm="1">
        <f t="array" aca="1" ref="J170" ca="1">_xlfn.XLOOKUP(D170,Table_Assumptions[k],Table_Weights[k]/Table_Weights[[#Totals],[k]])</f>
        <v>0.33333333333333331</v>
      </c>
      <c r="K170" cm="1">
        <f t="array" aca="1" ref="K170" ca="1">_xlfn.XLOOKUP(E170,Table_Assumptions[g],Table_Weights[g]/Table_Weights[[#Totals],[g]])</f>
        <v>0.33333333333333331</v>
      </c>
      <c r="L170" cm="1">
        <f t="array" aca="1" ref="L170" ca="1">_xlfn.XLOOKUP(F170,Table_Assumptions[Net non-operating assets (liabilities)10],Table_Weights[Net non-operating assets (liabilities)10]/Table_Weights[[#Totals],[Net non-operating assets (liabilities)10]])</f>
        <v>0.33333333333333331</v>
      </c>
      <c r="M170" cm="1">
        <f t="array" aca="1" ref="M170" ca="1">_xlfn.XLOOKUP(G170,Table_Assumptions[Total dividends expected to be received],Table_Weights[Total dividends expected to be received]/Table_Weights[[#Totals],[Total dividends expected to be received]])</f>
        <v>0.25</v>
      </c>
      <c r="N170">
        <f t="shared" ca="1" si="17"/>
        <v>3.0864197530864196E-3</v>
      </c>
      <c r="O170" s="7">
        <f t="shared" ca="1" si="18"/>
        <v>785.13670573404511</v>
      </c>
    </row>
    <row r="171" spans="2:15" x14ac:dyDescent="0.25">
      <c r="B171">
        <v>144</v>
      </c>
      <c r="C171">
        <f t="shared" ca="1" si="15"/>
        <v>16.84</v>
      </c>
      <c r="D171" s="8">
        <f t="shared" ca="1" si="19"/>
        <v>6.4000000000000001E-2</v>
      </c>
      <c r="E171" s="8">
        <f t="shared" ca="1" si="19"/>
        <v>4.2091157101159959E-2</v>
      </c>
      <c r="F171" s="3">
        <f t="shared" ca="1" si="19"/>
        <v>8.43</v>
      </c>
      <c r="G171" s="3">
        <f t="shared" ca="1" si="16"/>
        <v>36.270000000000003</v>
      </c>
      <c r="I171" cm="1">
        <f t="array" aca="1" ref="I171" ca="1">_xlfn.XLOOKUP(C171,Table_Assumptions[Normalized Earnings10],Table_Weights[Normalized Earnings10]/Table_Weights[[#Totals],[Normalized Earnings10]])</f>
        <v>0.33333333333333331</v>
      </c>
      <c r="J171" cm="1">
        <f t="array" aca="1" ref="J171" ca="1">_xlfn.XLOOKUP(D171,Table_Assumptions[k],Table_Weights[k]/Table_Weights[[#Totals],[k]])</f>
        <v>0.33333333333333331</v>
      </c>
      <c r="K171" cm="1">
        <f t="array" aca="1" ref="K171" ca="1">_xlfn.XLOOKUP(E171,Table_Assumptions[g],Table_Weights[g]/Table_Weights[[#Totals],[g]])</f>
        <v>0.33333333333333331</v>
      </c>
      <c r="L171" cm="1">
        <f t="array" aca="1" ref="L171" ca="1">_xlfn.XLOOKUP(F171,Table_Assumptions[Net non-operating assets (liabilities)10],Table_Weights[Net non-operating assets (liabilities)10]/Table_Weights[[#Totals],[Net non-operating assets (liabilities)10]])</f>
        <v>0.33333333333333331</v>
      </c>
      <c r="M171" cm="1">
        <f t="array" aca="1" ref="M171" ca="1">_xlfn.XLOOKUP(G171,Table_Assumptions[Total dividends expected to be received],Table_Weights[Total dividends expected to be received]/Table_Weights[[#Totals],[Total dividends expected to be received]])</f>
        <v>0.25</v>
      </c>
      <c r="N171">
        <f t="shared" ca="1" si="17"/>
        <v>3.0864197530864196E-3</v>
      </c>
      <c r="O171" s="7">
        <f t="shared" ca="1" si="18"/>
        <v>845.69232837680579</v>
      </c>
    </row>
    <row r="172" spans="2:15" x14ac:dyDescent="0.25">
      <c r="B172">
        <v>145</v>
      </c>
      <c r="C172">
        <f t="shared" ca="1" si="15"/>
        <v>16.84</v>
      </c>
      <c r="D172" s="8">
        <f t="shared" ca="1" si="19"/>
        <v>6.4000000000000001E-2</v>
      </c>
      <c r="E172" s="8">
        <f t="shared" ca="1" si="19"/>
        <v>4.2091157101159959E-2</v>
      </c>
      <c r="F172" s="3">
        <f t="shared" ca="1" si="19"/>
        <v>8.43</v>
      </c>
      <c r="G172" s="3">
        <f t="shared" ca="1" si="16"/>
        <v>38.39</v>
      </c>
      <c r="I172" cm="1">
        <f t="array" aca="1" ref="I172" ca="1">_xlfn.XLOOKUP(C172,Table_Assumptions[Normalized Earnings10],Table_Weights[Normalized Earnings10]/Table_Weights[[#Totals],[Normalized Earnings10]])</f>
        <v>0.33333333333333331</v>
      </c>
      <c r="J172" cm="1">
        <f t="array" aca="1" ref="J172" ca="1">_xlfn.XLOOKUP(D172,Table_Assumptions[k],Table_Weights[k]/Table_Weights[[#Totals],[k]])</f>
        <v>0.33333333333333331</v>
      </c>
      <c r="K172" cm="1">
        <f t="array" aca="1" ref="K172" ca="1">_xlfn.XLOOKUP(E172,Table_Assumptions[g],Table_Weights[g]/Table_Weights[[#Totals],[g]])</f>
        <v>0.33333333333333331</v>
      </c>
      <c r="L172" cm="1">
        <f t="array" aca="1" ref="L172" ca="1">_xlfn.XLOOKUP(F172,Table_Assumptions[Net non-operating assets (liabilities)10],Table_Weights[Net non-operating assets (liabilities)10]/Table_Weights[[#Totals],[Net non-operating assets (liabilities)10]])</f>
        <v>0.33333333333333331</v>
      </c>
      <c r="M172" cm="1">
        <f t="array" aca="1" ref="M172" ca="1">_xlfn.XLOOKUP(G172,Table_Assumptions[Total dividends expected to be received],Table_Weights[Total dividends expected to be received]/Table_Weights[[#Totals],[Total dividends expected to be received]])</f>
        <v>0.5</v>
      </c>
      <c r="N172">
        <f t="shared" ca="1" si="17"/>
        <v>6.1728395061728392E-3</v>
      </c>
      <c r="O172" s="7">
        <f t="shared" ca="1" si="18"/>
        <v>847.81232837680579</v>
      </c>
    </row>
    <row r="173" spans="2:15" x14ac:dyDescent="0.25">
      <c r="B173">
        <v>146</v>
      </c>
      <c r="C173">
        <f t="shared" ca="1" si="15"/>
        <v>16.84</v>
      </c>
      <c r="D173" s="8">
        <f t="shared" ca="1" si="19"/>
        <v>6.4000000000000001E-2</v>
      </c>
      <c r="E173" s="8">
        <f t="shared" ca="1" si="19"/>
        <v>4.2091157101159959E-2</v>
      </c>
      <c r="F173" s="3">
        <f t="shared" ca="1" si="19"/>
        <v>8.43</v>
      </c>
      <c r="G173" s="3">
        <f t="shared" ca="1" si="16"/>
        <v>40.65</v>
      </c>
      <c r="I173" cm="1">
        <f t="array" aca="1" ref="I173" ca="1">_xlfn.XLOOKUP(C173,Table_Assumptions[Normalized Earnings10],Table_Weights[Normalized Earnings10]/Table_Weights[[#Totals],[Normalized Earnings10]])</f>
        <v>0.33333333333333331</v>
      </c>
      <c r="J173" cm="1">
        <f t="array" aca="1" ref="J173" ca="1">_xlfn.XLOOKUP(D173,Table_Assumptions[k],Table_Weights[k]/Table_Weights[[#Totals],[k]])</f>
        <v>0.33333333333333331</v>
      </c>
      <c r="K173" cm="1">
        <f t="array" aca="1" ref="K173" ca="1">_xlfn.XLOOKUP(E173,Table_Assumptions[g],Table_Weights[g]/Table_Weights[[#Totals],[g]])</f>
        <v>0.33333333333333331</v>
      </c>
      <c r="L173" cm="1">
        <f t="array" aca="1" ref="L173" ca="1">_xlfn.XLOOKUP(F173,Table_Assumptions[Net non-operating assets (liabilities)10],Table_Weights[Net non-operating assets (liabilities)10]/Table_Weights[[#Totals],[Net non-operating assets (liabilities)10]])</f>
        <v>0.33333333333333331</v>
      </c>
      <c r="M173" cm="1">
        <f t="array" aca="1" ref="M173" ca="1">_xlfn.XLOOKUP(G173,Table_Assumptions[Total dividends expected to be received],Table_Weights[Total dividends expected to be received]/Table_Weights[[#Totals],[Total dividends expected to be received]])</f>
        <v>0.25</v>
      </c>
      <c r="N173">
        <f t="shared" ca="1" si="17"/>
        <v>3.0864197530864196E-3</v>
      </c>
      <c r="O173" s="7">
        <f t="shared" ca="1" si="18"/>
        <v>850.07232837680579</v>
      </c>
    </row>
    <row r="174" spans="2:15" x14ac:dyDescent="0.25">
      <c r="B174">
        <v>147</v>
      </c>
      <c r="C174">
        <f t="shared" ca="1" si="15"/>
        <v>16.84</v>
      </c>
      <c r="D174" s="8">
        <f t="shared" ca="1" si="19"/>
        <v>6.4000000000000001E-2</v>
      </c>
      <c r="E174" s="8">
        <f t="shared" ca="1" si="19"/>
        <v>4.2091157101159959E-2</v>
      </c>
      <c r="F174" s="3">
        <f t="shared" ca="1" si="19"/>
        <v>11.8</v>
      </c>
      <c r="G174" s="3">
        <f t="shared" ca="1" si="16"/>
        <v>36.270000000000003</v>
      </c>
      <c r="I174" cm="1">
        <f t="array" aca="1" ref="I174" ca="1">_xlfn.XLOOKUP(C174,Table_Assumptions[Normalized Earnings10],Table_Weights[Normalized Earnings10]/Table_Weights[[#Totals],[Normalized Earnings10]])</f>
        <v>0.33333333333333331</v>
      </c>
      <c r="J174" cm="1">
        <f t="array" aca="1" ref="J174" ca="1">_xlfn.XLOOKUP(D174,Table_Assumptions[k],Table_Weights[k]/Table_Weights[[#Totals],[k]])</f>
        <v>0.33333333333333331</v>
      </c>
      <c r="K174" cm="1">
        <f t="array" aca="1" ref="K174" ca="1">_xlfn.XLOOKUP(E174,Table_Assumptions[g],Table_Weights[g]/Table_Weights[[#Totals],[g]])</f>
        <v>0.33333333333333331</v>
      </c>
      <c r="L174" cm="1">
        <f t="array" aca="1" ref="L174" ca="1">_xlfn.XLOOKUP(F174,Table_Assumptions[Net non-operating assets (liabilities)10],Table_Weights[Net non-operating assets (liabilities)10]/Table_Weights[[#Totals],[Net non-operating assets (liabilities)10]])</f>
        <v>0.33333333333333331</v>
      </c>
      <c r="M174" cm="1">
        <f t="array" aca="1" ref="M174" ca="1">_xlfn.XLOOKUP(G174,Table_Assumptions[Total dividends expected to be received],Table_Weights[Total dividends expected to be received]/Table_Weights[[#Totals],[Total dividends expected to be received]])</f>
        <v>0.25</v>
      </c>
      <c r="N174">
        <f t="shared" ca="1" si="17"/>
        <v>3.0864197530864196E-3</v>
      </c>
      <c r="O174" s="7">
        <f t="shared" ca="1" si="18"/>
        <v>849.06232837680579</v>
      </c>
    </row>
    <row r="175" spans="2:15" x14ac:dyDescent="0.25">
      <c r="B175">
        <v>148</v>
      </c>
      <c r="C175">
        <f t="shared" ca="1" si="15"/>
        <v>16.84</v>
      </c>
      <c r="D175" s="8">
        <f t="shared" ca="1" si="19"/>
        <v>6.4000000000000001E-2</v>
      </c>
      <c r="E175" s="8">
        <f t="shared" ca="1" si="19"/>
        <v>4.2091157101159959E-2</v>
      </c>
      <c r="F175" s="3">
        <f t="shared" ca="1" si="19"/>
        <v>11.8</v>
      </c>
      <c r="G175" s="3">
        <f t="shared" ca="1" si="16"/>
        <v>38.39</v>
      </c>
      <c r="I175" cm="1">
        <f t="array" aca="1" ref="I175" ca="1">_xlfn.XLOOKUP(C175,Table_Assumptions[Normalized Earnings10],Table_Weights[Normalized Earnings10]/Table_Weights[[#Totals],[Normalized Earnings10]])</f>
        <v>0.33333333333333331</v>
      </c>
      <c r="J175" cm="1">
        <f t="array" aca="1" ref="J175" ca="1">_xlfn.XLOOKUP(D175,Table_Assumptions[k],Table_Weights[k]/Table_Weights[[#Totals],[k]])</f>
        <v>0.33333333333333331</v>
      </c>
      <c r="K175" cm="1">
        <f t="array" aca="1" ref="K175" ca="1">_xlfn.XLOOKUP(E175,Table_Assumptions[g],Table_Weights[g]/Table_Weights[[#Totals],[g]])</f>
        <v>0.33333333333333331</v>
      </c>
      <c r="L175" cm="1">
        <f t="array" aca="1" ref="L175" ca="1">_xlfn.XLOOKUP(F175,Table_Assumptions[Net non-operating assets (liabilities)10],Table_Weights[Net non-operating assets (liabilities)10]/Table_Weights[[#Totals],[Net non-operating assets (liabilities)10]])</f>
        <v>0.33333333333333331</v>
      </c>
      <c r="M175" cm="1">
        <f t="array" aca="1" ref="M175" ca="1">_xlfn.XLOOKUP(G175,Table_Assumptions[Total dividends expected to be received],Table_Weights[Total dividends expected to be received]/Table_Weights[[#Totals],[Total dividends expected to be received]])</f>
        <v>0.5</v>
      </c>
      <c r="N175">
        <f t="shared" ca="1" si="17"/>
        <v>6.1728395061728392E-3</v>
      </c>
      <c r="O175" s="7">
        <f t="shared" ca="1" si="18"/>
        <v>851.1823283768058</v>
      </c>
    </row>
    <row r="176" spans="2:15" x14ac:dyDescent="0.25">
      <c r="B176">
        <v>149</v>
      </c>
      <c r="C176">
        <f t="shared" ca="1" si="15"/>
        <v>16.84</v>
      </c>
      <c r="D176" s="8">
        <f t="shared" ca="1" si="19"/>
        <v>6.4000000000000001E-2</v>
      </c>
      <c r="E176" s="8">
        <f t="shared" ca="1" si="19"/>
        <v>4.2091157101159959E-2</v>
      </c>
      <c r="F176" s="3">
        <f t="shared" ca="1" si="19"/>
        <v>11.8</v>
      </c>
      <c r="G176" s="3">
        <f t="shared" ca="1" si="16"/>
        <v>40.65</v>
      </c>
      <c r="I176" cm="1">
        <f t="array" aca="1" ref="I176" ca="1">_xlfn.XLOOKUP(C176,Table_Assumptions[Normalized Earnings10],Table_Weights[Normalized Earnings10]/Table_Weights[[#Totals],[Normalized Earnings10]])</f>
        <v>0.33333333333333331</v>
      </c>
      <c r="J176" cm="1">
        <f t="array" aca="1" ref="J176" ca="1">_xlfn.XLOOKUP(D176,Table_Assumptions[k],Table_Weights[k]/Table_Weights[[#Totals],[k]])</f>
        <v>0.33333333333333331</v>
      </c>
      <c r="K176" cm="1">
        <f t="array" aca="1" ref="K176" ca="1">_xlfn.XLOOKUP(E176,Table_Assumptions[g],Table_Weights[g]/Table_Weights[[#Totals],[g]])</f>
        <v>0.33333333333333331</v>
      </c>
      <c r="L176" cm="1">
        <f t="array" aca="1" ref="L176" ca="1">_xlfn.XLOOKUP(F176,Table_Assumptions[Net non-operating assets (liabilities)10],Table_Weights[Net non-operating assets (liabilities)10]/Table_Weights[[#Totals],[Net non-operating assets (liabilities)10]])</f>
        <v>0.33333333333333331</v>
      </c>
      <c r="M176" cm="1">
        <f t="array" aca="1" ref="M176" ca="1">_xlfn.XLOOKUP(G176,Table_Assumptions[Total dividends expected to be received],Table_Weights[Total dividends expected to be received]/Table_Weights[[#Totals],[Total dividends expected to be received]])</f>
        <v>0.25</v>
      </c>
      <c r="N176">
        <f t="shared" ca="1" si="17"/>
        <v>3.0864197530864196E-3</v>
      </c>
      <c r="O176" s="7">
        <f t="shared" ca="1" si="18"/>
        <v>853.44232837680579</v>
      </c>
    </row>
    <row r="177" spans="2:15" x14ac:dyDescent="0.25">
      <c r="B177">
        <v>150</v>
      </c>
      <c r="C177">
        <f t="shared" ca="1" si="15"/>
        <v>16.84</v>
      </c>
      <c r="D177" s="8">
        <f t="shared" ca="1" si="19"/>
        <v>6.4000000000000001E-2</v>
      </c>
      <c r="E177" s="8">
        <f t="shared" ca="1" si="19"/>
        <v>4.2091157101159959E-2</v>
      </c>
      <c r="F177" s="3">
        <f t="shared" ca="1" si="19"/>
        <v>15.17</v>
      </c>
      <c r="G177" s="3">
        <f t="shared" ca="1" si="16"/>
        <v>36.270000000000003</v>
      </c>
      <c r="I177" cm="1">
        <f t="array" aca="1" ref="I177" ca="1">_xlfn.XLOOKUP(C177,Table_Assumptions[Normalized Earnings10],Table_Weights[Normalized Earnings10]/Table_Weights[[#Totals],[Normalized Earnings10]])</f>
        <v>0.33333333333333331</v>
      </c>
      <c r="J177" cm="1">
        <f t="array" aca="1" ref="J177" ca="1">_xlfn.XLOOKUP(D177,Table_Assumptions[k],Table_Weights[k]/Table_Weights[[#Totals],[k]])</f>
        <v>0.33333333333333331</v>
      </c>
      <c r="K177" cm="1">
        <f t="array" aca="1" ref="K177" ca="1">_xlfn.XLOOKUP(E177,Table_Assumptions[g],Table_Weights[g]/Table_Weights[[#Totals],[g]])</f>
        <v>0.33333333333333331</v>
      </c>
      <c r="L177" cm="1">
        <f t="array" aca="1" ref="L177" ca="1">_xlfn.XLOOKUP(F177,Table_Assumptions[Net non-operating assets (liabilities)10],Table_Weights[Net non-operating assets (liabilities)10]/Table_Weights[[#Totals],[Net non-operating assets (liabilities)10]])</f>
        <v>0.33333333333333331</v>
      </c>
      <c r="M177" cm="1">
        <f t="array" aca="1" ref="M177" ca="1">_xlfn.XLOOKUP(G177,Table_Assumptions[Total dividends expected to be received],Table_Weights[Total dividends expected to be received]/Table_Weights[[#Totals],[Total dividends expected to be received]])</f>
        <v>0.25</v>
      </c>
      <c r="N177">
        <f t="shared" ca="1" si="17"/>
        <v>3.0864197530864196E-3</v>
      </c>
      <c r="O177" s="7">
        <f t="shared" ca="1" si="18"/>
        <v>852.4323283768058</v>
      </c>
    </row>
    <row r="178" spans="2:15" x14ac:dyDescent="0.25">
      <c r="B178">
        <v>151</v>
      </c>
      <c r="C178">
        <f t="shared" ca="1" si="15"/>
        <v>16.84</v>
      </c>
      <c r="D178" s="8">
        <f t="shared" ca="1" si="19"/>
        <v>6.4000000000000001E-2</v>
      </c>
      <c r="E178" s="8">
        <f t="shared" ca="1" si="19"/>
        <v>4.2091157101159959E-2</v>
      </c>
      <c r="F178" s="3">
        <f t="shared" ca="1" si="19"/>
        <v>15.17</v>
      </c>
      <c r="G178" s="3">
        <f t="shared" ca="1" si="16"/>
        <v>38.39</v>
      </c>
      <c r="I178" cm="1">
        <f t="array" aca="1" ref="I178" ca="1">_xlfn.XLOOKUP(C178,Table_Assumptions[Normalized Earnings10],Table_Weights[Normalized Earnings10]/Table_Weights[[#Totals],[Normalized Earnings10]])</f>
        <v>0.33333333333333331</v>
      </c>
      <c r="J178" cm="1">
        <f t="array" aca="1" ref="J178" ca="1">_xlfn.XLOOKUP(D178,Table_Assumptions[k],Table_Weights[k]/Table_Weights[[#Totals],[k]])</f>
        <v>0.33333333333333331</v>
      </c>
      <c r="K178" cm="1">
        <f t="array" aca="1" ref="K178" ca="1">_xlfn.XLOOKUP(E178,Table_Assumptions[g],Table_Weights[g]/Table_Weights[[#Totals],[g]])</f>
        <v>0.33333333333333331</v>
      </c>
      <c r="L178" cm="1">
        <f t="array" aca="1" ref="L178" ca="1">_xlfn.XLOOKUP(F178,Table_Assumptions[Net non-operating assets (liabilities)10],Table_Weights[Net non-operating assets (liabilities)10]/Table_Weights[[#Totals],[Net non-operating assets (liabilities)10]])</f>
        <v>0.33333333333333331</v>
      </c>
      <c r="M178" cm="1">
        <f t="array" aca="1" ref="M178" ca="1">_xlfn.XLOOKUP(G178,Table_Assumptions[Total dividends expected to be received],Table_Weights[Total dividends expected to be received]/Table_Weights[[#Totals],[Total dividends expected to be received]])</f>
        <v>0.5</v>
      </c>
      <c r="N178">
        <f t="shared" ca="1" si="17"/>
        <v>6.1728395061728392E-3</v>
      </c>
      <c r="O178" s="7">
        <f t="shared" ca="1" si="18"/>
        <v>854.5523283768058</v>
      </c>
    </row>
    <row r="179" spans="2:15" x14ac:dyDescent="0.25">
      <c r="B179">
        <v>152</v>
      </c>
      <c r="C179">
        <f t="shared" ca="1" si="15"/>
        <v>16.84</v>
      </c>
      <c r="D179" s="8">
        <f t="shared" ca="1" si="19"/>
        <v>6.4000000000000001E-2</v>
      </c>
      <c r="E179" s="8">
        <f t="shared" ca="1" si="19"/>
        <v>4.2091157101159959E-2</v>
      </c>
      <c r="F179" s="3">
        <f t="shared" ca="1" si="19"/>
        <v>15.17</v>
      </c>
      <c r="G179" s="3">
        <f t="shared" ca="1" si="16"/>
        <v>40.65</v>
      </c>
      <c r="I179" cm="1">
        <f t="array" aca="1" ref="I179" ca="1">_xlfn.XLOOKUP(C179,Table_Assumptions[Normalized Earnings10],Table_Weights[Normalized Earnings10]/Table_Weights[[#Totals],[Normalized Earnings10]])</f>
        <v>0.33333333333333331</v>
      </c>
      <c r="J179" cm="1">
        <f t="array" aca="1" ref="J179" ca="1">_xlfn.XLOOKUP(D179,Table_Assumptions[k],Table_Weights[k]/Table_Weights[[#Totals],[k]])</f>
        <v>0.33333333333333331</v>
      </c>
      <c r="K179" cm="1">
        <f t="array" aca="1" ref="K179" ca="1">_xlfn.XLOOKUP(E179,Table_Assumptions[g],Table_Weights[g]/Table_Weights[[#Totals],[g]])</f>
        <v>0.33333333333333331</v>
      </c>
      <c r="L179" cm="1">
        <f t="array" aca="1" ref="L179" ca="1">_xlfn.XLOOKUP(F179,Table_Assumptions[Net non-operating assets (liabilities)10],Table_Weights[Net non-operating assets (liabilities)10]/Table_Weights[[#Totals],[Net non-operating assets (liabilities)10]])</f>
        <v>0.33333333333333331</v>
      </c>
      <c r="M179" cm="1">
        <f t="array" aca="1" ref="M179" ca="1">_xlfn.XLOOKUP(G179,Table_Assumptions[Total dividends expected to be received],Table_Weights[Total dividends expected to be received]/Table_Weights[[#Totals],[Total dividends expected to be received]])</f>
        <v>0.25</v>
      </c>
      <c r="N179">
        <f t="shared" ca="1" si="17"/>
        <v>3.0864197530864196E-3</v>
      </c>
      <c r="O179" s="7">
        <f t="shared" ca="1" si="18"/>
        <v>856.81232837680579</v>
      </c>
    </row>
    <row r="180" spans="2:15" x14ac:dyDescent="0.25">
      <c r="B180">
        <v>153</v>
      </c>
      <c r="C180">
        <f t="shared" ca="1" si="15"/>
        <v>16.84</v>
      </c>
      <c r="D180" s="8">
        <f t="shared" ca="1" si="19"/>
        <v>6.4000000000000001E-2</v>
      </c>
      <c r="E180" s="8">
        <f t="shared" ca="1" si="19"/>
        <v>4.4195714956217956E-2</v>
      </c>
      <c r="F180" s="3">
        <f t="shared" ca="1" si="19"/>
        <v>8.43</v>
      </c>
      <c r="G180" s="3">
        <f t="shared" ca="1" si="16"/>
        <v>36.270000000000003</v>
      </c>
      <c r="I180" cm="1">
        <f t="array" aca="1" ref="I180" ca="1">_xlfn.XLOOKUP(C180,Table_Assumptions[Normalized Earnings10],Table_Weights[Normalized Earnings10]/Table_Weights[[#Totals],[Normalized Earnings10]])</f>
        <v>0.33333333333333331</v>
      </c>
      <c r="J180" cm="1">
        <f t="array" aca="1" ref="J180" ca="1">_xlfn.XLOOKUP(D180,Table_Assumptions[k],Table_Weights[k]/Table_Weights[[#Totals],[k]])</f>
        <v>0.33333333333333331</v>
      </c>
      <c r="K180" cm="1">
        <f t="array" aca="1" ref="K180" ca="1">_xlfn.XLOOKUP(E180,Table_Assumptions[g],Table_Weights[g]/Table_Weights[[#Totals],[g]])</f>
        <v>0.33333333333333331</v>
      </c>
      <c r="L180" cm="1">
        <f t="array" aca="1" ref="L180" ca="1">_xlfn.XLOOKUP(F180,Table_Assumptions[Net non-operating assets (liabilities)10],Table_Weights[Net non-operating assets (liabilities)10]/Table_Weights[[#Totals],[Net non-operating assets (liabilities)10]])</f>
        <v>0.33333333333333331</v>
      </c>
      <c r="M180" cm="1">
        <f t="array" aca="1" ref="M180" ca="1">_xlfn.XLOOKUP(G180,Table_Assumptions[Total dividends expected to be received],Table_Weights[Total dividends expected to be received]/Table_Weights[[#Totals],[Total dividends expected to be received]])</f>
        <v>0.25</v>
      </c>
      <c r="N180">
        <f t="shared" ca="1" si="17"/>
        <v>3.0864197530864196E-3</v>
      </c>
      <c r="O180" s="7">
        <f t="shared" ca="1" si="18"/>
        <v>932.60157286610252</v>
      </c>
    </row>
    <row r="181" spans="2:15" x14ac:dyDescent="0.25">
      <c r="B181">
        <v>154</v>
      </c>
      <c r="C181">
        <f t="shared" ca="1" si="15"/>
        <v>16.84</v>
      </c>
      <c r="D181" s="8">
        <f t="shared" ca="1" si="19"/>
        <v>6.4000000000000001E-2</v>
      </c>
      <c r="E181" s="8">
        <f t="shared" ca="1" si="19"/>
        <v>4.4195714956217956E-2</v>
      </c>
      <c r="F181" s="3">
        <f t="shared" ca="1" si="19"/>
        <v>8.43</v>
      </c>
      <c r="G181" s="3">
        <f t="shared" ca="1" si="16"/>
        <v>38.39</v>
      </c>
      <c r="I181" cm="1">
        <f t="array" aca="1" ref="I181" ca="1">_xlfn.XLOOKUP(C181,Table_Assumptions[Normalized Earnings10],Table_Weights[Normalized Earnings10]/Table_Weights[[#Totals],[Normalized Earnings10]])</f>
        <v>0.33333333333333331</v>
      </c>
      <c r="J181" cm="1">
        <f t="array" aca="1" ref="J181" ca="1">_xlfn.XLOOKUP(D181,Table_Assumptions[k],Table_Weights[k]/Table_Weights[[#Totals],[k]])</f>
        <v>0.33333333333333331</v>
      </c>
      <c r="K181" cm="1">
        <f t="array" aca="1" ref="K181" ca="1">_xlfn.XLOOKUP(E181,Table_Assumptions[g],Table_Weights[g]/Table_Weights[[#Totals],[g]])</f>
        <v>0.33333333333333331</v>
      </c>
      <c r="L181" cm="1">
        <f t="array" aca="1" ref="L181" ca="1">_xlfn.XLOOKUP(F181,Table_Assumptions[Net non-operating assets (liabilities)10],Table_Weights[Net non-operating assets (liabilities)10]/Table_Weights[[#Totals],[Net non-operating assets (liabilities)10]])</f>
        <v>0.33333333333333331</v>
      </c>
      <c r="M181" cm="1">
        <f t="array" aca="1" ref="M181" ca="1">_xlfn.XLOOKUP(G181,Table_Assumptions[Total dividends expected to be received],Table_Weights[Total dividends expected to be received]/Table_Weights[[#Totals],[Total dividends expected to be received]])</f>
        <v>0.5</v>
      </c>
      <c r="N181">
        <f t="shared" ca="1" si="17"/>
        <v>6.1728395061728392E-3</v>
      </c>
      <c r="O181" s="7">
        <f t="shared" ca="1" si="18"/>
        <v>934.72157286610252</v>
      </c>
    </row>
    <row r="182" spans="2:15" x14ac:dyDescent="0.25">
      <c r="B182">
        <v>155</v>
      </c>
      <c r="C182">
        <f t="shared" ca="1" si="15"/>
        <v>16.84</v>
      </c>
      <c r="D182" s="8">
        <f t="shared" ca="1" si="19"/>
        <v>6.4000000000000001E-2</v>
      </c>
      <c r="E182" s="8">
        <f t="shared" ca="1" si="19"/>
        <v>4.4195714956217956E-2</v>
      </c>
      <c r="F182" s="3">
        <f t="shared" ca="1" si="19"/>
        <v>8.43</v>
      </c>
      <c r="G182" s="3">
        <f t="shared" ca="1" si="16"/>
        <v>40.65</v>
      </c>
      <c r="I182" cm="1">
        <f t="array" aca="1" ref="I182" ca="1">_xlfn.XLOOKUP(C182,Table_Assumptions[Normalized Earnings10],Table_Weights[Normalized Earnings10]/Table_Weights[[#Totals],[Normalized Earnings10]])</f>
        <v>0.33333333333333331</v>
      </c>
      <c r="J182" cm="1">
        <f t="array" aca="1" ref="J182" ca="1">_xlfn.XLOOKUP(D182,Table_Assumptions[k],Table_Weights[k]/Table_Weights[[#Totals],[k]])</f>
        <v>0.33333333333333331</v>
      </c>
      <c r="K182" cm="1">
        <f t="array" aca="1" ref="K182" ca="1">_xlfn.XLOOKUP(E182,Table_Assumptions[g],Table_Weights[g]/Table_Weights[[#Totals],[g]])</f>
        <v>0.33333333333333331</v>
      </c>
      <c r="L182" cm="1">
        <f t="array" aca="1" ref="L182" ca="1">_xlfn.XLOOKUP(F182,Table_Assumptions[Net non-operating assets (liabilities)10],Table_Weights[Net non-operating assets (liabilities)10]/Table_Weights[[#Totals],[Net non-operating assets (liabilities)10]])</f>
        <v>0.33333333333333331</v>
      </c>
      <c r="M182" cm="1">
        <f t="array" aca="1" ref="M182" ca="1">_xlfn.XLOOKUP(G182,Table_Assumptions[Total dividends expected to be received],Table_Weights[Total dividends expected to be received]/Table_Weights[[#Totals],[Total dividends expected to be received]])</f>
        <v>0.25</v>
      </c>
      <c r="N182">
        <f t="shared" ca="1" si="17"/>
        <v>3.0864197530864196E-3</v>
      </c>
      <c r="O182" s="7">
        <f t="shared" ca="1" si="18"/>
        <v>936.98157286610251</v>
      </c>
    </row>
    <row r="183" spans="2:15" x14ac:dyDescent="0.25">
      <c r="B183">
        <v>156</v>
      </c>
      <c r="C183">
        <f t="shared" ca="1" si="15"/>
        <v>16.84</v>
      </c>
      <c r="D183" s="8">
        <f t="shared" ca="1" si="19"/>
        <v>6.4000000000000001E-2</v>
      </c>
      <c r="E183" s="8">
        <f t="shared" ca="1" si="19"/>
        <v>4.4195714956217956E-2</v>
      </c>
      <c r="F183" s="3">
        <f t="shared" ca="1" si="19"/>
        <v>11.8</v>
      </c>
      <c r="G183" s="3">
        <f t="shared" ca="1" si="16"/>
        <v>36.270000000000003</v>
      </c>
      <c r="I183" cm="1">
        <f t="array" aca="1" ref="I183" ca="1">_xlfn.XLOOKUP(C183,Table_Assumptions[Normalized Earnings10],Table_Weights[Normalized Earnings10]/Table_Weights[[#Totals],[Normalized Earnings10]])</f>
        <v>0.33333333333333331</v>
      </c>
      <c r="J183" cm="1">
        <f t="array" aca="1" ref="J183" ca="1">_xlfn.XLOOKUP(D183,Table_Assumptions[k],Table_Weights[k]/Table_Weights[[#Totals],[k]])</f>
        <v>0.33333333333333331</v>
      </c>
      <c r="K183" cm="1">
        <f t="array" aca="1" ref="K183" ca="1">_xlfn.XLOOKUP(E183,Table_Assumptions[g],Table_Weights[g]/Table_Weights[[#Totals],[g]])</f>
        <v>0.33333333333333331</v>
      </c>
      <c r="L183" cm="1">
        <f t="array" aca="1" ref="L183" ca="1">_xlfn.XLOOKUP(F183,Table_Assumptions[Net non-operating assets (liabilities)10],Table_Weights[Net non-operating assets (liabilities)10]/Table_Weights[[#Totals],[Net non-operating assets (liabilities)10]])</f>
        <v>0.33333333333333331</v>
      </c>
      <c r="M183" cm="1">
        <f t="array" aca="1" ref="M183" ca="1">_xlfn.XLOOKUP(G183,Table_Assumptions[Total dividends expected to be received],Table_Weights[Total dividends expected to be received]/Table_Weights[[#Totals],[Total dividends expected to be received]])</f>
        <v>0.25</v>
      </c>
      <c r="N183">
        <f t="shared" ca="1" si="17"/>
        <v>3.0864197530864196E-3</v>
      </c>
      <c r="O183" s="7">
        <f t="shared" ca="1" si="18"/>
        <v>935.97157286610252</v>
      </c>
    </row>
    <row r="184" spans="2:15" x14ac:dyDescent="0.25">
      <c r="B184">
        <v>157</v>
      </c>
      <c r="C184">
        <f t="shared" ca="1" si="15"/>
        <v>16.84</v>
      </c>
      <c r="D184" s="8">
        <f t="shared" ca="1" si="19"/>
        <v>6.4000000000000001E-2</v>
      </c>
      <c r="E184" s="8">
        <f t="shared" ca="1" si="19"/>
        <v>4.4195714956217956E-2</v>
      </c>
      <c r="F184" s="3">
        <f t="shared" ca="1" si="19"/>
        <v>11.8</v>
      </c>
      <c r="G184" s="3">
        <f t="shared" ca="1" si="16"/>
        <v>38.39</v>
      </c>
      <c r="I184" cm="1">
        <f t="array" aca="1" ref="I184" ca="1">_xlfn.XLOOKUP(C184,Table_Assumptions[Normalized Earnings10],Table_Weights[Normalized Earnings10]/Table_Weights[[#Totals],[Normalized Earnings10]])</f>
        <v>0.33333333333333331</v>
      </c>
      <c r="J184" cm="1">
        <f t="array" aca="1" ref="J184" ca="1">_xlfn.XLOOKUP(D184,Table_Assumptions[k],Table_Weights[k]/Table_Weights[[#Totals],[k]])</f>
        <v>0.33333333333333331</v>
      </c>
      <c r="K184" cm="1">
        <f t="array" aca="1" ref="K184" ca="1">_xlfn.XLOOKUP(E184,Table_Assumptions[g],Table_Weights[g]/Table_Weights[[#Totals],[g]])</f>
        <v>0.33333333333333331</v>
      </c>
      <c r="L184" cm="1">
        <f t="array" aca="1" ref="L184" ca="1">_xlfn.XLOOKUP(F184,Table_Assumptions[Net non-operating assets (liabilities)10],Table_Weights[Net non-operating assets (liabilities)10]/Table_Weights[[#Totals],[Net non-operating assets (liabilities)10]])</f>
        <v>0.33333333333333331</v>
      </c>
      <c r="M184" cm="1">
        <f t="array" aca="1" ref="M184" ca="1">_xlfn.XLOOKUP(G184,Table_Assumptions[Total dividends expected to be received],Table_Weights[Total dividends expected to be received]/Table_Weights[[#Totals],[Total dividends expected to be received]])</f>
        <v>0.5</v>
      </c>
      <c r="N184">
        <f t="shared" ca="1" si="17"/>
        <v>6.1728395061728392E-3</v>
      </c>
      <c r="O184" s="7">
        <f t="shared" ca="1" si="18"/>
        <v>938.09157286610252</v>
      </c>
    </row>
    <row r="185" spans="2:15" x14ac:dyDescent="0.25">
      <c r="B185">
        <v>158</v>
      </c>
      <c r="C185">
        <f t="shared" ca="1" si="15"/>
        <v>16.84</v>
      </c>
      <c r="D185" s="8">
        <f t="shared" ca="1" si="19"/>
        <v>6.4000000000000001E-2</v>
      </c>
      <c r="E185" s="8">
        <f t="shared" ca="1" si="19"/>
        <v>4.4195714956217956E-2</v>
      </c>
      <c r="F185" s="3">
        <f t="shared" ca="1" si="19"/>
        <v>11.8</v>
      </c>
      <c r="G185" s="3">
        <f t="shared" ca="1" si="16"/>
        <v>40.65</v>
      </c>
      <c r="I185" cm="1">
        <f t="array" aca="1" ref="I185" ca="1">_xlfn.XLOOKUP(C185,Table_Assumptions[Normalized Earnings10],Table_Weights[Normalized Earnings10]/Table_Weights[[#Totals],[Normalized Earnings10]])</f>
        <v>0.33333333333333331</v>
      </c>
      <c r="J185" cm="1">
        <f t="array" aca="1" ref="J185" ca="1">_xlfn.XLOOKUP(D185,Table_Assumptions[k],Table_Weights[k]/Table_Weights[[#Totals],[k]])</f>
        <v>0.33333333333333331</v>
      </c>
      <c r="K185" cm="1">
        <f t="array" aca="1" ref="K185" ca="1">_xlfn.XLOOKUP(E185,Table_Assumptions[g],Table_Weights[g]/Table_Weights[[#Totals],[g]])</f>
        <v>0.33333333333333331</v>
      </c>
      <c r="L185" cm="1">
        <f t="array" aca="1" ref="L185" ca="1">_xlfn.XLOOKUP(F185,Table_Assumptions[Net non-operating assets (liabilities)10],Table_Weights[Net non-operating assets (liabilities)10]/Table_Weights[[#Totals],[Net non-operating assets (liabilities)10]])</f>
        <v>0.33333333333333331</v>
      </c>
      <c r="M185" cm="1">
        <f t="array" aca="1" ref="M185" ca="1">_xlfn.XLOOKUP(G185,Table_Assumptions[Total dividends expected to be received],Table_Weights[Total dividends expected to be received]/Table_Weights[[#Totals],[Total dividends expected to be received]])</f>
        <v>0.25</v>
      </c>
      <c r="N185">
        <f t="shared" ca="1" si="17"/>
        <v>3.0864197530864196E-3</v>
      </c>
      <c r="O185" s="7">
        <f t="shared" ca="1" si="18"/>
        <v>940.35157286610252</v>
      </c>
    </row>
    <row r="186" spans="2:15" x14ac:dyDescent="0.25">
      <c r="B186">
        <v>159</v>
      </c>
      <c r="C186">
        <f t="shared" ca="1" si="15"/>
        <v>16.84</v>
      </c>
      <c r="D186" s="8">
        <f t="shared" ca="1" si="19"/>
        <v>6.4000000000000001E-2</v>
      </c>
      <c r="E186" s="8">
        <f t="shared" ca="1" si="19"/>
        <v>4.4195714956217956E-2</v>
      </c>
      <c r="F186" s="3">
        <f t="shared" ca="1" si="19"/>
        <v>15.17</v>
      </c>
      <c r="G186" s="3">
        <f t="shared" ca="1" si="16"/>
        <v>36.270000000000003</v>
      </c>
      <c r="I186" cm="1">
        <f t="array" aca="1" ref="I186" ca="1">_xlfn.XLOOKUP(C186,Table_Assumptions[Normalized Earnings10],Table_Weights[Normalized Earnings10]/Table_Weights[[#Totals],[Normalized Earnings10]])</f>
        <v>0.33333333333333331</v>
      </c>
      <c r="J186" cm="1">
        <f t="array" aca="1" ref="J186" ca="1">_xlfn.XLOOKUP(D186,Table_Assumptions[k],Table_Weights[k]/Table_Weights[[#Totals],[k]])</f>
        <v>0.33333333333333331</v>
      </c>
      <c r="K186" cm="1">
        <f t="array" aca="1" ref="K186" ca="1">_xlfn.XLOOKUP(E186,Table_Assumptions[g],Table_Weights[g]/Table_Weights[[#Totals],[g]])</f>
        <v>0.33333333333333331</v>
      </c>
      <c r="L186" cm="1">
        <f t="array" aca="1" ref="L186" ca="1">_xlfn.XLOOKUP(F186,Table_Assumptions[Net non-operating assets (liabilities)10],Table_Weights[Net non-operating assets (liabilities)10]/Table_Weights[[#Totals],[Net non-operating assets (liabilities)10]])</f>
        <v>0.33333333333333331</v>
      </c>
      <c r="M186" cm="1">
        <f t="array" aca="1" ref="M186" ca="1">_xlfn.XLOOKUP(G186,Table_Assumptions[Total dividends expected to be received],Table_Weights[Total dividends expected to be received]/Table_Weights[[#Totals],[Total dividends expected to be received]])</f>
        <v>0.25</v>
      </c>
      <c r="N186">
        <f t="shared" ca="1" si="17"/>
        <v>3.0864197530864196E-3</v>
      </c>
      <c r="O186" s="7">
        <f t="shared" ca="1" si="18"/>
        <v>939.34157286610252</v>
      </c>
    </row>
    <row r="187" spans="2:15" x14ac:dyDescent="0.25">
      <c r="B187">
        <v>160</v>
      </c>
      <c r="C187">
        <f t="shared" ca="1" si="15"/>
        <v>16.84</v>
      </c>
      <c r="D187" s="8">
        <f t="shared" ref="D187:F206" ca="1" si="20">OFFSET(D$20,INT(MOD($B187,C$18)/D$18),0)</f>
        <v>6.4000000000000001E-2</v>
      </c>
      <c r="E187" s="8">
        <f t="shared" ca="1" si="20"/>
        <v>4.4195714956217956E-2</v>
      </c>
      <c r="F187" s="3">
        <f t="shared" ca="1" si="20"/>
        <v>15.17</v>
      </c>
      <c r="G187" s="3">
        <f t="shared" ca="1" si="16"/>
        <v>38.39</v>
      </c>
      <c r="I187" cm="1">
        <f t="array" aca="1" ref="I187" ca="1">_xlfn.XLOOKUP(C187,Table_Assumptions[Normalized Earnings10],Table_Weights[Normalized Earnings10]/Table_Weights[[#Totals],[Normalized Earnings10]])</f>
        <v>0.33333333333333331</v>
      </c>
      <c r="J187" cm="1">
        <f t="array" aca="1" ref="J187" ca="1">_xlfn.XLOOKUP(D187,Table_Assumptions[k],Table_Weights[k]/Table_Weights[[#Totals],[k]])</f>
        <v>0.33333333333333331</v>
      </c>
      <c r="K187" cm="1">
        <f t="array" aca="1" ref="K187" ca="1">_xlfn.XLOOKUP(E187,Table_Assumptions[g],Table_Weights[g]/Table_Weights[[#Totals],[g]])</f>
        <v>0.33333333333333331</v>
      </c>
      <c r="L187" cm="1">
        <f t="array" aca="1" ref="L187" ca="1">_xlfn.XLOOKUP(F187,Table_Assumptions[Net non-operating assets (liabilities)10],Table_Weights[Net non-operating assets (liabilities)10]/Table_Weights[[#Totals],[Net non-operating assets (liabilities)10]])</f>
        <v>0.33333333333333331</v>
      </c>
      <c r="M187" cm="1">
        <f t="array" aca="1" ref="M187" ca="1">_xlfn.XLOOKUP(G187,Table_Assumptions[Total dividends expected to be received],Table_Weights[Total dividends expected to be received]/Table_Weights[[#Totals],[Total dividends expected to be received]])</f>
        <v>0.5</v>
      </c>
      <c r="N187">
        <f t="shared" ca="1" si="17"/>
        <v>6.1728395061728392E-3</v>
      </c>
      <c r="O187" s="7">
        <f t="shared" ca="1" si="18"/>
        <v>941.46157286610253</v>
      </c>
    </row>
    <row r="188" spans="2:15" x14ac:dyDescent="0.25">
      <c r="B188">
        <v>161</v>
      </c>
      <c r="C188">
        <f t="shared" ca="1" si="15"/>
        <v>16.84</v>
      </c>
      <c r="D188" s="8">
        <f t="shared" ca="1" si="20"/>
        <v>6.4000000000000001E-2</v>
      </c>
      <c r="E188" s="8">
        <f t="shared" ca="1" si="20"/>
        <v>4.4195714956217956E-2</v>
      </c>
      <c r="F188" s="3">
        <f t="shared" ca="1" si="20"/>
        <v>15.17</v>
      </c>
      <c r="G188" s="3">
        <f t="shared" ca="1" si="16"/>
        <v>40.65</v>
      </c>
      <c r="I188" cm="1">
        <f t="array" aca="1" ref="I188" ca="1">_xlfn.XLOOKUP(C188,Table_Assumptions[Normalized Earnings10],Table_Weights[Normalized Earnings10]/Table_Weights[[#Totals],[Normalized Earnings10]])</f>
        <v>0.33333333333333331</v>
      </c>
      <c r="J188" cm="1">
        <f t="array" aca="1" ref="J188" ca="1">_xlfn.XLOOKUP(D188,Table_Assumptions[k],Table_Weights[k]/Table_Weights[[#Totals],[k]])</f>
        <v>0.33333333333333331</v>
      </c>
      <c r="K188" cm="1">
        <f t="array" aca="1" ref="K188" ca="1">_xlfn.XLOOKUP(E188,Table_Assumptions[g],Table_Weights[g]/Table_Weights[[#Totals],[g]])</f>
        <v>0.33333333333333331</v>
      </c>
      <c r="L188" cm="1">
        <f t="array" aca="1" ref="L188" ca="1">_xlfn.XLOOKUP(F188,Table_Assumptions[Net non-operating assets (liabilities)10],Table_Weights[Net non-operating assets (liabilities)10]/Table_Weights[[#Totals],[Net non-operating assets (liabilities)10]])</f>
        <v>0.33333333333333331</v>
      </c>
      <c r="M188" cm="1">
        <f t="array" aca="1" ref="M188" ca="1">_xlfn.XLOOKUP(G188,Table_Assumptions[Total dividends expected to be received],Table_Weights[Total dividends expected to be received]/Table_Weights[[#Totals],[Total dividends expected to be received]])</f>
        <v>0.25</v>
      </c>
      <c r="N188">
        <f t="shared" ca="1" si="17"/>
        <v>3.0864197530864196E-3</v>
      </c>
      <c r="O188" s="7">
        <f t="shared" ca="1" si="18"/>
        <v>943.72157286610252</v>
      </c>
    </row>
    <row r="189" spans="2:15" x14ac:dyDescent="0.25">
      <c r="B189">
        <v>162</v>
      </c>
      <c r="C189">
        <f t="shared" ca="1" si="15"/>
        <v>25.67</v>
      </c>
      <c r="D189" s="8">
        <f t="shared" ca="1" si="20"/>
        <v>7.8E-2</v>
      </c>
      <c r="E189" s="8">
        <f t="shared" ca="1" si="20"/>
        <v>3.9986599246101963E-2</v>
      </c>
      <c r="F189" s="3">
        <f t="shared" ca="1" si="20"/>
        <v>8.43</v>
      </c>
      <c r="G189" s="3">
        <f t="shared" ca="1" si="16"/>
        <v>36.270000000000003</v>
      </c>
      <c r="I189" cm="1">
        <f t="array" aca="1" ref="I189" ca="1">_xlfn.XLOOKUP(C189,Table_Assumptions[Normalized Earnings10],Table_Weights[Normalized Earnings10]/Table_Weights[[#Totals],[Normalized Earnings10]])</f>
        <v>0.5</v>
      </c>
      <c r="J189" cm="1">
        <f t="array" aca="1" ref="J189" ca="1">_xlfn.XLOOKUP(D189,Table_Assumptions[k],Table_Weights[k]/Table_Weights[[#Totals],[k]])</f>
        <v>0.33333333333333331</v>
      </c>
      <c r="K189" cm="1">
        <f t="array" aca="1" ref="K189" ca="1">_xlfn.XLOOKUP(E189,Table_Assumptions[g],Table_Weights[g]/Table_Weights[[#Totals],[g]])</f>
        <v>0.33333333333333331</v>
      </c>
      <c r="L189" cm="1">
        <f t="array" aca="1" ref="L189" ca="1">_xlfn.XLOOKUP(F189,Table_Assumptions[Net non-operating assets (liabilities)10],Table_Weights[Net non-operating assets (liabilities)10]/Table_Weights[[#Totals],[Net non-operating assets (liabilities)10]])</f>
        <v>0.33333333333333331</v>
      </c>
      <c r="M189" cm="1">
        <f t="array" aca="1" ref="M189" ca="1">_xlfn.XLOOKUP(G189,Table_Assumptions[Total dividends expected to be received],Table_Weights[Total dividends expected to be received]/Table_Weights[[#Totals],[Total dividends expected to be received]])</f>
        <v>0.25</v>
      </c>
      <c r="N189">
        <f t="shared" ca="1" si="17"/>
        <v>4.6296296296296294E-3</v>
      </c>
      <c r="O189" s="7">
        <f t="shared" ca="1" si="18"/>
        <v>746.99065206458488</v>
      </c>
    </row>
    <row r="190" spans="2:15" x14ac:dyDescent="0.25">
      <c r="B190">
        <v>163</v>
      </c>
      <c r="C190">
        <f t="shared" ca="1" si="15"/>
        <v>25.67</v>
      </c>
      <c r="D190" s="8">
        <f t="shared" ca="1" si="20"/>
        <v>7.8E-2</v>
      </c>
      <c r="E190" s="8">
        <f t="shared" ca="1" si="20"/>
        <v>3.9986599246101963E-2</v>
      </c>
      <c r="F190" s="3">
        <f t="shared" ca="1" si="20"/>
        <v>8.43</v>
      </c>
      <c r="G190" s="3">
        <f t="shared" ca="1" si="16"/>
        <v>38.39</v>
      </c>
      <c r="I190" cm="1">
        <f t="array" aca="1" ref="I190" ca="1">_xlfn.XLOOKUP(C190,Table_Assumptions[Normalized Earnings10],Table_Weights[Normalized Earnings10]/Table_Weights[[#Totals],[Normalized Earnings10]])</f>
        <v>0.5</v>
      </c>
      <c r="J190" cm="1">
        <f t="array" aca="1" ref="J190" ca="1">_xlfn.XLOOKUP(D190,Table_Assumptions[k],Table_Weights[k]/Table_Weights[[#Totals],[k]])</f>
        <v>0.33333333333333331</v>
      </c>
      <c r="K190" cm="1">
        <f t="array" aca="1" ref="K190" ca="1">_xlfn.XLOOKUP(E190,Table_Assumptions[g],Table_Weights[g]/Table_Weights[[#Totals],[g]])</f>
        <v>0.33333333333333331</v>
      </c>
      <c r="L190" cm="1">
        <f t="array" aca="1" ref="L190" ca="1">_xlfn.XLOOKUP(F190,Table_Assumptions[Net non-operating assets (liabilities)10],Table_Weights[Net non-operating assets (liabilities)10]/Table_Weights[[#Totals],[Net non-operating assets (liabilities)10]])</f>
        <v>0.33333333333333331</v>
      </c>
      <c r="M190" cm="1">
        <f t="array" aca="1" ref="M190" ca="1">_xlfn.XLOOKUP(G190,Table_Assumptions[Total dividends expected to be received],Table_Weights[Total dividends expected to be received]/Table_Weights[[#Totals],[Total dividends expected to be received]])</f>
        <v>0.5</v>
      </c>
      <c r="N190">
        <f t="shared" ca="1" si="17"/>
        <v>9.2592592592592587E-3</v>
      </c>
      <c r="O190" s="7">
        <f t="shared" ca="1" si="18"/>
        <v>749.11065206458488</v>
      </c>
    </row>
    <row r="191" spans="2:15" x14ac:dyDescent="0.25">
      <c r="B191">
        <v>164</v>
      </c>
      <c r="C191">
        <f t="shared" ca="1" si="15"/>
        <v>25.67</v>
      </c>
      <c r="D191" s="8">
        <f t="shared" ca="1" si="20"/>
        <v>7.8E-2</v>
      </c>
      <c r="E191" s="8">
        <f t="shared" ca="1" si="20"/>
        <v>3.9986599246101963E-2</v>
      </c>
      <c r="F191" s="3">
        <f t="shared" ca="1" si="20"/>
        <v>8.43</v>
      </c>
      <c r="G191" s="3">
        <f t="shared" ca="1" si="16"/>
        <v>40.65</v>
      </c>
      <c r="I191" cm="1">
        <f t="array" aca="1" ref="I191" ca="1">_xlfn.XLOOKUP(C191,Table_Assumptions[Normalized Earnings10],Table_Weights[Normalized Earnings10]/Table_Weights[[#Totals],[Normalized Earnings10]])</f>
        <v>0.5</v>
      </c>
      <c r="J191" cm="1">
        <f t="array" aca="1" ref="J191" ca="1">_xlfn.XLOOKUP(D191,Table_Assumptions[k],Table_Weights[k]/Table_Weights[[#Totals],[k]])</f>
        <v>0.33333333333333331</v>
      </c>
      <c r="K191" cm="1">
        <f t="array" aca="1" ref="K191" ca="1">_xlfn.XLOOKUP(E191,Table_Assumptions[g],Table_Weights[g]/Table_Weights[[#Totals],[g]])</f>
        <v>0.33333333333333331</v>
      </c>
      <c r="L191" cm="1">
        <f t="array" aca="1" ref="L191" ca="1">_xlfn.XLOOKUP(F191,Table_Assumptions[Net non-operating assets (liabilities)10],Table_Weights[Net non-operating assets (liabilities)10]/Table_Weights[[#Totals],[Net non-operating assets (liabilities)10]])</f>
        <v>0.33333333333333331</v>
      </c>
      <c r="M191" cm="1">
        <f t="array" aca="1" ref="M191" ca="1">_xlfn.XLOOKUP(G191,Table_Assumptions[Total dividends expected to be received],Table_Weights[Total dividends expected to be received]/Table_Weights[[#Totals],[Total dividends expected to be received]])</f>
        <v>0.25</v>
      </c>
      <c r="N191">
        <f t="shared" ca="1" si="17"/>
        <v>4.6296296296296294E-3</v>
      </c>
      <c r="O191" s="7">
        <f t="shared" ca="1" si="18"/>
        <v>751.37065206458487</v>
      </c>
    </row>
    <row r="192" spans="2:15" x14ac:dyDescent="0.25">
      <c r="B192">
        <v>165</v>
      </c>
      <c r="C192">
        <f t="shared" ca="1" si="15"/>
        <v>25.67</v>
      </c>
      <c r="D192" s="8">
        <f t="shared" ca="1" si="20"/>
        <v>7.8E-2</v>
      </c>
      <c r="E192" s="8">
        <f t="shared" ca="1" si="20"/>
        <v>3.9986599246101963E-2</v>
      </c>
      <c r="F192" s="3">
        <f t="shared" ca="1" si="20"/>
        <v>11.8</v>
      </c>
      <c r="G192" s="3">
        <f t="shared" ca="1" si="16"/>
        <v>36.270000000000003</v>
      </c>
      <c r="I192" cm="1">
        <f t="array" aca="1" ref="I192" ca="1">_xlfn.XLOOKUP(C192,Table_Assumptions[Normalized Earnings10],Table_Weights[Normalized Earnings10]/Table_Weights[[#Totals],[Normalized Earnings10]])</f>
        <v>0.5</v>
      </c>
      <c r="J192" cm="1">
        <f t="array" aca="1" ref="J192" ca="1">_xlfn.XLOOKUP(D192,Table_Assumptions[k],Table_Weights[k]/Table_Weights[[#Totals],[k]])</f>
        <v>0.33333333333333331</v>
      </c>
      <c r="K192" cm="1">
        <f t="array" aca="1" ref="K192" ca="1">_xlfn.XLOOKUP(E192,Table_Assumptions[g],Table_Weights[g]/Table_Weights[[#Totals],[g]])</f>
        <v>0.33333333333333331</v>
      </c>
      <c r="L192" cm="1">
        <f t="array" aca="1" ref="L192" ca="1">_xlfn.XLOOKUP(F192,Table_Assumptions[Net non-operating assets (liabilities)10],Table_Weights[Net non-operating assets (liabilities)10]/Table_Weights[[#Totals],[Net non-operating assets (liabilities)10]])</f>
        <v>0.33333333333333331</v>
      </c>
      <c r="M192" cm="1">
        <f t="array" aca="1" ref="M192" ca="1">_xlfn.XLOOKUP(G192,Table_Assumptions[Total dividends expected to be received],Table_Weights[Total dividends expected to be received]/Table_Weights[[#Totals],[Total dividends expected to be received]])</f>
        <v>0.25</v>
      </c>
      <c r="N192">
        <f t="shared" ca="1" si="17"/>
        <v>4.6296296296296294E-3</v>
      </c>
      <c r="O192" s="7">
        <f t="shared" ca="1" si="18"/>
        <v>750.36065206458488</v>
      </c>
    </row>
    <row r="193" spans="2:15" x14ac:dyDescent="0.25">
      <c r="B193">
        <v>166</v>
      </c>
      <c r="C193">
        <f t="shared" ca="1" si="15"/>
        <v>25.67</v>
      </c>
      <c r="D193" s="8">
        <f t="shared" ca="1" si="20"/>
        <v>7.8E-2</v>
      </c>
      <c r="E193" s="8">
        <f t="shared" ca="1" si="20"/>
        <v>3.9986599246101963E-2</v>
      </c>
      <c r="F193" s="3">
        <f t="shared" ca="1" si="20"/>
        <v>11.8</v>
      </c>
      <c r="G193" s="3">
        <f t="shared" ca="1" si="16"/>
        <v>38.39</v>
      </c>
      <c r="I193" cm="1">
        <f t="array" aca="1" ref="I193" ca="1">_xlfn.XLOOKUP(C193,Table_Assumptions[Normalized Earnings10],Table_Weights[Normalized Earnings10]/Table_Weights[[#Totals],[Normalized Earnings10]])</f>
        <v>0.5</v>
      </c>
      <c r="J193" cm="1">
        <f t="array" aca="1" ref="J193" ca="1">_xlfn.XLOOKUP(D193,Table_Assumptions[k],Table_Weights[k]/Table_Weights[[#Totals],[k]])</f>
        <v>0.33333333333333331</v>
      </c>
      <c r="K193" cm="1">
        <f t="array" aca="1" ref="K193" ca="1">_xlfn.XLOOKUP(E193,Table_Assumptions[g],Table_Weights[g]/Table_Weights[[#Totals],[g]])</f>
        <v>0.33333333333333331</v>
      </c>
      <c r="L193" cm="1">
        <f t="array" aca="1" ref="L193" ca="1">_xlfn.XLOOKUP(F193,Table_Assumptions[Net non-operating assets (liabilities)10],Table_Weights[Net non-operating assets (liabilities)10]/Table_Weights[[#Totals],[Net non-operating assets (liabilities)10]])</f>
        <v>0.33333333333333331</v>
      </c>
      <c r="M193" cm="1">
        <f t="array" aca="1" ref="M193" ca="1">_xlfn.XLOOKUP(G193,Table_Assumptions[Total dividends expected to be received],Table_Weights[Total dividends expected to be received]/Table_Weights[[#Totals],[Total dividends expected to be received]])</f>
        <v>0.5</v>
      </c>
      <c r="N193">
        <f t="shared" ca="1" si="17"/>
        <v>9.2592592592592587E-3</v>
      </c>
      <c r="O193" s="7">
        <f t="shared" ca="1" si="18"/>
        <v>752.48065206458489</v>
      </c>
    </row>
    <row r="194" spans="2:15" x14ac:dyDescent="0.25">
      <c r="B194">
        <v>167</v>
      </c>
      <c r="C194">
        <f t="shared" ca="1" si="15"/>
        <v>25.67</v>
      </c>
      <c r="D194" s="8">
        <f t="shared" ca="1" si="20"/>
        <v>7.8E-2</v>
      </c>
      <c r="E194" s="8">
        <f t="shared" ca="1" si="20"/>
        <v>3.9986599246101963E-2</v>
      </c>
      <c r="F194" s="3">
        <f t="shared" ca="1" si="20"/>
        <v>11.8</v>
      </c>
      <c r="G194" s="3">
        <f t="shared" ca="1" si="16"/>
        <v>40.65</v>
      </c>
      <c r="I194" cm="1">
        <f t="array" aca="1" ref="I194" ca="1">_xlfn.XLOOKUP(C194,Table_Assumptions[Normalized Earnings10],Table_Weights[Normalized Earnings10]/Table_Weights[[#Totals],[Normalized Earnings10]])</f>
        <v>0.5</v>
      </c>
      <c r="J194" cm="1">
        <f t="array" aca="1" ref="J194" ca="1">_xlfn.XLOOKUP(D194,Table_Assumptions[k],Table_Weights[k]/Table_Weights[[#Totals],[k]])</f>
        <v>0.33333333333333331</v>
      </c>
      <c r="K194" cm="1">
        <f t="array" aca="1" ref="K194" ca="1">_xlfn.XLOOKUP(E194,Table_Assumptions[g],Table_Weights[g]/Table_Weights[[#Totals],[g]])</f>
        <v>0.33333333333333331</v>
      </c>
      <c r="L194" cm="1">
        <f t="array" aca="1" ref="L194" ca="1">_xlfn.XLOOKUP(F194,Table_Assumptions[Net non-operating assets (liabilities)10],Table_Weights[Net non-operating assets (liabilities)10]/Table_Weights[[#Totals],[Net non-operating assets (liabilities)10]])</f>
        <v>0.33333333333333331</v>
      </c>
      <c r="M194" cm="1">
        <f t="array" aca="1" ref="M194" ca="1">_xlfn.XLOOKUP(G194,Table_Assumptions[Total dividends expected to be received],Table_Weights[Total dividends expected to be received]/Table_Weights[[#Totals],[Total dividends expected to be received]])</f>
        <v>0.25</v>
      </c>
      <c r="N194">
        <f t="shared" ca="1" si="17"/>
        <v>4.6296296296296294E-3</v>
      </c>
      <c r="O194" s="7">
        <f t="shared" ca="1" si="18"/>
        <v>754.74065206458488</v>
      </c>
    </row>
    <row r="195" spans="2:15" x14ac:dyDescent="0.25">
      <c r="B195">
        <v>168</v>
      </c>
      <c r="C195">
        <f t="shared" ca="1" si="15"/>
        <v>25.67</v>
      </c>
      <c r="D195" s="8">
        <f t="shared" ca="1" si="20"/>
        <v>7.8E-2</v>
      </c>
      <c r="E195" s="8">
        <f t="shared" ca="1" si="20"/>
        <v>3.9986599246101963E-2</v>
      </c>
      <c r="F195" s="3">
        <f t="shared" ca="1" si="20"/>
        <v>15.17</v>
      </c>
      <c r="G195" s="3">
        <f t="shared" ca="1" si="16"/>
        <v>36.270000000000003</v>
      </c>
      <c r="I195" cm="1">
        <f t="array" aca="1" ref="I195" ca="1">_xlfn.XLOOKUP(C195,Table_Assumptions[Normalized Earnings10],Table_Weights[Normalized Earnings10]/Table_Weights[[#Totals],[Normalized Earnings10]])</f>
        <v>0.5</v>
      </c>
      <c r="J195" cm="1">
        <f t="array" aca="1" ref="J195" ca="1">_xlfn.XLOOKUP(D195,Table_Assumptions[k],Table_Weights[k]/Table_Weights[[#Totals],[k]])</f>
        <v>0.33333333333333331</v>
      </c>
      <c r="K195" cm="1">
        <f t="array" aca="1" ref="K195" ca="1">_xlfn.XLOOKUP(E195,Table_Assumptions[g],Table_Weights[g]/Table_Weights[[#Totals],[g]])</f>
        <v>0.33333333333333331</v>
      </c>
      <c r="L195" cm="1">
        <f t="array" aca="1" ref="L195" ca="1">_xlfn.XLOOKUP(F195,Table_Assumptions[Net non-operating assets (liabilities)10],Table_Weights[Net non-operating assets (liabilities)10]/Table_Weights[[#Totals],[Net non-operating assets (liabilities)10]])</f>
        <v>0.33333333333333331</v>
      </c>
      <c r="M195" cm="1">
        <f t="array" aca="1" ref="M195" ca="1">_xlfn.XLOOKUP(G195,Table_Assumptions[Total dividends expected to be received],Table_Weights[Total dividends expected to be received]/Table_Weights[[#Totals],[Total dividends expected to be received]])</f>
        <v>0.25</v>
      </c>
      <c r="N195">
        <f t="shared" ca="1" si="17"/>
        <v>4.6296296296296294E-3</v>
      </c>
      <c r="O195" s="7">
        <f t="shared" ca="1" si="18"/>
        <v>753.73065206458489</v>
      </c>
    </row>
    <row r="196" spans="2:15" x14ac:dyDescent="0.25">
      <c r="B196">
        <v>169</v>
      </c>
      <c r="C196">
        <f t="shared" ca="1" si="15"/>
        <v>25.67</v>
      </c>
      <c r="D196" s="8">
        <f t="shared" ca="1" si="20"/>
        <v>7.8E-2</v>
      </c>
      <c r="E196" s="8">
        <f t="shared" ca="1" si="20"/>
        <v>3.9986599246101963E-2</v>
      </c>
      <c r="F196" s="3">
        <f t="shared" ca="1" si="20"/>
        <v>15.17</v>
      </c>
      <c r="G196" s="3">
        <f t="shared" ca="1" si="16"/>
        <v>38.39</v>
      </c>
      <c r="I196" cm="1">
        <f t="array" aca="1" ref="I196" ca="1">_xlfn.XLOOKUP(C196,Table_Assumptions[Normalized Earnings10],Table_Weights[Normalized Earnings10]/Table_Weights[[#Totals],[Normalized Earnings10]])</f>
        <v>0.5</v>
      </c>
      <c r="J196" cm="1">
        <f t="array" aca="1" ref="J196" ca="1">_xlfn.XLOOKUP(D196,Table_Assumptions[k],Table_Weights[k]/Table_Weights[[#Totals],[k]])</f>
        <v>0.33333333333333331</v>
      </c>
      <c r="K196" cm="1">
        <f t="array" aca="1" ref="K196" ca="1">_xlfn.XLOOKUP(E196,Table_Assumptions[g],Table_Weights[g]/Table_Weights[[#Totals],[g]])</f>
        <v>0.33333333333333331</v>
      </c>
      <c r="L196" cm="1">
        <f t="array" aca="1" ref="L196" ca="1">_xlfn.XLOOKUP(F196,Table_Assumptions[Net non-operating assets (liabilities)10],Table_Weights[Net non-operating assets (liabilities)10]/Table_Weights[[#Totals],[Net non-operating assets (liabilities)10]])</f>
        <v>0.33333333333333331</v>
      </c>
      <c r="M196" cm="1">
        <f t="array" aca="1" ref="M196" ca="1">_xlfn.XLOOKUP(G196,Table_Assumptions[Total dividends expected to be received],Table_Weights[Total dividends expected to be received]/Table_Weights[[#Totals],[Total dividends expected to be received]])</f>
        <v>0.5</v>
      </c>
      <c r="N196">
        <f t="shared" ca="1" si="17"/>
        <v>9.2592592592592587E-3</v>
      </c>
      <c r="O196" s="7">
        <f t="shared" ca="1" si="18"/>
        <v>755.85065206458489</v>
      </c>
    </row>
    <row r="197" spans="2:15" x14ac:dyDescent="0.25">
      <c r="B197">
        <v>170</v>
      </c>
      <c r="C197">
        <f t="shared" ca="1" si="15"/>
        <v>25.67</v>
      </c>
      <c r="D197" s="8">
        <f t="shared" ca="1" si="20"/>
        <v>7.8E-2</v>
      </c>
      <c r="E197" s="8">
        <f t="shared" ca="1" si="20"/>
        <v>3.9986599246101963E-2</v>
      </c>
      <c r="F197" s="3">
        <f t="shared" ca="1" si="20"/>
        <v>15.17</v>
      </c>
      <c r="G197" s="3">
        <f t="shared" ca="1" si="16"/>
        <v>40.65</v>
      </c>
      <c r="I197" cm="1">
        <f t="array" aca="1" ref="I197" ca="1">_xlfn.XLOOKUP(C197,Table_Assumptions[Normalized Earnings10],Table_Weights[Normalized Earnings10]/Table_Weights[[#Totals],[Normalized Earnings10]])</f>
        <v>0.5</v>
      </c>
      <c r="J197" cm="1">
        <f t="array" aca="1" ref="J197" ca="1">_xlfn.XLOOKUP(D197,Table_Assumptions[k],Table_Weights[k]/Table_Weights[[#Totals],[k]])</f>
        <v>0.33333333333333331</v>
      </c>
      <c r="K197" cm="1">
        <f t="array" aca="1" ref="K197" ca="1">_xlfn.XLOOKUP(E197,Table_Assumptions[g],Table_Weights[g]/Table_Weights[[#Totals],[g]])</f>
        <v>0.33333333333333331</v>
      </c>
      <c r="L197" cm="1">
        <f t="array" aca="1" ref="L197" ca="1">_xlfn.XLOOKUP(F197,Table_Assumptions[Net non-operating assets (liabilities)10],Table_Weights[Net non-operating assets (liabilities)10]/Table_Weights[[#Totals],[Net non-operating assets (liabilities)10]])</f>
        <v>0.33333333333333331</v>
      </c>
      <c r="M197" cm="1">
        <f t="array" aca="1" ref="M197" ca="1">_xlfn.XLOOKUP(G197,Table_Assumptions[Total dividends expected to be received],Table_Weights[Total dividends expected to be received]/Table_Weights[[#Totals],[Total dividends expected to be received]])</f>
        <v>0.25</v>
      </c>
      <c r="N197">
        <f t="shared" ca="1" si="17"/>
        <v>4.6296296296296294E-3</v>
      </c>
      <c r="O197" s="7">
        <f t="shared" ca="1" si="18"/>
        <v>758.11065206458488</v>
      </c>
    </row>
    <row r="198" spans="2:15" x14ac:dyDescent="0.25">
      <c r="B198">
        <v>171</v>
      </c>
      <c r="C198">
        <f t="shared" ca="1" si="15"/>
        <v>25.67</v>
      </c>
      <c r="D198" s="8">
        <f t="shared" ca="1" si="20"/>
        <v>7.8E-2</v>
      </c>
      <c r="E198" s="8">
        <f t="shared" ca="1" si="20"/>
        <v>4.2091157101159959E-2</v>
      </c>
      <c r="F198" s="3">
        <f t="shared" ca="1" si="20"/>
        <v>8.43</v>
      </c>
      <c r="G198" s="3">
        <f t="shared" ca="1" si="16"/>
        <v>36.270000000000003</v>
      </c>
      <c r="I198" cm="1">
        <f t="array" aca="1" ref="I198" ca="1">_xlfn.XLOOKUP(C198,Table_Assumptions[Normalized Earnings10],Table_Weights[Normalized Earnings10]/Table_Weights[[#Totals],[Normalized Earnings10]])</f>
        <v>0.5</v>
      </c>
      <c r="J198" cm="1">
        <f t="array" aca="1" ref="J198" ca="1">_xlfn.XLOOKUP(D198,Table_Assumptions[k],Table_Weights[k]/Table_Weights[[#Totals],[k]])</f>
        <v>0.33333333333333331</v>
      </c>
      <c r="K198" cm="1">
        <f t="array" aca="1" ref="K198" ca="1">_xlfn.XLOOKUP(E198,Table_Assumptions[g],Table_Weights[g]/Table_Weights[[#Totals],[g]])</f>
        <v>0.33333333333333331</v>
      </c>
      <c r="L198" cm="1">
        <f t="array" aca="1" ref="L198" ca="1">_xlfn.XLOOKUP(F198,Table_Assumptions[Net non-operating assets (liabilities)10],Table_Weights[Net non-operating assets (liabilities)10]/Table_Weights[[#Totals],[Net non-operating assets (liabilities)10]])</f>
        <v>0.33333333333333331</v>
      </c>
      <c r="M198" cm="1">
        <f t="array" aca="1" ref="M198" ca="1">_xlfn.XLOOKUP(G198,Table_Assumptions[Total dividends expected to be received],Table_Weights[Total dividends expected to be received]/Table_Weights[[#Totals],[Total dividends expected to be received]])</f>
        <v>0.25</v>
      </c>
      <c r="N198">
        <f t="shared" ca="1" si="17"/>
        <v>4.6296296296296294E-3</v>
      </c>
      <c r="O198" s="7">
        <f t="shared" ca="1" si="18"/>
        <v>789.65522114556609</v>
      </c>
    </row>
    <row r="199" spans="2:15" x14ac:dyDescent="0.25">
      <c r="B199">
        <v>172</v>
      </c>
      <c r="C199">
        <f t="shared" ca="1" si="15"/>
        <v>25.67</v>
      </c>
      <c r="D199" s="8">
        <f t="shared" ca="1" si="20"/>
        <v>7.8E-2</v>
      </c>
      <c r="E199" s="8">
        <f t="shared" ca="1" si="20"/>
        <v>4.2091157101159959E-2</v>
      </c>
      <c r="F199" s="3">
        <f t="shared" ca="1" si="20"/>
        <v>8.43</v>
      </c>
      <c r="G199" s="3">
        <f t="shared" ca="1" si="16"/>
        <v>38.39</v>
      </c>
      <c r="I199" cm="1">
        <f t="array" aca="1" ref="I199" ca="1">_xlfn.XLOOKUP(C199,Table_Assumptions[Normalized Earnings10],Table_Weights[Normalized Earnings10]/Table_Weights[[#Totals],[Normalized Earnings10]])</f>
        <v>0.5</v>
      </c>
      <c r="J199" cm="1">
        <f t="array" aca="1" ref="J199" ca="1">_xlfn.XLOOKUP(D199,Table_Assumptions[k],Table_Weights[k]/Table_Weights[[#Totals],[k]])</f>
        <v>0.33333333333333331</v>
      </c>
      <c r="K199" cm="1">
        <f t="array" aca="1" ref="K199" ca="1">_xlfn.XLOOKUP(E199,Table_Assumptions[g],Table_Weights[g]/Table_Weights[[#Totals],[g]])</f>
        <v>0.33333333333333331</v>
      </c>
      <c r="L199" cm="1">
        <f t="array" aca="1" ref="L199" ca="1">_xlfn.XLOOKUP(F199,Table_Assumptions[Net non-operating assets (liabilities)10],Table_Weights[Net non-operating assets (liabilities)10]/Table_Weights[[#Totals],[Net non-operating assets (liabilities)10]])</f>
        <v>0.33333333333333331</v>
      </c>
      <c r="M199" cm="1">
        <f t="array" aca="1" ref="M199" ca="1">_xlfn.XLOOKUP(G199,Table_Assumptions[Total dividends expected to be received],Table_Weights[Total dividends expected to be received]/Table_Weights[[#Totals],[Total dividends expected to be received]])</f>
        <v>0.5</v>
      </c>
      <c r="N199">
        <f t="shared" ca="1" si="17"/>
        <v>9.2592592592592587E-3</v>
      </c>
      <c r="O199" s="7">
        <f t="shared" ca="1" si="18"/>
        <v>791.77522114556609</v>
      </c>
    </row>
    <row r="200" spans="2:15" x14ac:dyDescent="0.25">
      <c r="B200">
        <v>173</v>
      </c>
      <c r="C200">
        <f t="shared" ca="1" si="15"/>
        <v>25.67</v>
      </c>
      <c r="D200" s="8">
        <f t="shared" ca="1" si="20"/>
        <v>7.8E-2</v>
      </c>
      <c r="E200" s="8">
        <f t="shared" ca="1" si="20"/>
        <v>4.2091157101159959E-2</v>
      </c>
      <c r="F200" s="3">
        <f t="shared" ca="1" si="20"/>
        <v>8.43</v>
      </c>
      <c r="G200" s="3">
        <f t="shared" ca="1" si="16"/>
        <v>40.65</v>
      </c>
      <c r="I200" cm="1">
        <f t="array" aca="1" ref="I200" ca="1">_xlfn.XLOOKUP(C200,Table_Assumptions[Normalized Earnings10],Table_Weights[Normalized Earnings10]/Table_Weights[[#Totals],[Normalized Earnings10]])</f>
        <v>0.5</v>
      </c>
      <c r="J200" cm="1">
        <f t="array" aca="1" ref="J200" ca="1">_xlfn.XLOOKUP(D200,Table_Assumptions[k],Table_Weights[k]/Table_Weights[[#Totals],[k]])</f>
        <v>0.33333333333333331</v>
      </c>
      <c r="K200" cm="1">
        <f t="array" aca="1" ref="K200" ca="1">_xlfn.XLOOKUP(E200,Table_Assumptions[g],Table_Weights[g]/Table_Weights[[#Totals],[g]])</f>
        <v>0.33333333333333331</v>
      </c>
      <c r="L200" cm="1">
        <f t="array" aca="1" ref="L200" ca="1">_xlfn.XLOOKUP(F200,Table_Assumptions[Net non-operating assets (liabilities)10],Table_Weights[Net non-operating assets (liabilities)10]/Table_Weights[[#Totals],[Net non-operating assets (liabilities)10]])</f>
        <v>0.33333333333333331</v>
      </c>
      <c r="M200" cm="1">
        <f t="array" aca="1" ref="M200" ca="1">_xlfn.XLOOKUP(G200,Table_Assumptions[Total dividends expected to be received],Table_Weights[Total dividends expected to be received]/Table_Weights[[#Totals],[Total dividends expected to be received]])</f>
        <v>0.25</v>
      </c>
      <c r="N200">
        <f t="shared" ca="1" si="17"/>
        <v>4.6296296296296294E-3</v>
      </c>
      <c r="O200" s="7">
        <f t="shared" ca="1" si="18"/>
        <v>794.03522114556608</v>
      </c>
    </row>
    <row r="201" spans="2:15" x14ac:dyDescent="0.25">
      <c r="B201">
        <v>174</v>
      </c>
      <c r="C201">
        <f t="shared" ca="1" si="15"/>
        <v>25.67</v>
      </c>
      <c r="D201" s="8">
        <f t="shared" ca="1" si="20"/>
        <v>7.8E-2</v>
      </c>
      <c r="E201" s="8">
        <f t="shared" ca="1" si="20"/>
        <v>4.2091157101159959E-2</v>
      </c>
      <c r="F201" s="3">
        <f t="shared" ca="1" si="20"/>
        <v>11.8</v>
      </c>
      <c r="G201" s="3">
        <f t="shared" ca="1" si="16"/>
        <v>36.270000000000003</v>
      </c>
      <c r="I201" cm="1">
        <f t="array" aca="1" ref="I201" ca="1">_xlfn.XLOOKUP(C201,Table_Assumptions[Normalized Earnings10],Table_Weights[Normalized Earnings10]/Table_Weights[[#Totals],[Normalized Earnings10]])</f>
        <v>0.5</v>
      </c>
      <c r="J201" cm="1">
        <f t="array" aca="1" ref="J201" ca="1">_xlfn.XLOOKUP(D201,Table_Assumptions[k],Table_Weights[k]/Table_Weights[[#Totals],[k]])</f>
        <v>0.33333333333333331</v>
      </c>
      <c r="K201" cm="1">
        <f t="array" aca="1" ref="K201" ca="1">_xlfn.XLOOKUP(E201,Table_Assumptions[g],Table_Weights[g]/Table_Weights[[#Totals],[g]])</f>
        <v>0.33333333333333331</v>
      </c>
      <c r="L201" cm="1">
        <f t="array" aca="1" ref="L201" ca="1">_xlfn.XLOOKUP(F201,Table_Assumptions[Net non-operating assets (liabilities)10],Table_Weights[Net non-operating assets (liabilities)10]/Table_Weights[[#Totals],[Net non-operating assets (liabilities)10]])</f>
        <v>0.33333333333333331</v>
      </c>
      <c r="M201" cm="1">
        <f t="array" aca="1" ref="M201" ca="1">_xlfn.XLOOKUP(G201,Table_Assumptions[Total dividends expected to be received],Table_Weights[Total dividends expected to be received]/Table_Weights[[#Totals],[Total dividends expected to be received]])</f>
        <v>0.25</v>
      </c>
      <c r="N201">
        <f t="shared" ca="1" si="17"/>
        <v>4.6296296296296294E-3</v>
      </c>
      <c r="O201" s="7">
        <f t="shared" ca="1" si="18"/>
        <v>793.02522114556609</v>
      </c>
    </row>
    <row r="202" spans="2:15" x14ac:dyDescent="0.25">
      <c r="B202">
        <v>175</v>
      </c>
      <c r="C202">
        <f t="shared" ca="1" si="15"/>
        <v>25.67</v>
      </c>
      <c r="D202" s="8">
        <f t="shared" ca="1" si="20"/>
        <v>7.8E-2</v>
      </c>
      <c r="E202" s="8">
        <f t="shared" ca="1" si="20"/>
        <v>4.2091157101159959E-2</v>
      </c>
      <c r="F202" s="3">
        <f t="shared" ca="1" si="20"/>
        <v>11.8</v>
      </c>
      <c r="G202" s="3">
        <f t="shared" ca="1" si="16"/>
        <v>38.39</v>
      </c>
      <c r="I202" cm="1">
        <f t="array" aca="1" ref="I202" ca="1">_xlfn.XLOOKUP(C202,Table_Assumptions[Normalized Earnings10],Table_Weights[Normalized Earnings10]/Table_Weights[[#Totals],[Normalized Earnings10]])</f>
        <v>0.5</v>
      </c>
      <c r="J202" cm="1">
        <f t="array" aca="1" ref="J202" ca="1">_xlfn.XLOOKUP(D202,Table_Assumptions[k],Table_Weights[k]/Table_Weights[[#Totals],[k]])</f>
        <v>0.33333333333333331</v>
      </c>
      <c r="K202" cm="1">
        <f t="array" aca="1" ref="K202" ca="1">_xlfn.XLOOKUP(E202,Table_Assumptions[g],Table_Weights[g]/Table_Weights[[#Totals],[g]])</f>
        <v>0.33333333333333331</v>
      </c>
      <c r="L202" cm="1">
        <f t="array" aca="1" ref="L202" ca="1">_xlfn.XLOOKUP(F202,Table_Assumptions[Net non-operating assets (liabilities)10],Table_Weights[Net non-operating assets (liabilities)10]/Table_Weights[[#Totals],[Net non-operating assets (liabilities)10]])</f>
        <v>0.33333333333333331</v>
      </c>
      <c r="M202" cm="1">
        <f t="array" aca="1" ref="M202" ca="1">_xlfn.XLOOKUP(G202,Table_Assumptions[Total dividends expected to be received],Table_Weights[Total dividends expected to be received]/Table_Weights[[#Totals],[Total dividends expected to be received]])</f>
        <v>0.5</v>
      </c>
      <c r="N202">
        <f t="shared" ca="1" si="17"/>
        <v>9.2592592592592587E-3</v>
      </c>
      <c r="O202" s="7">
        <f t="shared" ca="1" si="18"/>
        <v>795.1452211455661</v>
      </c>
    </row>
    <row r="203" spans="2:15" x14ac:dyDescent="0.25">
      <c r="B203">
        <v>176</v>
      </c>
      <c r="C203">
        <f t="shared" ca="1" si="15"/>
        <v>25.67</v>
      </c>
      <c r="D203" s="8">
        <f t="shared" ca="1" si="20"/>
        <v>7.8E-2</v>
      </c>
      <c r="E203" s="8">
        <f t="shared" ca="1" si="20"/>
        <v>4.2091157101159959E-2</v>
      </c>
      <c r="F203" s="3">
        <f t="shared" ca="1" si="20"/>
        <v>11.8</v>
      </c>
      <c r="G203" s="3">
        <f t="shared" ca="1" si="16"/>
        <v>40.65</v>
      </c>
      <c r="I203" cm="1">
        <f t="array" aca="1" ref="I203" ca="1">_xlfn.XLOOKUP(C203,Table_Assumptions[Normalized Earnings10],Table_Weights[Normalized Earnings10]/Table_Weights[[#Totals],[Normalized Earnings10]])</f>
        <v>0.5</v>
      </c>
      <c r="J203" cm="1">
        <f t="array" aca="1" ref="J203" ca="1">_xlfn.XLOOKUP(D203,Table_Assumptions[k],Table_Weights[k]/Table_Weights[[#Totals],[k]])</f>
        <v>0.33333333333333331</v>
      </c>
      <c r="K203" cm="1">
        <f t="array" aca="1" ref="K203" ca="1">_xlfn.XLOOKUP(E203,Table_Assumptions[g],Table_Weights[g]/Table_Weights[[#Totals],[g]])</f>
        <v>0.33333333333333331</v>
      </c>
      <c r="L203" cm="1">
        <f t="array" aca="1" ref="L203" ca="1">_xlfn.XLOOKUP(F203,Table_Assumptions[Net non-operating assets (liabilities)10],Table_Weights[Net non-operating assets (liabilities)10]/Table_Weights[[#Totals],[Net non-operating assets (liabilities)10]])</f>
        <v>0.33333333333333331</v>
      </c>
      <c r="M203" cm="1">
        <f t="array" aca="1" ref="M203" ca="1">_xlfn.XLOOKUP(G203,Table_Assumptions[Total dividends expected to be received],Table_Weights[Total dividends expected to be received]/Table_Weights[[#Totals],[Total dividends expected to be received]])</f>
        <v>0.25</v>
      </c>
      <c r="N203">
        <f t="shared" ca="1" si="17"/>
        <v>4.6296296296296294E-3</v>
      </c>
      <c r="O203" s="7">
        <f t="shared" ca="1" si="18"/>
        <v>797.40522114556609</v>
      </c>
    </row>
    <row r="204" spans="2:15" x14ac:dyDescent="0.25">
      <c r="B204">
        <v>177</v>
      </c>
      <c r="C204">
        <f t="shared" ca="1" si="15"/>
        <v>25.67</v>
      </c>
      <c r="D204" s="8">
        <f t="shared" ca="1" si="20"/>
        <v>7.8E-2</v>
      </c>
      <c r="E204" s="8">
        <f t="shared" ca="1" si="20"/>
        <v>4.2091157101159959E-2</v>
      </c>
      <c r="F204" s="3">
        <f t="shared" ca="1" si="20"/>
        <v>15.17</v>
      </c>
      <c r="G204" s="3">
        <f t="shared" ca="1" si="16"/>
        <v>36.270000000000003</v>
      </c>
      <c r="I204" cm="1">
        <f t="array" aca="1" ref="I204" ca="1">_xlfn.XLOOKUP(C204,Table_Assumptions[Normalized Earnings10],Table_Weights[Normalized Earnings10]/Table_Weights[[#Totals],[Normalized Earnings10]])</f>
        <v>0.5</v>
      </c>
      <c r="J204" cm="1">
        <f t="array" aca="1" ref="J204" ca="1">_xlfn.XLOOKUP(D204,Table_Assumptions[k],Table_Weights[k]/Table_Weights[[#Totals],[k]])</f>
        <v>0.33333333333333331</v>
      </c>
      <c r="K204" cm="1">
        <f t="array" aca="1" ref="K204" ca="1">_xlfn.XLOOKUP(E204,Table_Assumptions[g],Table_Weights[g]/Table_Weights[[#Totals],[g]])</f>
        <v>0.33333333333333331</v>
      </c>
      <c r="L204" cm="1">
        <f t="array" aca="1" ref="L204" ca="1">_xlfn.XLOOKUP(F204,Table_Assumptions[Net non-operating assets (liabilities)10],Table_Weights[Net non-operating assets (liabilities)10]/Table_Weights[[#Totals],[Net non-operating assets (liabilities)10]])</f>
        <v>0.33333333333333331</v>
      </c>
      <c r="M204" cm="1">
        <f t="array" aca="1" ref="M204" ca="1">_xlfn.XLOOKUP(G204,Table_Assumptions[Total dividends expected to be received],Table_Weights[Total dividends expected to be received]/Table_Weights[[#Totals],[Total dividends expected to be received]])</f>
        <v>0.25</v>
      </c>
      <c r="N204">
        <f t="shared" ca="1" si="17"/>
        <v>4.6296296296296294E-3</v>
      </c>
      <c r="O204" s="7">
        <f t="shared" ca="1" si="18"/>
        <v>796.3952211455661</v>
      </c>
    </row>
    <row r="205" spans="2:15" x14ac:dyDescent="0.25">
      <c r="B205">
        <v>178</v>
      </c>
      <c r="C205">
        <f t="shared" ca="1" si="15"/>
        <v>25.67</v>
      </c>
      <c r="D205" s="8">
        <f t="shared" ca="1" si="20"/>
        <v>7.8E-2</v>
      </c>
      <c r="E205" s="8">
        <f t="shared" ca="1" si="20"/>
        <v>4.2091157101159959E-2</v>
      </c>
      <c r="F205" s="3">
        <f t="shared" ca="1" si="20"/>
        <v>15.17</v>
      </c>
      <c r="G205" s="3">
        <f t="shared" ca="1" si="16"/>
        <v>38.39</v>
      </c>
      <c r="I205" cm="1">
        <f t="array" aca="1" ref="I205" ca="1">_xlfn.XLOOKUP(C205,Table_Assumptions[Normalized Earnings10],Table_Weights[Normalized Earnings10]/Table_Weights[[#Totals],[Normalized Earnings10]])</f>
        <v>0.5</v>
      </c>
      <c r="J205" cm="1">
        <f t="array" aca="1" ref="J205" ca="1">_xlfn.XLOOKUP(D205,Table_Assumptions[k],Table_Weights[k]/Table_Weights[[#Totals],[k]])</f>
        <v>0.33333333333333331</v>
      </c>
      <c r="K205" cm="1">
        <f t="array" aca="1" ref="K205" ca="1">_xlfn.XLOOKUP(E205,Table_Assumptions[g],Table_Weights[g]/Table_Weights[[#Totals],[g]])</f>
        <v>0.33333333333333331</v>
      </c>
      <c r="L205" cm="1">
        <f t="array" aca="1" ref="L205" ca="1">_xlfn.XLOOKUP(F205,Table_Assumptions[Net non-operating assets (liabilities)10],Table_Weights[Net non-operating assets (liabilities)10]/Table_Weights[[#Totals],[Net non-operating assets (liabilities)10]])</f>
        <v>0.33333333333333331</v>
      </c>
      <c r="M205" cm="1">
        <f t="array" aca="1" ref="M205" ca="1">_xlfn.XLOOKUP(G205,Table_Assumptions[Total dividends expected to be received],Table_Weights[Total dividends expected to be received]/Table_Weights[[#Totals],[Total dividends expected to be received]])</f>
        <v>0.5</v>
      </c>
      <c r="N205">
        <f t="shared" ca="1" si="17"/>
        <v>9.2592592592592587E-3</v>
      </c>
      <c r="O205" s="7">
        <f t="shared" ca="1" si="18"/>
        <v>798.5152211455661</v>
      </c>
    </row>
    <row r="206" spans="2:15" x14ac:dyDescent="0.25">
      <c r="B206">
        <v>179</v>
      </c>
      <c r="C206">
        <f t="shared" ca="1" si="15"/>
        <v>25.67</v>
      </c>
      <c r="D206" s="8">
        <f t="shared" ca="1" si="20"/>
        <v>7.8E-2</v>
      </c>
      <c r="E206" s="8">
        <f t="shared" ca="1" si="20"/>
        <v>4.2091157101159959E-2</v>
      </c>
      <c r="F206" s="3">
        <f t="shared" ca="1" si="20"/>
        <v>15.17</v>
      </c>
      <c r="G206" s="3">
        <f t="shared" ca="1" si="16"/>
        <v>40.65</v>
      </c>
      <c r="I206" cm="1">
        <f t="array" aca="1" ref="I206" ca="1">_xlfn.XLOOKUP(C206,Table_Assumptions[Normalized Earnings10],Table_Weights[Normalized Earnings10]/Table_Weights[[#Totals],[Normalized Earnings10]])</f>
        <v>0.5</v>
      </c>
      <c r="J206" cm="1">
        <f t="array" aca="1" ref="J206" ca="1">_xlfn.XLOOKUP(D206,Table_Assumptions[k],Table_Weights[k]/Table_Weights[[#Totals],[k]])</f>
        <v>0.33333333333333331</v>
      </c>
      <c r="K206" cm="1">
        <f t="array" aca="1" ref="K206" ca="1">_xlfn.XLOOKUP(E206,Table_Assumptions[g],Table_Weights[g]/Table_Weights[[#Totals],[g]])</f>
        <v>0.33333333333333331</v>
      </c>
      <c r="L206" cm="1">
        <f t="array" aca="1" ref="L206" ca="1">_xlfn.XLOOKUP(F206,Table_Assumptions[Net non-operating assets (liabilities)10],Table_Weights[Net non-operating assets (liabilities)10]/Table_Weights[[#Totals],[Net non-operating assets (liabilities)10]])</f>
        <v>0.33333333333333331</v>
      </c>
      <c r="M206" cm="1">
        <f t="array" aca="1" ref="M206" ca="1">_xlfn.XLOOKUP(G206,Table_Assumptions[Total dividends expected to be received],Table_Weights[Total dividends expected to be received]/Table_Weights[[#Totals],[Total dividends expected to be received]])</f>
        <v>0.25</v>
      </c>
      <c r="N206">
        <f t="shared" ca="1" si="17"/>
        <v>4.6296296296296294E-3</v>
      </c>
      <c r="O206" s="7">
        <f t="shared" ca="1" si="18"/>
        <v>800.77522114556609</v>
      </c>
    </row>
    <row r="207" spans="2:15" x14ac:dyDescent="0.25">
      <c r="B207">
        <v>180</v>
      </c>
      <c r="C207">
        <f t="shared" ca="1" si="15"/>
        <v>25.67</v>
      </c>
      <c r="D207" s="8">
        <f t="shared" ref="D207:F226" ca="1" si="21">OFFSET(D$20,INT(MOD($B207,C$18)/D$18),0)</f>
        <v>7.8E-2</v>
      </c>
      <c r="E207" s="8">
        <f t="shared" ca="1" si="21"/>
        <v>4.4195714956217956E-2</v>
      </c>
      <c r="F207" s="3">
        <f t="shared" ca="1" si="21"/>
        <v>8.43</v>
      </c>
      <c r="G207" s="3">
        <f t="shared" ca="1" si="16"/>
        <v>36.270000000000003</v>
      </c>
      <c r="I207" cm="1">
        <f t="array" aca="1" ref="I207" ca="1">_xlfn.XLOOKUP(C207,Table_Assumptions[Normalized Earnings10],Table_Weights[Normalized Earnings10]/Table_Weights[[#Totals],[Normalized Earnings10]])</f>
        <v>0.5</v>
      </c>
      <c r="J207" cm="1">
        <f t="array" aca="1" ref="J207" ca="1">_xlfn.XLOOKUP(D207,Table_Assumptions[k],Table_Weights[k]/Table_Weights[[#Totals],[k]])</f>
        <v>0.33333333333333331</v>
      </c>
      <c r="K207" cm="1">
        <f t="array" aca="1" ref="K207" ca="1">_xlfn.XLOOKUP(E207,Table_Assumptions[g],Table_Weights[g]/Table_Weights[[#Totals],[g]])</f>
        <v>0.33333333333333331</v>
      </c>
      <c r="L207" cm="1">
        <f t="array" aca="1" ref="L207" ca="1">_xlfn.XLOOKUP(F207,Table_Assumptions[Net non-operating assets (liabilities)10],Table_Weights[Net non-operating assets (liabilities)10]/Table_Weights[[#Totals],[Net non-operating assets (liabilities)10]])</f>
        <v>0.33333333333333331</v>
      </c>
      <c r="M207" cm="1">
        <f t="array" aca="1" ref="M207" ca="1">_xlfn.XLOOKUP(G207,Table_Assumptions[Total dividends expected to be received],Table_Weights[Total dividends expected to be received]/Table_Weights[[#Totals],[Total dividends expected to be received]])</f>
        <v>0.25</v>
      </c>
      <c r="N207">
        <f t="shared" ca="1" si="17"/>
        <v>4.6296296296296294E-3</v>
      </c>
      <c r="O207" s="7">
        <f t="shared" ca="1" si="18"/>
        <v>837.63213769230515</v>
      </c>
    </row>
    <row r="208" spans="2:15" x14ac:dyDescent="0.25">
      <c r="B208">
        <v>181</v>
      </c>
      <c r="C208">
        <f t="shared" ca="1" si="15"/>
        <v>25.67</v>
      </c>
      <c r="D208" s="8">
        <f t="shared" ca="1" si="21"/>
        <v>7.8E-2</v>
      </c>
      <c r="E208" s="8">
        <f t="shared" ca="1" si="21"/>
        <v>4.4195714956217956E-2</v>
      </c>
      <c r="F208" s="3">
        <f t="shared" ca="1" si="21"/>
        <v>8.43</v>
      </c>
      <c r="G208" s="3">
        <f t="shared" ca="1" si="16"/>
        <v>38.39</v>
      </c>
      <c r="I208" cm="1">
        <f t="array" aca="1" ref="I208" ca="1">_xlfn.XLOOKUP(C208,Table_Assumptions[Normalized Earnings10],Table_Weights[Normalized Earnings10]/Table_Weights[[#Totals],[Normalized Earnings10]])</f>
        <v>0.5</v>
      </c>
      <c r="J208" cm="1">
        <f t="array" aca="1" ref="J208" ca="1">_xlfn.XLOOKUP(D208,Table_Assumptions[k],Table_Weights[k]/Table_Weights[[#Totals],[k]])</f>
        <v>0.33333333333333331</v>
      </c>
      <c r="K208" cm="1">
        <f t="array" aca="1" ref="K208" ca="1">_xlfn.XLOOKUP(E208,Table_Assumptions[g],Table_Weights[g]/Table_Weights[[#Totals],[g]])</f>
        <v>0.33333333333333331</v>
      </c>
      <c r="L208" cm="1">
        <f t="array" aca="1" ref="L208" ca="1">_xlfn.XLOOKUP(F208,Table_Assumptions[Net non-operating assets (liabilities)10],Table_Weights[Net non-operating assets (liabilities)10]/Table_Weights[[#Totals],[Net non-operating assets (liabilities)10]])</f>
        <v>0.33333333333333331</v>
      </c>
      <c r="M208" cm="1">
        <f t="array" aca="1" ref="M208" ca="1">_xlfn.XLOOKUP(G208,Table_Assumptions[Total dividends expected to be received],Table_Weights[Total dividends expected to be received]/Table_Weights[[#Totals],[Total dividends expected to be received]])</f>
        <v>0.5</v>
      </c>
      <c r="N208">
        <f t="shared" ca="1" si="17"/>
        <v>9.2592592592592587E-3</v>
      </c>
      <c r="O208" s="7">
        <f t="shared" ca="1" si="18"/>
        <v>839.75213769230515</v>
      </c>
    </row>
    <row r="209" spans="2:15" x14ac:dyDescent="0.25">
      <c r="B209">
        <v>182</v>
      </c>
      <c r="C209">
        <f t="shared" ca="1" si="15"/>
        <v>25.67</v>
      </c>
      <c r="D209" s="8">
        <f t="shared" ca="1" si="21"/>
        <v>7.8E-2</v>
      </c>
      <c r="E209" s="8">
        <f t="shared" ca="1" si="21"/>
        <v>4.4195714956217956E-2</v>
      </c>
      <c r="F209" s="3">
        <f t="shared" ca="1" si="21"/>
        <v>8.43</v>
      </c>
      <c r="G209" s="3">
        <f t="shared" ca="1" si="16"/>
        <v>40.65</v>
      </c>
      <c r="I209" cm="1">
        <f t="array" aca="1" ref="I209" ca="1">_xlfn.XLOOKUP(C209,Table_Assumptions[Normalized Earnings10],Table_Weights[Normalized Earnings10]/Table_Weights[[#Totals],[Normalized Earnings10]])</f>
        <v>0.5</v>
      </c>
      <c r="J209" cm="1">
        <f t="array" aca="1" ref="J209" ca="1">_xlfn.XLOOKUP(D209,Table_Assumptions[k],Table_Weights[k]/Table_Weights[[#Totals],[k]])</f>
        <v>0.33333333333333331</v>
      </c>
      <c r="K209" cm="1">
        <f t="array" aca="1" ref="K209" ca="1">_xlfn.XLOOKUP(E209,Table_Assumptions[g],Table_Weights[g]/Table_Weights[[#Totals],[g]])</f>
        <v>0.33333333333333331</v>
      </c>
      <c r="L209" cm="1">
        <f t="array" aca="1" ref="L209" ca="1">_xlfn.XLOOKUP(F209,Table_Assumptions[Net non-operating assets (liabilities)10],Table_Weights[Net non-operating assets (liabilities)10]/Table_Weights[[#Totals],[Net non-operating assets (liabilities)10]])</f>
        <v>0.33333333333333331</v>
      </c>
      <c r="M209" cm="1">
        <f t="array" aca="1" ref="M209" ca="1">_xlfn.XLOOKUP(G209,Table_Assumptions[Total dividends expected to be received],Table_Weights[Total dividends expected to be received]/Table_Weights[[#Totals],[Total dividends expected to be received]])</f>
        <v>0.25</v>
      </c>
      <c r="N209">
        <f t="shared" ca="1" si="17"/>
        <v>4.6296296296296294E-3</v>
      </c>
      <c r="O209" s="7">
        <f t="shared" ca="1" si="18"/>
        <v>842.01213769230515</v>
      </c>
    </row>
    <row r="210" spans="2:15" x14ac:dyDescent="0.25">
      <c r="B210">
        <v>183</v>
      </c>
      <c r="C210">
        <f t="shared" ca="1" si="15"/>
        <v>25.67</v>
      </c>
      <c r="D210" s="8">
        <f t="shared" ca="1" si="21"/>
        <v>7.8E-2</v>
      </c>
      <c r="E210" s="8">
        <f t="shared" ca="1" si="21"/>
        <v>4.4195714956217956E-2</v>
      </c>
      <c r="F210" s="3">
        <f t="shared" ca="1" si="21"/>
        <v>11.8</v>
      </c>
      <c r="G210" s="3">
        <f t="shared" ca="1" si="16"/>
        <v>36.270000000000003</v>
      </c>
      <c r="I210" cm="1">
        <f t="array" aca="1" ref="I210" ca="1">_xlfn.XLOOKUP(C210,Table_Assumptions[Normalized Earnings10],Table_Weights[Normalized Earnings10]/Table_Weights[[#Totals],[Normalized Earnings10]])</f>
        <v>0.5</v>
      </c>
      <c r="J210" cm="1">
        <f t="array" aca="1" ref="J210" ca="1">_xlfn.XLOOKUP(D210,Table_Assumptions[k],Table_Weights[k]/Table_Weights[[#Totals],[k]])</f>
        <v>0.33333333333333331</v>
      </c>
      <c r="K210" cm="1">
        <f t="array" aca="1" ref="K210" ca="1">_xlfn.XLOOKUP(E210,Table_Assumptions[g],Table_Weights[g]/Table_Weights[[#Totals],[g]])</f>
        <v>0.33333333333333331</v>
      </c>
      <c r="L210" cm="1">
        <f t="array" aca="1" ref="L210" ca="1">_xlfn.XLOOKUP(F210,Table_Assumptions[Net non-operating assets (liabilities)10],Table_Weights[Net non-operating assets (liabilities)10]/Table_Weights[[#Totals],[Net non-operating assets (liabilities)10]])</f>
        <v>0.33333333333333331</v>
      </c>
      <c r="M210" cm="1">
        <f t="array" aca="1" ref="M210" ca="1">_xlfn.XLOOKUP(G210,Table_Assumptions[Total dividends expected to be received],Table_Weights[Total dividends expected to be received]/Table_Weights[[#Totals],[Total dividends expected to be received]])</f>
        <v>0.25</v>
      </c>
      <c r="N210">
        <f t="shared" ca="1" si="17"/>
        <v>4.6296296296296294E-3</v>
      </c>
      <c r="O210" s="7">
        <f t="shared" ca="1" si="18"/>
        <v>841.00213769230515</v>
      </c>
    </row>
    <row r="211" spans="2:15" x14ac:dyDescent="0.25">
      <c r="B211">
        <v>184</v>
      </c>
      <c r="C211">
        <f t="shared" ca="1" si="15"/>
        <v>25.67</v>
      </c>
      <c r="D211" s="8">
        <f t="shared" ca="1" si="21"/>
        <v>7.8E-2</v>
      </c>
      <c r="E211" s="8">
        <f t="shared" ca="1" si="21"/>
        <v>4.4195714956217956E-2</v>
      </c>
      <c r="F211" s="3">
        <f t="shared" ca="1" si="21"/>
        <v>11.8</v>
      </c>
      <c r="G211" s="3">
        <f t="shared" ca="1" si="16"/>
        <v>38.39</v>
      </c>
      <c r="I211" cm="1">
        <f t="array" aca="1" ref="I211" ca="1">_xlfn.XLOOKUP(C211,Table_Assumptions[Normalized Earnings10],Table_Weights[Normalized Earnings10]/Table_Weights[[#Totals],[Normalized Earnings10]])</f>
        <v>0.5</v>
      </c>
      <c r="J211" cm="1">
        <f t="array" aca="1" ref="J211" ca="1">_xlfn.XLOOKUP(D211,Table_Assumptions[k],Table_Weights[k]/Table_Weights[[#Totals],[k]])</f>
        <v>0.33333333333333331</v>
      </c>
      <c r="K211" cm="1">
        <f t="array" aca="1" ref="K211" ca="1">_xlfn.XLOOKUP(E211,Table_Assumptions[g],Table_Weights[g]/Table_Weights[[#Totals],[g]])</f>
        <v>0.33333333333333331</v>
      </c>
      <c r="L211" cm="1">
        <f t="array" aca="1" ref="L211" ca="1">_xlfn.XLOOKUP(F211,Table_Assumptions[Net non-operating assets (liabilities)10],Table_Weights[Net non-operating assets (liabilities)10]/Table_Weights[[#Totals],[Net non-operating assets (liabilities)10]])</f>
        <v>0.33333333333333331</v>
      </c>
      <c r="M211" cm="1">
        <f t="array" aca="1" ref="M211" ca="1">_xlfn.XLOOKUP(G211,Table_Assumptions[Total dividends expected to be received],Table_Weights[Total dividends expected to be received]/Table_Weights[[#Totals],[Total dividends expected to be received]])</f>
        <v>0.5</v>
      </c>
      <c r="N211">
        <f t="shared" ca="1" si="17"/>
        <v>9.2592592592592587E-3</v>
      </c>
      <c r="O211" s="7">
        <f t="shared" ca="1" si="18"/>
        <v>843.12213769230516</v>
      </c>
    </row>
    <row r="212" spans="2:15" x14ac:dyDescent="0.25">
      <c r="B212">
        <v>185</v>
      </c>
      <c r="C212">
        <f t="shared" ca="1" si="15"/>
        <v>25.67</v>
      </c>
      <c r="D212" s="8">
        <f t="shared" ca="1" si="21"/>
        <v>7.8E-2</v>
      </c>
      <c r="E212" s="8">
        <f t="shared" ca="1" si="21"/>
        <v>4.4195714956217956E-2</v>
      </c>
      <c r="F212" s="3">
        <f t="shared" ca="1" si="21"/>
        <v>11.8</v>
      </c>
      <c r="G212" s="3">
        <f t="shared" ca="1" si="16"/>
        <v>40.65</v>
      </c>
      <c r="I212" cm="1">
        <f t="array" aca="1" ref="I212" ca="1">_xlfn.XLOOKUP(C212,Table_Assumptions[Normalized Earnings10],Table_Weights[Normalized Earnings10]/Table_Weights[[#Totals],[Normalized Earnings10]])</f>
        <v>0.5</v>
      </c>
      <c r="J212" cm="1">
        <f t="array" aca="1" ref="J212" ca="1">_xlfn.XLOOKUP(D212,Table_Assumptions[k],Table_Weights[k]/Table_Weights[[#Totals],[k]])</f>
        <v>0.33333333333333331</v>
      </c>
      <c r="K212" cm="1">
        <f t="array" aca="1" ref="K212" ca="1">_xlfn.XLOOKUP(E212,Table_Assumptions[g],Table_Weights[g]/Table_Weights[[#Totals],[g]])</f>
        <v>0.33333333333333331</v>
      </c>
      <c r="L212" cm="1">
        <f t="array" aca="1" ref="L212" ca="1">_xlfn.XLOOKUP(F212,Table_Assumptions[Net non-operating assets (liabilities)10],Table_Weights[Net non-operating assets (liabilities)10]/Table_Weights[[#Totals],[Net non-operating assets (liabilities)10]])</f>
        <v>0.33333333333333331</v>
      </c>
      <c r="M212" cm="1">
        <f t="array" aca="1" ref="M212" ca="1">_xlfn.XLOOKUP(G212,Table_Assumptions[Total dividends expected to be received],Table_Weights[Total dividends expected to be received]/Table_Weights[[#Totals],[Total dividends expected to be received]])</f>
        <v>0.25</v>
      </c>
      <c r="N212">
        <f t="shared" ca="1" si="17"/>
        <v>4.6296296296296294E-3</v>
      </c>
      <c r="O212" s="7">
        <f t="shared" ca="1" si="18"/>
        <v>845.38213769230515</v>
      </c>
    </row>
    <row r="213" spans="2:15" x14ac:dyDescent="0.25">
      <c r="B213">
        <v>186</v>
      </c>
      <c r="C213">
        <f t="shared" ca="1" si="15"/>
        <v>25.67</v>
      </c>
      <c r="D213" s="8">
        <f t="shared" ca="1" si="21"/>
        <v>7.8E-2</v>
      </c>
      <c r="E213" s="8">
        <f t="shared" ca="1" si="21"/>
        <v>4.4195714956217956E-2</v>
      </c>
      <c r="F213" s="3">
        <f t="shared" ca="1" si="21"/>
        <v>15.17</v>
      </c>
      <c r="G213" s="3">
        <f t="shared" ca="1" si="16"/>
        <v>36.270000000000003</v>
      </c>
      <c r="I213" cm="1">
        <f t="array" aca="1" ref="I213" ca="1">_xlfn.XLOOKUP(C213,Table_Assumptions[Normalized Earnings10],Table_Weights[Normalized Earnings10]/Table_Weights[[#Totals],[Normalized Earnings10]])</f>
        <v>0.5</v>
      </c>
      <c r="J213" cm="1">
        <f t="array" aca="1" ref="J213" ca="1">_xlfn.XLOOKUP(D213,Table_Assumptions[k],Table_Weights[k]/Table_Weights[[#Totals],[k]])</f>
        <v>0.33333333333333331</v>
      </c>
      <c r="K213" cm="1">
        <f t="array" aca="1" ref="K213" ca="1">_xlfn.XLOOKUP(E213,Table_Assumptions[g],Table_Weights[g]/Table_Weights[[#Totals],[g]])</f>
        <v>0.33333333333333331</v>
      </c>
      <c r="L213" cm="1">
        <f t="array" aca="1" ref="L213" ca="1">_xlfn.XLOOKUP(F213,Table_Assumptions[Net non-operating assets (liabilities)10],Table_Weights[Net non-operating assets (liabilities)10]/Table_Weights[[#Totals],[Net non-operating assets (liabilities)10]])</f>
        <v>0.33333333333333331</v>
      </c>
      <c r="M213" cm="1">
        <f t="array" aca="1" ref="M213" ca="1">_xlfn.XLOOKUP(G213,Table_Assumptions[Total dividends expected to be received],Table_Weights[Total dividends expected to be received]/Table_Weights[[#Totals],[Total dividends expected to be received]])</f>
        <v>0.25</v>
      </c>
      <c r="N213">
        <f t="shared" ca="1" si="17"/>
        <v>4.6296296296296294E-3</v>
      </c>
      <c r="O213" s="7">
        <f t="shared" ca="1" si="18"/>
        <v>844.37213769230516</v>
      </c>
    </row>
    <row r="214" spans="2:15" x14ac:dyDescent="0.25">
      <c r="B214">
        <v>187</v>
      </c>
      <c r="C214">
        <f t="shared" ca="1" si="15"/>
        <v>25.67</v>
      </c>
      <c r="D214" s="8">
        <f t="shared" ca="1" si="21"/>
        <v>7.8E-2</v>
      </c>
      <c r="E214" s="8">
        <f t="shared" ca="1" si="21"/>
        <v>4.4195714956217956E-2</v>
      </c>
      <c r="F214" s="3">
        <f t="shared" ca="1" si="21"/>
        <v>15.17</v>
      </c>
      <c r="G214" s="3">
        <f t="shared" ca="1" si="16"/>
        <v>38.39</v>
      </c>
      <c r="I214" cm="1">
        <f t="array" aca="1" ref="I214" ca="1">_xlfn.XLOOKUP(C214,Table_Assumptions[Normalized Earnings10],Table_Weights[Normalized Earnings10]/Table_Weights[[#Totals],[Normalized Earnings10]])</f>
        <v>0.5</v>
      </c>
      <c r="J214" cm="1">
        <f t="array" aca="1" ref="J214" ca="1">_xlfn.XLOOKUP(D214,Table_Assumptions[k],Table_Weights[k]/Table_Weights[[#Totals],[k]])</f>
        <v>0.33333333333333331</v>
      </c>
      <c r="K214" cm="1">
        <f t="array" aca="1" ref="K214" ca="1">_xlfn.XLOOKUP(E214,Table_Assumptions[g],Table_Weights[g]/Table_Weights[[#Totals],[g]])</f>
        <v>0.33333333333333331</v>
      </c>
      <c r="L214" cm="1">
        <f t="array" aca="1" ref="L214" ca="1">_xlfn.XLOOKUP(F214,Table_Assumptions[Net non-operating assets (liabilities)10],Table_Weights[Net non-operating assets (liabilities)10]/Table_Weights[[#Totals],[Net non-operating assets (liabilities)10]])</f>
        <v>0.33333333333333331</v>
      </c>
      <c r="M214" cm="1">
        <f t="array" aca="1" ref="M214" ca="1">_xlfn.XLOOKUP(G214,Table_Assumptions[Total dividends expected to be received],Table_Weights[Total dividends expected to be received]/Table_Weights[[#Totals],[Total dividends expected to be received]])</f>
        <v>0.5</v>
      </c>
      <c r="N214">
        <f t="shared" ca="1" si="17"/>
        <v>9.2592592592592587E-3</v>
      </c>
      <c r="O214" s="7">
        <f t="shared" ca="1" si="18"/>
        <v>846.49213769230516</v>
      </c>
    </row>
    <row r="215" spans="2:15" x14ac:dyDescent="0.25">
      <c r="B215">
        <v>188</v>
      </c>
      <c r="C215">
        <f t="shared" ca="1" si="15"/>
        <v>25.67</v>
      </c>
      <c r="D215" s="8">
        <f t="shared" ca="1" si="21"/>
        <v>7.8E-2</v>
      </c>
      <c r="E215" s="8">
        <f t="shared" ca="1" si="21"/>
        <v>4.4195714956217956E-2</v>
      </c>
      <c r="F215" s="3">
        <f t="shared" ca="1" si="21"/>
        <v>15.17</v>
      </c>
      <c r="G215" s="3">
        <f t="shared" ca="1" si="16"/>
        <v>40.65</v>
      </c>
      <c r="I215" cm="1">
        <f t="array" aca="1" ref="I215" ca="1">_xlfn.XLOOKUP(C215,Table_Assumptions[Normalized Earnings10],Table_Weights[Normalized Earnings10]/Table_Weights[[#Totals],[Normalized Earnings10]])</f>
        <v>0.5</v>
      </c>
      <c r="J215" cm="1">
        <f t="array" aca="1" ref="J215" ca="1">_xlfn.XLOOKUP(D215,Table_Assumptions[k],Table_Weights[k]/Table_Weights[[#Totals],[k]])</f>
        <v>0.33333333333333331</v>
      </c>
      <c r="K215" cm="1">
        <f t="array" aca="1" ref="K215" ca="1">_xlfn.XLOOKUP(E215,Table_Assumptions[g],Table_Weights[g]/Table_Weights[[#Totals],[g]])</f>
        <v>0.33333333333333331</v>
      </c>
      <c r="L215" cm="1">
        <f t="array" aca="1" ref="L215" ca="1">_xlfn.XLOOKUP(F215,Table_Assumptions[Net non-operating assets (liabilities)10],Table_Weights[Net non-operating assets (liabilities)10]/Table_Weights[[#Totals],[Net non-operating assets (liabilities)10]])</f>
        <v>0.33333333333333331</v>
      </c>
      <c r="M215" cm="1">
        <f t="array" aca="1" ref="M215" ca="1">_xlfn.XLOOKUP(G215,Table_Assumptions[Total dividends expected to be received],Table_Weights[Total dividends expected to be received]/Table_Weights[[#Totals],[Total dividends expected to be received]])</f>
        <v>0.25</v>
      </c>
      <c r="N215">
        <f t="shared" ca="1" si="17"/>
        <v>4.6296296296296294E-3</v>
      </c>
      <c r="O215" s="7">
        <f t="shared" ca="1" si="18"/>
        <v>848.75213769230515</v>
      </c>
    </row>
    <row r="216" spans="2:15" x14ac:dyDescent="0.25">
      <c r="B216">
        <v>189</v>
      </c>
      <c r="C216">
        <f t="shared" ca="1" si="15"/>
        <v>25.67</v>
      </c>
      <c r="D216" s="8">
        <f t="shared" ca="1" si="21"/>
        <v>7.0000000000000007E-2</v>
      </c>
      <c r="E216" s="8">
        <f t="shared" ca="1" si="21"/>
        <v>3.9986599246101963E-2</v>
      </c>
      <c r="F216" s="3">
        <f t="shared" ca="1" si="21"/>
        <v>8.43</v>
      </c>
      <c r="G216" s="3">
        <f t="shared" ca="1" si="16"/>
        <v>36.270000000000003</v>
      </c>
      <c r="I216" cm="1">
        <f t="array" aca="1" ref="I216" ca="1">_xlfn.XLOOKUP(C216,Table_Assumptions[Normalized Earnings10],Table_Weights[Normalized Earnings10]/Table_Weights[[#Totals],[Normalized Earnings10]])</f>
        <v>0.5</v>
      </c>
      <c r="J216" cm="1">
        <f t="array" aca="1" ref="J216" ca="1">_xlfn.XLOOKUP(D216,Table_Assumptions[k],Table_Weights[k]/Table_Weights[[#Totals],[k]])</f>
        <v>0.33333333333333331</v>
      </c>
      <c r="K216" cm="1">
        <f t="array" aca="1" ref="K216" ca="1">_xlfn.XLOOKUP(E216,Table_Assumptions[g],Table_Weights[g]/Table_Weights[[#Totals],[g]])</f>
        <v>0.33333333333333331</v>
      </c>
      <c r="L216" cm="1">
        <f t="array" aca="1" ref="L216" ca="1">_xlfn.XLOOKUP(F216,Table_Assumptions[Net non-operating assets (liabilities)10],Table_Weights[Net non-operating assets (liabilities)10]/Table_Weights[[#Totals],[Net non-operating assets (liabilities)10]])</f>
        <v>0.33333333333333331</v>
      </c>
      <c r="M216" cm="1">
        <f t="array" aca="1" ref="M216" ca="1">_xlfn.XLOOKUP(G216,Table_Assumptions[Total dividends expected to be received],Table_Weights[Total dividends expected to be received]/Table_Weights[[#Totals],[Total dividends expected to be received]])</f>
        <v>0.25</v>
      </c>
      <c r="N216">
        <f t="shared" ca="1" si="17"/>
        <v>4.6296296296296294E-3</v>
      </c>
      <c r="O216" s="7">
        <f t="shared" ca="1" si="18"/>
        <v>934.18454130710882</v>
      </c>
    </row>
    <row r="217" spans="2:15" x14ac:dyDescent="0.25">
      <c r="B217">
        <v>190</v>
      </c>
      <c r="C217">
        <f t="shared" ca="1" si="15"/>
        <v>25.67</v>
      </c>
      <c r="D217" s="8">
        <f t="shared" ca="1" si="21"/>
        <v>7.0000000000000007E-2</v>
      </c>
      <c r="E217" s="8">
        <f t="shared" ca="1" si="21"/>
        <v>3.9986599246101963E-2</v>
      </c>
      <c r="F217" s="3">
        <f t="shared" ca="1" si="21"/>
        <v>8.43</v>
      </c>
      <c r="G217" s="3">
        <f t="shared" ca="1" si="16"/>
        <v>38.39</v>
      </c>
      <c r="I217" cm="1">
        <f t="array" aca="1" ref="I217" ca="1">_xlfn.XLOOKUP(C217,Table_Assumptions[Normalized Earnings10],Table_Weights[Normalized Earnings10]/Table_Weights[[#Totals],[Normalized Earnings10]])</f>
        <v>0.5</v>
      </c>
      <c r="J217" cm="1">
        <f t="array" aca="1" ref="J217" ca="1">_xlfn.XLOOKUP(D217,Table_Assumptions[k],Table_Weights[k]/Table_Weights[[#Totals],[k]])</f>
        <v>0.33333333333333331</v>
      </c>
      <c r="K217" cm="1">
        <f t="array" aca="1" ref="K217" ca="1">_xlfn.XLOOKUP(E217,Table_Assumptions[g],Table_Weights[g]/Table_Weights[[#Totals],[g]])</f>
        <v>0.33333333333333331</v>
      </c>
      <c r="L217" cm="1">
        <f t="array" aca="1" ref="L217" ca="1">_xlfn.XLOOKUP(F217,Table_Assumptions[Net non-operating assets (liabilities)10],Table_Weights[Net non-operating assets (liabilities)10]/Table_Weights[[#Totals],[Net non-operating assets (liabilities)10]])</f>
        <v>0.33333333333333331</v>
      </c>
      <c r="M217" cm="1">
        <f t="array" aca="1" ref="M217" ca="1">_xlfn.XLOOKUP(G217,Table_Assumptions[Total dividends expected to be received],Table_Weights[Total dividends expected to be received]/Table_Weights[[#Totals],[Total dividends expected to be received]])</f>
        <v>0.5</v>
      </c>
      <c r="N217">
        <f t="shared" ca="1" si="17"/>
        <v>9.2592592592592587E-3</v>
      </c>
      <c r="O217" s="7">
        <f t="shared" ca="1" si="18"/>
        <v>936.30454130710882</v>
      </c>
    </row>
    <row r="218" spans="2:15" x14ac:dyDescent="0.25">
      <c r="B218">
        <v>191</v>
      </c>
      <c r="C218">
        <f t="shared" ca="1" si="15"/>
        <v>25.67</v>
      </c>
      <c r="D218" s="8">
        <f t="shared" ca="1" si="21"/>
        <v>7.0000000000000007E-2</v>
      </c>
      <c r="E218" s="8">
        <f t="shared" ca="1" si="21"/>
        <v>3.9986599246101963E-2</v>
      </c>
      <c r="F218" s="3">
        <f t="shared" ca="1" si="21"/>
        <v>8.43</v>
      </c>
      <c r="G218" s="3">
        <f t="shared" ca="1" si="16"/>
        <v>40.65</v>
      </c>
      <c r="I218" cm="1">
        <f t="array" aca="1" ref="I218" ca="1">_xlfn.XLOOKUP(C218,Table_Assumptions[Normalized Earnings10],Table_Weights[Normalized Earnings10]/Table_Weights[[#Totals],[Normalized Earnings10]])</f>
        <v>0.5</v>
      </c>
      <c r="J218" cm="1">
        <f t="array" aca="1" ref="J218" ca="1">_xlfn.XLOOKUP(D218,Table_Assumptions[k],Table_Weights[k]/Table_Weights[[#Totals],[k]])</f>
        <v>0.33333333333333331</v>
      </c>
      <c r="K218" cm="1">
        <f t="array" aca="1" ref="K218" ca="1">_xlfn.XLOOKUP(E218,Table_Assumptions[g],Table_Weights[g]/Table_Weights[[#Totals],[g]])</f>
        <v>0.33333333333333331</v>
      </c>
      <c r="L218" cm="1">
        <f t="array" aca="1" ref="L218" ca="1">_xlfn.XLOOKUP(F218,Table_Assumptions[Net non-operating assets (liabilities)10],Table_Weights[Net non-operating assets (liabilities)10]/Table_Weights[[#Totals],[Net non-operating assets (liabilities)10]])</f>
        <v>0.33333333333333331</v>
      </c>
      <c r="M218" cm="1">
        <f t="array" aca="1" ref="M218" ca="1">_xlfn.XLOOKUP(G218,Table_Assumptions[Total dividends expected to be received],Table_Weights[Total dividends expected to be received]/Table_Weights[[#Totals],[Total dividends expected to be received]])</f>
        <v>0.25</v>
      </c>
      <c r="N218">
        <f t="shared" ca="1" si="17"/>
        <v>4.6296296296296294E-3</v>
      </c>
      <c r="O218" s="7">
        <f t="shared" ca="1" si="18"/>
        <v>938.56454130710881</v>
      </c>
    </row>
    <row r="219" spans="2:15" x14ac:dyDescent="0.25">
      <c r="B219">
        <v>192</v>
      </c>
      <c r="C219">
        <f t="shared" ref="C219:C269" ca="1" si="22">OFFSET(C$20,INT(B219/$C$18),0)</f>
        <v>25.67</v>
      </c>
      <c r="D219" s="8">
        <f t="shared" ca="1" si="21"/>
        <v>7.0000000000000007E-2</v>
      </c>
      <c r="E219" s="8">
        <f t="shared" ca="1" si="21"/>
        <v>3.9986599246101963E-2</v>
      </c>
      <c r="F219" s="3">
        <f t="shared" ca="1" si="21"/>
        <v>11.8</v>
      </c>
      <c r="G219" s="3">
        <f t="shared" ref="G219:G269" ca="1" si="23">OFFSET(G$20,MOD(B219,F$18),0)</f>
        <v>36.270000000000003</v>
      </c>
      <c r="I219" cm="1">
        <f t="array" aca="1" ref="I219" ca="1">_xlfn.XLOOKUP(C219,Table_Assumptions[Normalized Earnings10],Table_Weights[Normalized Earnings10]/Table_Weights[[#Totals],[Normalized Earnings10]])</f>
        <v>0.5</v>
      </c>
      <c r="J219" cm="1">
        <f t="array" aca="1" ref="J219" ca="1">_xlfn.XLOOKUP(D219,Table_Assumptions[k],Table_Weights[k]/Table_Weights[[#Totals],[k]])</f>
        <v>0.33333333333333331</v>
      </c>
      <c r="K219" cm="1">
        <f t="array" aca="1" ref="K219" ca="1">_xlfn.XLOOKUP(E219,Table_Assumptions[g],Table_Weights[g]/Table_Weights[[#Totals],[g]])</f>
        <v>0.33333333333333331</v>
      </c>
      <c r="L219" cm="1">
        <f t="array" aca="1" ref="L219" ca="1">_xlfn.XLOOKUP(F219,Table_Assumptions[Net non-operating assets (liabilities)10],Table_Weights[Net non-operating assets (liabilities)10]/Table_Weights[[#Totals],[Net non-operating assets (liabilities)10]])</f>
        <v>0.33333333333333331</v>
      </c>
      <c r="M219" cm="1">
        <f t="array" aca="1" ref="M219" ca="1">_xlfn.XLOOKUP(G219,Table_Assumptions[Total dividends expected to be received],Table_Weights[Total dividends expected to be received]/Table_Weights[[#Totals],[Total dividends expected to be received]])</f>
        <v>0.25</v>
      </c>
      <c r="N219">
        <f t="shared" ref="N219:N269" ca="1" si="24">I219*J219*K219*L219*M219</f>
        <v>4.6296296296296294E-3</v>
      </c>
      <c r="O219" s="7">
        <f t="shared" ref="O219:O269" ca="1" si="25">C219*(1+E219)/(D219-E219)+F219+G219</f>
        <v>937.55454130710882</v>
      </c>
    </row>
    <row r="220" spans="2:15" x14ac:dyDescent="0.25">
      <c r="B220">
        <v>193</v>
      </c>
      <c r="C220">
        <f t="shared" ca="1" si="22"/>
        <v>25.67</v>
      </c>
      <c r="D220" s="8">
        <f t="shared" ca="1" si="21"/>
        <v>7.0000000000000007E-2</v>
      </c>
      <c r="E220" s="8">
        <f t="shared" ca="1" si="21"/>
        <v>3.9986599246101963E-2</v>
      </c>
      <c r="F220" s="3">
        <f t="shared" ca="1" si="21"/>
        <v>11.8</v>
      </c>
      <c r="G220" s="3">
        <f t="shared" ca="1" si="23"/>
        <v>38.39</v>
      </c>
      <c r="I220" cm="1">
        <f t="array" aca="1" ref="I220" ca="1">_xlfn.XLOOKUP(C220,Table_Assumptions[Normalized Earnings10],Table_Weights[Normalized Earnings10]/Table_Weights[[#Totals],[Normalized Earnings10]])</f>
        <v>0.5</v>
      </c>
      <c r="J220" cm="1">
        <f t="array" aca="1" ref="J220" ca="1">_xlfn.XLOOKUP(D220,Table_Assumptions[k],Table_Weights[k]/Table_Weights[[#Totals],[k]])</f>
        <v>0.33333333333333331</v>
      </c>
      <c r="K220" cm="1">
        <f t="array" aca="1" ref="K220" ca="1">_xlfn.XLOOKUP(E220,Table_Assumptions[g],Table_Weights[g]/Table_Weights[[#Totals],[g]])</f>
        <v>0.33333333333333331</v>
      </c>
      <c r="L220" cm="1">
        <f t="array" aca="1" ref="L220" ca="1">_xlfn.XLOOKUP(F220,Table_Assumptions[Net non-operating assets (liabilities)10],Table_Weights[Net non-operating assets (liabilities)10]/Table_Weights[[#Totals],[Net non-operating assets (liabilities)10]])</f>
        <v>0.33333333333333331</v>
      </c>
      <c r="M220" cm="1">
        <f t="array" aca="1" ref="M220" ca="1">_xlfn.XLOOKUP(G220,Table_Assumptions[Total dividends expected to be received],Table_Weights[Total dividends expected to be received]/Table_Weights[[#Totals],[Total dividends expected to be received]])</f>
        <v>0.5</v>
      </c>
      <c r="N220">
        <f t="shared" ca="1" si="24"/>
        <v>9.2592592592592587E-3</v>
      </c>
      <c r="O220" s="7">
        <f t="shared" ca="1" si="25"/>
        <v>939.67454130710883</v>
      </c>
    </row>
    <row r="221" spans="2:15" x14ac:dyDescent="0.25">
      <c r="B221">
        <v>194</v>
      </c>
      <c r="C221">
        <f t="shared" ca="1" si="22"/>
        <v>25.67</v>
      </c>
      <c r="D221" s="8">
        <f t="shared" ca="1" si="21"/>
        <v>7.0000000000000007E-2</v>
      </c>
      <c r="E221" s="8">
        <f t="shared" ca="1" si="21"/>
        <v>3.9986599246101963E-2</v>
      </c>
      <c r="F221" s="3">
        <f t="shared" ca="1" si="21"/>
        <v>11.8</v>
      </c>
      <c r="G221" s="3">
        <f t="shared" ca="1" si="23"/>
        <v>40.65</v>
      </c>
      <c r="I221" cm="1">
        <f t="array" aca="1" ref="I221" ca="1">_xlfn.XLOOKUP(C221,Table_Assumptions[Normalized Earnings10],Table_Weights[Normalized Earnings10]/Table_Weights[[#Totals],[Normalized Earnings10]])</f>
        <v>0.5</v>
      </c>
      <c r="J221" cm="1">
        <f t="array" aca="1" ref="J221" ca="1">_xlfn.XLOOKUP(D221,Table_Assumptions[k],Table_Weights[k]/Table_Weights[[#Totals],[k]])</f>
        <v>0.33333333333333331</v>
      </c>
      <c r="K221" cm="1">
        <f t="array" aca="1" ref="K221" ca="1">_xlfn.XLOOKUP(E221,Table_Assumptions[g],Table_Weights[g]/Table_Weights[[#Totals],[g]])</f>
        <v>0.33333333333333331</v>
      </c>
      <c r="L221" cm="1">
        <f t="array" aca="1" ref="L221" ca="1">_xlfn.XLOOKUP(F221,Table_Assumptions[Net non-operating assets (liabilities)10],Table_Weights[Net non-operating assets (liabilities)10]/Table_Weights[[#Totals],[Net non-operating assets (liabilities)10]])</f>
        <v>0.33333333333333331</v>
      </c>
      <c r="M221" cm="1">
        <f t="array" aca="1" ref="M221" ca="1">_xlfn.XLOOKUP(G221,Table_Assumptions[Total dividends expected to be received],Table_Weights[Total dividends expected to be received]/Table_Weights[[#Totals],[Total dividends expected to be received]])</f>
        <v>0.25</v>
      </c>
      <c r="N221">
        <f t="shared" ca="1" si="24"/>
        <v>4.6296296296296294E-3</v>
      </c>
      <c r="O221" s="7">
        <f t="shared" ca="1" si="25"/>
        <v>941.93454130710882</v>
      </c>
    </row>
    <row r="222" spans="2:15" x14ac:dyDescent="0.25">
      <c r="B222">
        <v>195</v>
      </c>
      <c r="C222">
        <f t="shared" ca="1" si="22"/>
        <v>25.67</v>
      </c>
      <c r="D222" s="8">
        <f t="shared" ca="1" si="21"/>
        <v>7.0000000000000007E-2</v>
      </c>
      <c r="E222" s="8">
        <f t="shared" ca="1" si="21"/>
        <v>3.9986599246101963E-2</v>
      </c>
      <c r="F222" s="3">
        <f t="shared" ca="1" si="21"/>
        <v>15.17</v>
      </c>
      <c r="G222" s="3">
        <f t="shared" ca="1" si="23"/>
        <v>36.270000000000003</v>
      </c>
      <c r="I222" cm="1">
        <f t="array" aca="1" ref="I222" ca="1">_xlfn.XLOOKUP(C222,Table_Assumptions[Normalized Earnings10],Table_Weights[Normalized Earnings10]/Table_Weights[[#Totals],[Normalized Earnings10]])</f>
        <v>0.5</v>
      </c>
      <c r="J222" cm="1">
        <f t="array" aca="1" ref="J222" ca="1">_xlfn.XLOOKUP(D222,Table_Assumptions[k],Table_Weights[k]/Table_Weights[[#Totals],[k]])</f>
        <v>0.33333333333333331</v>
      </c>
      <c r="K222" cm="1">
        <f t="array" aca="1" ref="K222" ca="1">_xlfn.XLOOKUP(E222,Table_Assumptions[g],Table_Weights[g]/Table_Weights[[#Totals],[g]])</f>
        <v>0.33333333333333331</v>
      </c>
      <c r="L222" cm="1">
        <f t="array" aca="1" ref="L222" ca="1">_xlfn.XLOOKUP(F222,Table_Assumptions[Net non-operating assets (liabilities)10],Table_Weights[Net non-operating assets (liabilities)10]/Table_Weights[[#Totals],[Net non-operating assets (liabilities)10]])</f>
        <v>0.33333333333333331</v>
      </c>
      <c r="M222" cm="1">
        <f t="array" aca="1" ref="M222" ca="1">_xlfn.XLOOKUP(G222,Table_Assumptions[Total dividends expected to be received],Table_Weights[Total dividends expected to be received]/Table_Weights[[#Totals],[Total dividends expected to be received]])</f>
        <v>0.25</v>
      </c>
      <c r="N222">
        <f t="shared" ca="1" si="24"/>
        <v>4.6296296296296294E-3</v>
      </c>
      <c r="O222" s="7">
        <f t="shared" ca="1" si="25"/>
        <v>940.92454130710883</v>
      </c>
    </row>
    <row r="223" spans="2:15" x14ac:dyDescent="0.25">
      <c r="B223">
        <v>196</v>
      </c>
      <c r="C223">
        <f t="shared" ca="1" si="22"/>
        <v>25.67</v>
      </c>
      <c r="D223" s="8">
        <f t="shared" ca="1" si="21"/>
        <v>7.0000000000000007E-2</v>
      </c>
      <c r="E223" s="8">
        <f t="shared" ca="1" si="21"/>
        <v>3.9986599246101963E-2</v>
      </c>
      <c r="F223" s="3">
        <f t="shared" ca="1" si="21"/>
        <v>15.17</v>
      </c>
      <c r="G223" s="3">
        <f t="shared" ca="1" si="23"/>
        <v>38.39</v>
      </c>
      <c r="I223" cm="1">
        <f t="array" aca="1" ref="I223" ca="1">_xlfn.XLOOKUP(C223,Table_Assumptions[Normalized Earnings10],Table_Weights[Normalized Earnings10]/Table_Weights[[#Totals],[Normalized Earnings10]])</f>
        <v>0.5</v>
      </c>
      <c r="J223" cm="1">
        <f t="array" aca="1" ref="J223" ca="1">_xlfn.XLOOKUP(D223,Table_Assumptions[k],Table_Weights[k]/Table_Weights[[#Totals],[k]])</f>
        <v>0.33333333333333331</v>
      </c>
      <c r="K223" cm="1">
        <f t="array" aca="1" ref="K223" ca="1">_xlfn.XLOOKUP(E223,Table_Assumptions[g],Table_Weights[g]/Table_Weights[[#Totals],[g]])</f>
        <v>0.33333333333333331</v>
      </c>
      <c r="L223" cm="1">
        <f t="array" aca="1" ref="L223" ca="1">_xlfn.XLOOKUP(F223,Table_Assumptions[Net non-operating assets (liabilities)10],Table_Weights[Net non-operating assets (liabilities)10]/Table_Weights[[#Totals],[Net non-operating assets (liabilities)10]])</f>
        <v>0.33333333333333331</v>
      </c>
      <c r="M223" cm="1">
        <f t="array" aca="1" ref="M223" ca="1">_xlfn.XLOOKUP(G223,Table_Assumptions[Total dividends expected to be received],Table_Weights[Total dividends expected to be received]/Table_Weights[[#Totals],[Total dividends expected to be received]])</f>
        <v>0.5</v>
      </c>
      <c r="N223">
        <f t="shared" ca="1" si="24"/>
        <v>9.2592592592592587E-3</v>
      </c>
      <c r="O223" s="7">
        <f t="shared" ca="1" si="25"/>
        <v>943.04454130710883</v>
      </c>
    </row>
    <row r="224" spans="2:15" x14ac:dyDescent="0.25">
      <c r="B224">
        <v>197</v>
      </c>
      <c r="C224">
        <f t="shared" ca="1" si="22"/>
        <v>25.67</v>
      </c>
      <c r="D224" s="8">
        <f t="shared" ca="1" si="21"/>
        <v>7.0000000000000007E-2</v>
      </c>
      <c r="E224" s="8">
        <f t="shared" ca="1" si="21"/>
        <v>3.9986599246101963E-2</v>
      </c>
      <c r="F224" s="3">
        <f t="shared" ca="1" si="21"/>
        <v>15.17</v>
      </c>
      <c r="G224" s="3">
        <f t="shared" ca="1" si="23"/>
        <v>40.65</v>
      </c>
      <c r="I224" cm="1">
        <f t="array" aca="1" ref="I224" ca="1">_xlfn.XLOOKUP(C224,Table_Assumptions[Normalized Earnings10],Table_Weights[Normalized Earnings10]/Table_Weights[[#Totals],[Normalized Earnings10]])</f>
        <v>0.5</v>
      </c>
      <c r="J224" cm="1">
        <f t="array" aca="1" ref="J224" ca="1">_xlfn.XLOOKUP(D224,Table_Assumptions[k],Table_Weights[k]/Table_Weights[[#Totals],[k]])</f>
        <v>0.33333333333333331</v>
      </c>
      <c r="K224" cm="1">
        <f t="array" aca="1" ref="K224" ca="1">_xlfn.XLOOKUP(E224,Table_Assumptions[g],Table_Weights[g]/Table_Weights[[#Totals],[g]])</f>
        <v>0.33333333333333331</v>
      </c>
      <c r="L224" cm="1">
        <f t="array" aca="1" ref="L224" ca="1">_xlfn.XLOOKUP(F224,Table_Assumptions[Net non-operating assets (liabilities)10],Table_Weights[Net non-operating assets (liabilities)10]/Table_Weights[[#Totals],[Net non-operating assets (liabilities)10]])</f>
        <v>0.33333333333333331</v>
      </c>
      <c r="M224" cm="1">
        <f t="array" aca="1" ref="M224" ca="1">_xlfn.XLOOKUP(G224,Table_Assumptions[Total dividends expected to be received],Table_Weights[Total dividends expected to be received]/Table_Weights[[#Totals],[Total dividends expected to be received]])</f>
        <v>0.25</v>
      </c>
      <c r="N224">
        <f t="shared" ca="1" si="24"/>
        <v>4.6296296296296294E-3</v>
      </c>
      <c r="O224" s="7">
        <f t="shared" ca="1" si="25"/>
        <v>945.30454130710882</v>
      </c>
    </row>
    <row r="225" spans="2:15" x14ac:dyDescent="0.25">
      <c r="B225">
        <v>198</v>
      </c>
      <c r="C225">
        <f t="shared" ca="1" si="22"/>
        <v>25.67</v>
      </c>
      <c r="D225" s="8">
        <f t="shared" ca="1" si="21"/>
        <v>7.0000000000000007E-2</v>
      </c>
      <c r="E225" s="8">
        <f t="shared" ca="1" si="21"/>
        <v>4.2091157101159959E-2</v>
      </c>
      <c r="F225" s="3">
        <f t="shared" ca="1" si="21"/>
        <v>8.43</v>
      </c>
      <c r="G225" s="3">
        <f t="shared" ca="1" si="23"/>
        <v>36.270000000000003</v>
      </c>
      <c r="I225" cm="1">
        <f t="array" aca="1" ref="I225" ca="1">_xlfn.XLOOKUP(C225,Table_Assumptions[Normalized Earnings10],Table_Weights[Normalized Earnings10]/Table_Weights[[#Totals],[Normalized Earnings10]])</f>
        <v>0.5</v>
      </c>
      <c r="J225" cm="1">
        <f t="array" aca="1" ref="J225" ca="1">_xlfn.XLOOKUP(D225,Table_Assumptions[k],Table_Weights[k]/Table_Weights[[#Totals],[k]])</f>
        <v>0.33333333333333331</v>
      </c>
      <c r="K225" cm="1">
        <f t="array" aca="1" ref="K225" ca="1">_xlfn.XLOOKUP(E225,Table_Assumptions[g],Table_Weights[g]/Table_Weights[[#Totals],[g]])</f>
        <v>0.33333333333333331</v>
      </c>
      <c r="L225" cm="1">
        <f t="array" aca="1" ref="L225" ca="1">_xlfn.XLOOKUP(F225,Table_Assumptions[Net non-operating assets (liabilities)10],Table_Weights[Net non-operating assets (liabilities)10]/Table_Weights[[#Totals],[Net non-operating assets (liabilities)10]])</f>
        <v>0.33333333333333331</v>
      </c>
      <c r="M225" cm="1">
        <f t="array" aca="1" ref="M225" ca="1">_xlfn.XLOOKUP(G225,Table_Assumptions[Total dividends expected to be received],Table_Weights[Total dividends expected to be received]/Table_Weights[[#Totals],[Total dividends expected to be received]])</f>
        <v>0.25</v>
      </c>
      <c r="N225">
        <f t="shared" ca="1" si="24"/>
        <v>4.6296296296296294E-3</v>
      </c>
      <c r="O225" s="7">
        <f t="shared" ca="1" si="25"/>
        <v>1003.1947717018603</v>
      </c>
    </row>
    <row r="226" spans="2:15" x14ac:dyDescent="0.25">
      <c r="B226">
        <v>199</v>
      </c>
      <c r="C226">
        <f t="shared" ca="1" si="22"/>
        <v>25.67</v>
      </c>
      <c r="D226" s="8">
        <f t="shared" ca="1" si="21"/>
        <v>7.0000000000000007E-2</v>
      </c>
      <c r="E226" s="8">
        <f t="shared" ca="1" si="21"/>
        <v>4.2091157101159959E-2</v>
      </c>
      <c r="F226" s="3">
        <f t="shared" ca="1" si="21"/>
        <v>8.43</v>
      </c>
      <c r="G226" s="3">
        <f t="shared" ca="1" si="23"/>
        <v>38.39</v>
      </c>
      <c r="I226" cm="1">
        <f t="array" aca="1" ref="I226" ca="1">_xlfn.XLOOKUP(C226,Table_Assumptions[Normalized Earnings10],Table_Weights[Normalized Earnings10]/Table_Weights[[#Totals],[Normalized Earnings10]])</f>
        <v>0.5</v>
      </c>
      <c r="J226" cm="1">
        <f t="array" aca="1" ref="J226" ca="1">_xlfn.XLOOKUP(D226,Table_Assumptions[k],Table_Weights[k]/Table_Weights[[#Totals],[k]])</f>
        <v>0.33333333333333331</v>
      </c>
      <c r="K226" cm="1">
        <f t="array" aca="1" ref="K226" ca="1">_xlfn.XLOOKUP(E226,Table_Assumptions[g],Table_Weights[g]/Table_Weights[[#Totals],[g]])</f>
        <v>0.33333333333333331</v>
      </c>
      <c r="L226" cm="1">
        <f t="array" aca="1" ref="L226" ca="1">_xlfn.XLOOKUP(F226,Table_Assumptions[Net non-operating assets (liabilities)10],Table_Weights[Net non-operating assets (liabilities)10]/Table_Weights[[#Totals],[Net non-operating assets (liabilities)10]])</f>
        <v>0.33333333333333331</v>
      </c>
      <c r="M226" cm="1">
        <f t="array" aca="1" ref="M226" ca="1">_xlfn.XLOOKUP(G226,Table_Assumptions[Total dividends expected to be received],Table_Weights[Total dividends expected to be received]/Table_Weights[[#Totals],[Total dividends expected to be received]])</f>
        <v>0.5</v>
      </c>
      <c r="N226">
        <f t="shared" ca="1" si="24"/>
        <v>9.2592592592592587E-3</v>
      </c>
      <c r="O226" s="7">
        <f t="shared" ca="1" si="25"/>
        <v>1005.3147717018603</v>
      </c>
    </row>
    <row r="227" spans="2:15" x14ac:dyDescent="0.25">
      <c r="B227">
        <v>200</v>
      </c>
      <c r="C227">
        <f t="shared" ca="1" si="22"/>
        <v>25.67</v>
      </c>
      <c r="D227" s="8">
        <f t="shared" ref="D227:F246" ca="1" si="26">OFFSET(D$20,INT(MOD($B227,C$18)/D$18),0)</f>
        <v>7.0000000000000007E-2</v>
      </c>
      <c r="E227" s="8">
        <f t="shared" ca="1" si="26"/>
        <v>4.2091157101159959E-2</v>
      </c>
      <c r="F227" s="3">
        <f t="shared" ca="1" si="26"/>
        <v>8.43</v>
      </c>
      <c r="G227" s="3">
        <f t="shared" ca="1" si="23"/>
        <v>40.65</v>
      </c>
      <c r="I227" cm="1">
        <f t="array" aca="1" ref="I227" ca="1">_xlfn.XLOOKUP(C227,Table_Assumptions[Normalized Earnings10],Table_Weights[Normalized Earnings10]/Table_Weights[[#Totals],[Normalized Earnings10]])</f>
        <v>0.5</v>
      </c>
      <c r="J227" cm="1">
        <f t="array" aca="1" ref="J227" ca="1">_xlfn.XLOOKUP(D227,Table_Assumptions[k],Table_Weights[k]/Table_Weights[[#Totals],[k]])</f>
        <v>0.33333333333333331</v>
      </c>
      <c r="K227" cm="1">
        <f t="array" aca="1" ref="K227" ca="1">_xlfn.XLOOKUP(E227,Table_Assumptions[g],Table_Weights[g]/Table_Weights[[#Totals],[g]])</f>
        <v>0.33333333333333331</v>
      </c>
      <c r="L227" cm="1">
        <f t="array" aca="1" ref="L227" ca="1">_xlfn.XLOOKUP(F227,Table_Assumptions[Net non-operating assets (liabilities)10],Table_Weights[Net non-operating assets (liabilities)10]/Table_Weights[[#Totals],[Net non-operating assets (liabilities)10]])</f>
        <v>0.33333333333333331</v>
      </c>
      <c r="M227" cm="1">
        <f t="array" aca="1" ref="M227" ca="1">_xlfn.XLOOKUP(G227,Table_Assumptions[Total dividends expected to be received],Table_Weights[Total dividends expected to be received]/Table_Weights[[#Totals],[Total dividends expected to be received]])</f>
        <v>0.25</v>
      </c>
      <c r="N227">
        <f t="shared" ca="1" si="24"/>
        <v>4.6296296296296294E-3</v>
      </c>
      <c r="O227" s="7">
        <f t="shared" ca="1" si="25"/>
        <v>1007.5747717018603</v>
      </c>
    </row>
    <row r="228" spans="2:15" x14ac:dyDescent="0.25">
      <c r="B228">
        <v>201</v>
      </c>
      <c r="C228">
        <f t="shared" ca="1" si="22"/>
        <v>25.67</v>
      </c>
      <c r="D228" s="8">
        <f t="shared" ca="1" si="26"/>
        <v>7.0000000000000007E-2</v>
      </c>
      <c r="E228" s="8">
        <f t="shared" ca="1" si="26"/>
        <v>4.2091157101159959E-2</v>
      </c>
      <c r="F228" s="3">
        <f t="shared" ca="1" si="26"/>
        <v>11.8</v>
      </c>
      <c r="G228" s="3">
        <f t="shared" ca="1" si="23"/>
        <v>36.270000000000003</v>
      </c>
      <c r="I228" cm="1">
        <f t="array" aca="1" ref="I228" ca="1">_xlfn.XLOOKUP(C228,Table_Assumptions[Normalized Earnings10],Table_Weights[Normalized Earnings10]/Table_Weights[[#Totals],[Normalized Earnings10]])</f>
        <v>0.5</v>
      </c>
      <c r="J228" cm="1">
        <f t="array" aca="1" ref="J228" ca="1">_xlfn.XLOOKUP(D228,Table_Assumptions[k],Table_Weights[k]/Table_Weights[[#Totals],[k]])</f>
        <v>0.33333333333333331</v>
      </c>
      <c r="K228" cm="1">
        <f t="array" aca="1" ref="K228" ca="1">_xlfn.XLOOKUP(E228,Table_Assumptions[g],Table_Weights[g]/Table_Weights[[#Totals],[g]])</f>
        <v>0.33333333333333331</v>
      </c>
      <c r="L228" cm="1">
        <f t="array" aca="1" ref="L228" ca="1">_xlfn.XLOOKUP(F228,Table_Assumptions[Net non-operating assets (liabilities)10],Table_Weights[Net non-operating assets (liabilities)10]/Table_Weights[[#Totals],[Net non-operating assets (liabilities)10]])</f>
        <v>0.33333333333333331</v>
      </c>
      <c r="M228" cm="1">
        <f t="array" aca="1" ref="M228" ca="1">_xlfn.XLOOKUP(G228,Table_Assumptions[Total dividends expected to be received],Table_Weights[Total dividends expected to be received]/Table_Weights[[#Totals],[Total dividends expected to be received]])</f>
        <v>0.25</v>
      </c>
      <c r="N228">
        <f t="shared" ca="1" si="24"/>
        <v>4.6296296296296294E-3</v>
      </c>
      <c r="O228" s="7">
        <f t="shared" ca="1" si="25"/>
        <v>1006.5647717018603</v>
      </c>
    </row>
    <row r="229" spans="2:15" x14ac:dyDescent="0.25">
      <c r="B229">
        <v>202</v>
      </c>
      <c r="C229">
        <f t="shared" ca="1" si="22"/>
        <v>25.67</v>
      </c>
      <c r="D229" s="8">
        <f t="shared" ca="1" si="26"/>
        <v>7.0000000000000007E-2</v>
      </c>
      <c r="E229" s="8">
        <f t="shared" ca="1" si="26"/>
        <v>4.2091157101159959E-2</v>
      </c>
      <c r="F229" s="3">
        <f t="shared" ca="1" si="26"/>
        <v>11.8</v>
      </c>
      <c r="G229" s="3">
        <f t="shared" ca="1" si="23"/>
        <v>38.39</v>
      </c>
      <c r="I229" cm="1">
        <f t="array" aca="1" ref="I229" ca="1">_xlfn.XLOOKUP(C229,Table_Assumptions[Normalized Earnings10],Table_Weights[Normalized Earnings10]/Table_Weights[[#Totals],[Normalized Earnings10]])</f>
        <v>0.5</v>
      </c>
      <c r="J229" cm="1">
        <f t="array" aca="1" ref="J229" ca="1">_xlfn.XLOOKUP(D229,Table_Assumptions[k],Table_Weights[k]/Table_Weights[[#Totals],[k]])</f>
        <v>0.33333333333333331</v>
      </c>
      <c r="K229" cm="1">
        <f t="array" aca="1" ref="K229" ca="1">_xlfn.XLOOKUP(E229,Table_Assumptions[g],Table_Weights[g]/Table_Weights[[#Totals],[g]])</f>
        <v>0.33333333333333331</v>
      </c>
      <c r="L229" cm="1">
        <f t="array" aca="1" ref="L229" ca="1">_xlfn.XLOOKUP(F229,Table_Assumptions[Net non-operating assets (liabilities)10],Table_Weights[Net non-operating assets (liabilities)10]/Table_Weights[[#Totals],[Net non-operating assets (liabilities)10]])</f>
        <v>0.33333333333333331</v>
      </c>
      <c r="M229" cm="1">
        <f t="array" aca="1" ref="M229" ca="1">_xlfn.XLOOKUP(G229,Table_Assumptions[Total dividends expected to be received],Table_Weights[Total dividends expected to be received]/Table_Weights[[#Totals],[Total dividends expected to be received]])</f>
        <v>0.5</v>
      </c>
      <c r="N229">
        <f t="shared" ca="1" si="24"/>
        <v>9.2592592592592587E-3</v>
      </c>
      <c r="O229" s="7">
        <f t="shared" ca="1" si="25"/>
        <v>1008.6847717018603</v>
      </c>
    </row>
    <row r="230" spans="2:15" x14ac:dyDescent="0.25">
      <c r="B230">
        <v>203</v>
      </c>
      <c r="C230">
        <f t="shared" ca="1" si="22"/>
        <v>25.67</v>
      </c>
      <c r="D230" s="8">
        <f t="shared" ca="1" si="26"/>
        <v>7.0000000000000007E-2</v>
      </c>
      <c r="E230" s="8">
        <f t="shared" ca="1" si="26"/>
        <v>4.2091157101159959E-2</v>
      </c>
      <c r="F230" s="3">
        <f t="shared" ca="1" si="26"/>
        <v>11.8</v>
      </c>
      <c r="G230" s="3">
        <f t="shared" ca="1" si="23"/>
        <v>40.65</v>
      </c>
      <c r="I230" cm="1">
        <f t="array" aca="1" ref="I230" ca="1">_xlfn.XLOOKUP(C230,Table_Assumptions[Normalized Earnings10],Table_Weights[Normalized Earnings10]/Table_Weights[[#Totals],[Normalized Earnings10]])</f>
        <v>0.5</v>
      </c>
      <c r="J230" cm="1">
        <f t="array" aca="1" ref="J230" ca="1">_xlfn.XLOOKUP(D230,Table_Assumptions[k],Table_Weights[k]/Table_Weights[[#Totals],[k]])</f>
        <v>0.33333333333333331</v>
      </c>
      <c r="K230" cm="1">
        <f t="array" aca="1" ref="K230" ca="1">_xlfn.XLOOKUP(E230,Table_Assumptions[g],Table_Weights[g]/Table_Weights[[#Totals],[g]])</f>
        <v>0.33333333333333331</v>
      </c>
      <c r="L230" cm="1">
        <f t="array" aca="1" ref="L230" ca="1">_xlfn.XLOOKUP(F230,Table_Assumptions[Net non-operating assets (liabilities)10],Table_Weights[Net non-operating assets (liabilities)10]/Table_Weights[[#Totals],[Net non-operating assets (liabilities)10]])</f>
        <v>0.33333333333333331</v>
      </c>
      <c r="M230" cm="1">
        <f t="array" aca="1" ref="M230" ca="1">_xlfn.XLOOKUP(G230,Table_Assumptions[Total dividends expected to be received],Table_Weights[Total dividends expected to be received]/Table_Weights[[#Totals],[Total dividends expected to be received]])</f>
        <v>0.25</v>
      </c>
      <c r="N230">
        <f t="shared" ca="1" si="24"/>
        <v>4.6296296296296294E-3</v>
      </c>
      <c r="O230" s="7">
        <f t="shared" ca="1" si="25"/>
        <v>1010.9447717018603</v>
      </c>
    </row>
    <row r="231" spans="2:15" x14ac:dyDescent="0.25">
      <c r="B231">
        <v>204</v>
      </c>
      <c r="C231">
        <f t="shared" ca="1" si="22"/>
        <v>25.67</v>
      </c>
      <c r="D231" s="8">
        <f t="shared" ca="1" si="26"/>
        <v>7.0000000000000007E-2</v>
      </c>
      <c r="E231" s="8">
        <f t="shared" ca="1" si="26"/>
        <v>4.2091157101159959E-2</v>
      </c>
      <c r="F231" s="3">
        <f t="shared" ca="1" si="26"/>
        <v>15.17</v>
      </c>
      <c r="G231" s="3">
        <f t="shared" ca="1" si="23"/>
        <v>36.270000000000003</v>
      </c>
      <c r="I231" cm="1">
        <f t="array" aca="1" ref="I231" ca="1">_xlfn.XLOOKUP(C231,Table_Assumptions[Normalized Earnings10],Table_Weights[Normalized Earnings10]/Table_Weights[[#Totals],[Normalized Earnings10]])</f>
        <v>0.5</v>
      </c>
      <c r="J231" cm="1">
        <f t="array" aca="1" ref="J231" ca="1">_xlfn.XLOOKUP(D231,Table_Assumptions[k],Table_Weights[k]/Table_Weights[[#Totals],[k]])</f>
        <v>0.33333333333333331</v>
      </c>
      <c r="K231" cm="1">
        <f t="array" aca="1" ref="K231" ca="1">_xlfn.XLOOKUP(E231,Table_Assumptions[g],Table_Weights[g]/Table_Weights[[#Totals],[g]])</f>
        <v>0.33333333333333331</v>
      </c>
      <c r="L231" cm="1">
        <f t="array" aca="1" ref="L231" ca="1">_xlfn.XLOOKUP(F231,Table_Assumptions[Net non-operating assets (liabilities)10],Table_Weights[Net non-operating assets (liabilities)10]/Table_Weights[[#Totals],[Net non-operating assets (liabilities)10]])</f>
        <v>0.33333333333333331</v>
      </c>
      <c r="M231" cm="1">
        <f t="array" aca="1" ref="M231" ca="1">_xlfn.XLOOKUP(G231,Table_Assumptions[Total dividends expected to be received],Table_Weights[Total dividends expected to be received]/Table_Weights[[#Totals],[Total dividends expected to be received]])</f>
        <v>0.25</v>
      </c>
      <c r="N231">
        <f t="shared" ca="1" si="24"/>
        <v>4.6296296296296294E-3</v>
      </c>
      <c r="O231" s="7">
        <f t="shared" ca="1" si="25"/>
        <v>1009.9347717018603</v>
      </c>
    </row>
    <row r="232" spans="2:15" x14ac:dyDescent="0.25">
      <c r="B232">
        <v>205</v>
      </c>
      <c r="C232">
        <f t="shared" ca="1" si="22"/>
        <v>25.67</v>
      </c>
      <c r="D232" s="8">
        <f t="shared" ca="1" si="26"/>
        <v>7.0000000000000007E-2</v>
      </c>
      <c r="E232" s="8">
        <f t="shared" ca="1" si="26"/>
        <v>4.2091157101159959E-2</v>
      </c>
      <c r="F232" s="3">
        <f t="shared" ca="1" si="26"/>
        <v>15.17</v>
      </c>
      <c r="G232" s="3">
        <f t="shared" ca="1" si="23"/>
        <v>38.39</v>
      </c>
      <c r="I232" cm="1">
        <f t="array" aca="1" ref="I232" ca="1">_xlfn.XLOOKUP(C232,Table_Assumptions[Normalized Earnings10],Table_Weights[Normalized Earnings10]/Table_Weights[[#Totals],[Normalized Earnings10]])</f>
        <v>0.5</v>
      </c>
      <c r="J232" cm="1">
        <f t="array" aca="1" ref="J232" ca="1">_xlfn.XLOOKUP(D232,Table_Assumptions[k],Table_Weights[k]/Table_Weights[[#Totals],[k]])</f>
        <v>0.33333333333333331</v>
      </c>
      <c r="K232" cm="1">
        <f t="array" aca="1" ref="K232" ca="1">_xlfn.XLOOKUP(E232,Table_Assumptions[g],Table_Weights[g]/Table_Weights[[#Totals],[g]])</f>
        <v>0.33333333333333331</v>
      </c>
      <c r="L232" cm="1">
        <f t="array" aca="1" ref="L232" ca="1">_xlfn.XLOOKUP(F232,Table_Assumptions[Net non-operating assets (liabilities)10],Table_Weights[Net non-operating assets (liabilities)10]/Table_Weights[[#Totals],[Net non-operating assets (liabilities)10]])</f>
        <v>0.33333333333333331</v>
      </c>
      <c r="M232" cm="1">
        <f t="array" aca="1" ref="M232" ca="1">_xlfn.XLOOKUP(G232,Table_Assumptions[Total dividends expected to be received],Table_Weights[Total dividends expected to be received]/Table_Weights[[#Totals],[Total dividends expected to be received]])</f>
        <v>0.5</v>
      </c>
      <c r="N232">
        <f t="shared" ca="1" si="24"/>
        <v>9.2592592592592587E-3</v>
      </c>
      <c r="O232" s="7">
        <f t="shared" ca="1" si="25"/>
        <v>1012.0547717018603</v>
      </c>
    </row>
    <row r="233" spans="2:15" x14ac:dyDescent="0.25">
      <c r="B233">
        <v>206</v>
      </c>
      <c r="C233">
        <f t="shared" ca="1" si="22"/>
        <v>25.67</v>
      </c>
      <c r="D233" s="8">
        <f t="shared" ca="1" si="26"/>
        <v>7.0000000000000007E-2</v>
      </c>
      <c r="E233" s="8">
        <f t="shared" ca="1" si="26"/>
        <v>4.2091157101159959E-2</v>
      </c>
      <c r="F233" s="3">
        <f t="shared" ca="1" si="26"/>
        <v>15.17</v>
      </c>
      <c r="G233" s="3">
        <f t="shared" ca="1" si="23"/>
        <v>40.65</v>
      </c>
      <c r="I233" cm="1">
        <f t="array" aca="1" ref="I233" ca="1">_xlfn.XLOOKUP(C233,Table_Assumptions[Normalized Earnings10],Table_Weights[Normalized Earnings10]/Table_Weights[[#Totals],[Normalized Earnings10]])</f>
        <v>0.5</v>
      </c>
      <c r="J233" cm="1">
        <f t="array" aca="1" ref="J233" ca="1">_xlfn.XLOOKUP(D233,Table_Assumptions[k],Table_Weights[k]/Table_Weights[[#Totals],[k]])</f>
        <v>0.33333333333333331</v>
      </c>
      <c r="K233" cm="1">
        <f t="array" aca="1" ref="K233" ca="1">_xlfn.XLOOKUP(E233,Table_Assumptions[g],Table_Weights[g]/Table_Weights[[#Totals],[g]])</f>
        <v>0.33333333333333331</v>
      </c>
      <c r="L233" cm="1">
        <f t="array" aca="1" ref="L233" ca="1">_xlfn.XLOOKUP(F233,Table_Assumptions[Net non-operating assets (liabilities)10],Table_Weights[Net non-operating assets (liabilities)10]/Table_Weights[[#Totals],[Net non-operating assets (liabilities)10]])</f>
        <v>0.33333333333333331</v>
      </c>
      <c r="M233" cm="1">
        <f t="array" aca="1" ref="M233" ca="1">_xlfn.XLOOKUP(G233,Table_Assumptions[Total dividends expected to be received],Table_Weights[Total dividends expected to be received]/Table_Weights[[#Totals],[Total dividends expected to be received]])</f>
        <v>0.25</v>
      </c>
      <c r="N233">
        <f t="shared" ca="1" si="24"/>
        <v>4.6296296296296294E-3</v>
      </c>
      <c r="O233" s="7">
        <f t="shared" ca="1" si="25"/>
        <v>1014.3147717018603</v>
      </c>
    </row>
    <row r="234" spans="2:15" x14ac:dyDescent="0.25">
      <c r="B234">
        <v>207</v>
      </c>
      <c r="C234">
        <f t="shared" ca="1" si="22"/>
        <v>25.67</v>
      </c>
      <c r="D234" s="8">
        <f t="shared" ca="1" si="26"/>
        <v>7.0000000000000007E-2</v>
      </c>
      <c r="E234" s="8">
        <f t="shared" ca="1" si="26"/>
        <v>4.4195714956217956E-2</v>
      </c>
      <c r="F234" s="3">
        <f t="shared" ca="1" si="26"/>
        <v>8.43</v>
      </c>
      <c r="G234" s="3">
        <f t="shared" ca="1" si="23"/>
        <v>36.270000000000003</v>
      </c>
      <c r="I234" cm="1">
        <f t="array" aca="1" ref="I234" ca="1">_xlfn.XLOOKUP(C234,Table_Assumptions[Normalized Earnings10],Table_Weights[Normalized Earnings10]/Table_Weights[[#Totals],[Normalized Earnings10]])</f>
        <v>0.5</v>
      </c>
      <c r="J234" cm="1">
        <f t="array" aca="1" ref="J234" ca="1">_xlfn.XLOOKUP(D234,Table_Assumptions[k],Table_Weights[k]/Table_Weights[[#Totals],[k]])</f>
        <v>0.33333333333333331</v>
      </c>
      <c r="K234" cm="1">
        <f t="array" aca="1" ref="K234" ca="1">_xlfn.XLOOKUP(E234,Table_Assumptions[g],Table_Weights[g]/Table_Weights[[#Totals],[g]])</f>
        <v>0.33333333333333331</v>
      </c>
      <c r="L234" cm="1">
        <f t="array" aca="1" ref="L234" ca="1">_xlfn.XLOOKUP(F234,Table_Assumptions[Net non-operating assets (liabilities)10],Table_Weights[Net non-operating assets (liabilities)10]/Table_Weights[[#Totals],[Net non-operating assets (liabilities)10]])</f>
        <v>0.33333333333333331</v>
      </c>
      <c r="M234" cm="1">
        <f t="array" aca="1" ref="M234" ca="1">_xlfn.XLOOKUP(G234,Table_Assumptions[Total dividends expected to be received],Table_Weights[Total dividends expected to be received]/Table_Weights[[#Totals],[Total dividends expected to be received]])</f>
        <v>0.25</v>
      </c>
      <c r="N234">
        <f t="shared" ca="1" si="24"/>
        <v>4.6296296296296294E-3</v>
      </c>
      <c r="O234" s="7">
        <f t="shared" ca="1" si="25"/>
        <v>1083.4617388913121</v>
      </c>
    </row>
    <row r="235" spans="2:15" x14ac:dyDescent="0.25">
      <c r="B235">
        <v>208</v>
      </c>
      <c r="C235">
        <f t="shared" ca="1" si="22"/>
        <v>25.67</v>
      </c>
      <c r="D235" s="8">
        <f t="shared" ca="1" si="26"/>
        <v>7.0000000000000007E-2</v>
      </c>
      <c r="E235" s="8">
        <f t="shared" ca="1" si="26"/>
        <v>4.4195714956217956E-2</v>
      </c>
      <c r="F235" s="3">
        <f t="shared" ca="1" si="26"/>
        <v>8.43</v>
      </c>
      <c r="G235" s="3">
        <f t="shared" ca="1" si="23"/>
        <v>38.39</v>
      </c>
      <c r="I235" cm="1">
        <f t="array" aca="1" ref="I235" ca="1">_xlfn.XLOOKUP(C235,Table_Assumptions[Normalized Earnings10],Table_Weights[Normalized Earnings10]/Table_Weights[[#Totals],[Normalized Earnings10]])</f>
        <v>0.5</v>
      </c>
      <c r="J235" cm="1">
        <f t="array" aca="1" ref="J235" ca="1">_xlfn.XLOOKUP(D235,Table_Assumptions[k],Table_Weights[k]/Table_Weights[[#Totals],[k]])</f>
        <v>0.33333333333333331</v>
      </c>
      <c r="K235" cm="1">
        <f t="array" aca="1" ref="K235" ca="1">_xlfn.XLOOKUP(E235,Table_Assumptions[g],Table_Weights[g]/Table_Weights[[#Totals],[g]])</f>
        <v>0.33333333333333331</v>
      </c>
      <c r="L235" cm="1">
        <f t="array" aca="1" ref="L235" ca="1">_xlfn.XLOOKUP(F235,Table_Assumptions[Net non-operating assets (liabilities)10],Table_Weights[Net non-operating assets (liabilities)10]/Table_Weights[[#Totals],[Net non-operating assets (liabilities)10]])</f>
        <v>0.33333333333333331</v>
      </c>
      <c r="M235" cm="1">
        <f t="array" aca="1" ref="M235" ca="1">_xlfn.XLOOKUP(G235,Table_Assumptions[Total dividends expected to be received],Table_Weights[Total dividends expected to be received]/Table_Weights[[#Totals],[Total dividends expected to be received]])</f>
        <v>0.5</v>
      </c>
      <c r="N235">
        <f t="shared" ca="1" si="24"/>
        <v>9.2592592592592587E-3</v>
      </c>
      <c r="O235" s="7">
        <f t="shared" ca="1" si="25"/>
        <v>1085.5817388913122</v>
      </c>
    </row>
    <row r="236" spans="2:15" x14ac:dyDescent="0.25">
      <c r="B236">
        <v>209</v>
      </c>
      <c r="C236">
        <f t="shared" ca="1" si="22"/>
        <v>25.67</v>
      </c>
      <c r="D236" s="8">
        <f t="shared" ca="1" si="26"/>
        <v>7.0000000000000007E-2</v>
      </c>
      <c r="E236" s="8">
        <f t="shared" ca="1" si="26"/>
        <v>4.4195714956217956E-2</v>
      </c>
      <c r="F236" s="3">
        <f t="shared" ca="1" si="26"/>
        <v>8.43</v>
      </c>
      <c r="G236" s="3">
        <f t="shared" ca="1" si="23"/>
        <v>40.65</v>
      </c>
      <c r="I236" cm="1">
        <f t="array" aca="1" ref="I236" ca="1">_xlfn.XLOOKUP(C236,Table_Assumptions[Normalized Earnings10],Table_Weights[Normalized Earnings10]/Table_Weights[[#Totals],[Normalized Earnings10]])</f>
        <v>0.5</v>
      </c>
      <c r="J236" cm="1">
        <f t="array" aca="1" ref="J236" ca="1">_xlfn.XLOOKUP(D236,Table_Assumptions[k],Table_Weights[k]/Table_Weights[[#Totals],[k]])</f>
        <v>0.33333333333333331</v>
      </c>
      <c r="K236" cm="1">
        <f t="array" aca="1" ref="K236" ca="1">_xlfn.XLOOKUP(E236,Table_Assumptions[g],Table_Weights[g]/Table_Weights[[#Totals],[g]])</f>
        <v>0.33333333333333331</v>
      </c>
      <c r="L236" cm="1">
        <f t="array" aca="1" ref="L236" ca="1">_xlfn.XLOOKUP(F236,Table_Assumptions[Net non-operating assets (liabilities)10],Table_Weights[Net non-operating assets (liabilities)10]/Table_Weights[[#Totals],[Net non-operating assets (liabilities)10]])</f>
        <v>0.33333333333333331</v>
      </c>
      <c r="M236" cm="1">
        <f t="array" aca="1" ref="M236" ca="1">_xlfn.XLOOKUP(G236,Table_Assumptions[Total dividends expected to be received],Table_Weights[Total dividends expected to be received]/Table_Weights[[#Totals],[Total dividends expected to be received]])</f>
        <v>0.25</v>
      </c>
      <c r="N236">
        <f t="shared" ca="1" si="24"/>
        <v>4.6296296296296294E-3</v>
      </c>
      <c r="O236" s="7">
        <f t="shared" ca="1" si="25"/>
        <v>1087.8417388913122</v>
      </c>
    </row>
    <row r="237" spans="2:15" x14ac:dyDescent="0.25">
      <c r="B237">
        <v>210</v>
      </c>
      <c r="C237">
        <f t="shared" ca="1" si="22"/>
        <v>25.67</v>
      </c>
      <c r="D237" s="8">
        <f t="shared" ca="1" si="26"/>
        <v>7.0000000000000007E-2</v>
      </c>
      <c r="E237" s="8">
        <f t="shared" ca="1" si="26"/>
        <v>4.4195714956217956E-2</v>
      </c>
      <c r="F237" s="3">
        <f t="shared" ca="1" si="26"/>
        <v>11.8</v>
      </c>
      <c r="G237" s="3">
        <f t="shared" ca="1" si="23"/>
        <v>36.270000000000003</v>
      </c>
      <c r="I237" cm="1">
        <f t="array" aca="1" ref="I237" ca="1">_xlfn.XLOOKUP(C237,Table_Assumptions[Normalized Earnings10],Table_Weights[Normalized Earnings10]/Table_Weights[[#Totals],[Normalized Earnings10]])</f>
        <v>0.5</v>
      </c>
      <c r="J237" cm="1">
        <f t="array" aca="1" ref="J237" ca="1">_xlfn.XLOOKUP(D237,Table_Assumptions[k],Table_Weights[k]/Table_Weights[[#Totals],[k]])</f>
        <v>0.33333333333333331</v>
      </c>
      <c r="K237" cm="1">
        <f t="array" aca="1" ref="K237" ca="1">_xlfn.XLOOKUP(E237,Table_Assumptions[g],Table_Weights[g]/Table_Weights[[#Totals],[g]])</f>
        <v>0.33333333333333331</v>
      </c>
      <c r="L237" cm="1">
        <f t="array" aca="1" ref="L237" ca="1">_xlfn.XLOOKUP(F237,Table_Assumptions[Net non-operating assets (liabilities)10],Table_Weights[Net non-operating assets (liabilities)10]/Table_Weights[[#Totals],[Net non-operating assets (liabilities)10]])</f>
        <v>0.33333333333333331</v>
      </c>
      <c r="M237" cm="1">
        <f t="array" aca="1" ref="M237" ca="1">_xlfn.XLOOKUP(G237,Table_Assumptions[Total dividends expected to be received],Table_Weights[Total dividends expected to be received]/Table_Weights[[#Totals],[Total dividends expected to be received]])</f>
        <v>0.25</v>
      </c>
      <c r="N237">
        <f t="shared" ca="1" si="24"/>
        <v>4.6296296296296294E-3</v>
      </c>
      <c r="O237" s="7">
        <f t="shared" ca="1" si="25"/>
        <v>1086.8317388913119</v>
      </c>
    </row>
    <row r="238" spans="2:15" x14ac:dyDescent="0.25">
      <c r="B238">
        <v>211</v>
      </c>
      <c r="C238">
        <f t="shared" ca="1" si="22"/>
        <v>25.67</v>
      </c>
      <c r="D238" s="8">
        <f t="shared" ca="1" si="26"/>
        <v>7.0000000000000007E-2</v>
      </c>
      <c r="E238" s="8">
        <f t="shared" ca="1" si="26"/>
        <v>4.4195714956217956E-2</v>
      </c>
      <c r="F238" s="3">
        <f t="shared" ca="1" si="26"/>
        <v>11.8</v>
      </c>
      <c r="G238" s="3">
        <f t="shared" ca="1" si="23"/>
        <v>38.39</v>
      </c>
      <c r="I238" cm="1">
        <f t="array" aca="1" ref="I238" ca="1">_xlfn.XLOOKUP(C238,Table_Assumptions[Normalized Earnings10],Table_Weights[Normalized Earnings10]/Table_Weights[[#Totals],[Normalized Earnings10]])</f>
        <v>0.5</v>
      </c>
      <c r="J238" cm="1">
        <f t="array" aca="1" ref="J238" ca="1">_xlfn.XLOOKUP(D238,Table_Assumptions[k],Table_Weights[k]/Table_Weights[[#Totals],[k]])</f>
        <v>0.33333333333333331</v>
      </c>
      <c r="K238" cm="1">
        <f t="array" aca="1" ref="K238" ca="1">_xlfn.XLOOKUP(E238,Table_Assumptions[g],Table_Weights[g]/Table_Weights[[#Totals],[g]])</f>
        <v>0.33333333333333331</v>
      </c>
      <c r="L238" cm="1">
        <f t="array" aca="1" ref="L238" ca="1">_xlfn.XLOOKUP(F238,Table_Assumptions[Net non-operating assets (liabilities)10],Table_Weights[Net non-operating assets (liabilities)10]/Table_Weights[[#Totals],[Net non-operating assets (liabilities)10]])</f>
        <v>0.33333333333333331</v>
      </c>
      <c r="M238" cm="1">
        <f t="array" aca="1" ref="M238" ca="1">_xlfn.XLOOKUP(G238,Table_Assumptions[Total dividends expected to be received],Table_Weights[Total dividends expected to be received]/Table_Weights[[#Totals],[Total dividends expected to be received]])</f>
        <v>0.5</v>
      </c>
      <c r="N238">
        <f t="shared" ca="1" si="24"/>
        <v>9.2592592592592587E-3</v>
      </c>
      <c r="O238" s="7">
        <f t="shared" ca="1" si="25"/>
        <v>1088.9517388913121</v>
      </c>
    </row>
    <row r="239" spans="2:15" x14ac:dyDescent="0.25">
      <c r="B239">
        <v>212</v>
      </c>
      <c r="C239">
        <f t="shared" ca="1" si="22"/>
        <v>25.67</v>
      </c>
      <c r="D239" s="8">
        <f t="shared" ca="1" si="26"/>
        <v>7.0000000000000007E-2</v>
      </c>
      <c r="E239" s="8">
        <f t="shared" ca="1" si="26"/>
        <v>4.4195714956217956E-2</v>
      </c>
      <c r="F239" s="3">
        <f t="shared" ca="1" si="26"/>
        <v>11.8</v>
      </c>
      <c r="G239" s="3">
        <f t="shared" ca="1" si="23"/>
        <v>40.65</v>
      </c>
      <c r="I239" cm="1">
        <f t="array" aca="1" ref="I239" ca="1">_xlfn.XLOOKUP(C239,Table_Assumptions[Normalized Earnings10],Table_Weights[Normalized Earnings10]/Table_Weights[[#Totals],[Normalized Earnings10]])</f>
        <v>0.5</v>
      </c>
      <c r="J239" cm="1">
        <f t="array" aca="1" ref="J239" ca="1">_xlfn.XLOOKUP(D239,Table_Assumptions[k],Table_Weights[k]/Table_Weights[[#Totals],[k]])</f>
        <v>0.33333333333333331</v>
      </c>
      <c r="K239" cm="1">
        <f t="array" aca="1" ref="K239" ca="1">_xlfn.XLOOKUP(E239,Table_Assumptions[g],Table_Weights[g]/Table_Weights[[#Totals],[g]])</f>
        <v>0.33333333333333331</v>
      </c>
      <c r="L239" cm="1">
        <f t="array" aca="1" ref="L239" ca="1">_xlfn.XLOOKUP(F239,Table_Assumptions[Net non-operating assets (liabilities)10],Table_Weights[Net non-operating assets (liabilities)10]/Table_Weights[[#Totals],[Net non-operating assets (liabilities)10]])</f>
        <v>0.33333333333333331</v>
      </c>
      <c r="M239" cm="1">
        <f t="array" aca="1" ref="M239" ca="1">_xlfn.XLOOKUP(G239,Table_Assumptions[Total dividends expected to be received],Table_Weights[Total dividends expected to be received]/Table_Weights[[#Totals],[Total dividends expected to be received]])</f>
        <v>0.25</v>
      </c>
      <c r="N239">
        <f t="shared" ca="1" si="24"/>
        <v>4.6296296296296294E-3</v>
      </c>
      <c r="O239" s="7">
        <f t="shared" ca="1" si="25"/>
        <v>1091.2117388913121</v>
      </c>
    </row>
    <row r="240" spans="2:15" x14ac:dyDescent="0.25">
      <c r="B240">
        <v>213</v>
      </c>
      <c r="C240">
        <f t="shared" ca="1" si="22"/>
        <v>25.67</v>
      </c>
      <c r="D240" s="8">
        <f t="shared" ca="1" si="26"/>
        <v>7.0000000000000007E-2</v>
      </c>
      <c r="E240" s="8">
        <f t="shared" ca="1" si="26"/>
        <v>4.4195714956217956E-2</v>
      </c>
      <c r="F240" s="3">
        <f t="shared" ca="1" si="26"/>
        <v>15.17</v>
      </c>
      <c r="G240" s="3">
        <f t="shared" ca="1" si="23"/>
        <v>36.270000000000003</v>
      </c>
      <c r="I240" cm="1">
        <f t="array" aca="1" ref="I240" ca="1">_xlfn.XLOOKUP(C240,Table_Assumptions[Normalized Earnings10],Table_Weights[Normalized Earnings10]/Table_Weights[[#Totals],[Normalized Earnings10]])</f>
        <v>0.5</v>
      </c>
      <c r="J240" cm="1">
        <f t="array" aca="1" ref="J240" ca="1">_xlfn.XLOOKUP(D240,Table_Assumptions[k],Table_Weights[k]/Table_Weights[[#Totals],[k]])</f>
        <v>0.33333333333333331</v>
      </c>
      <c r="K240" cm="1">
        <f t="array" aca="1" ref="K240" ca="1">_xlfn.XLOOKUP(E240,Table_Assumptions[g],Table_Weights[g]/Table_Weights[[#Totals],[g]])</f>
        <v>0.33333333333333331</v>
      </c>
      <c r="L240" cm="1">
        <f t="array" aca="1" ref="L240" ca="1">_xlfn.XLOOKUP(F240,Table_Assumptions[Net non-operating assets (liabilities)10],Table_Weights[Net non-operating assets (liabilities)10]/Table_Weights[[#Totals],[Net non-operating assets (liabilities)10]])</f>
        <v>0.33333333333333331</v>
      </c>
      <c r="M240" cm="1">
        <f t="array" aca="1" ref="M240" ca="1">_xlfn.XLOOKUP(G240,Table_Assumptions[Total dividends expected to be received],Table_Weights[Total dividends expected to be received]/Table_Weights[[#Totals],[Total dividends expected to be received]])</f>
        <v>0.25</v>
      </c>
      <c r="N240">
        <f t="shared" ca="1" si="24"/>
        <v>4.6296296296296294E-3</v>
      </c>
      <c r="O240" s="7">
        <f t="shared" ca="1" si="25"/>
        <v>1090.2017388913121</v>
      </c>
    </row>
    <row r="241" spans="2:15" x14ac:dyDescent="0.25">
      <c r="B241">
        <v>214</v>
      </c>
      <c r="C241">
        <f t="shared" ca="1" si="22"/>
        <v>25.67</v>
      </c>
      <c r="D241" s="8">
        <f t="shared" ca="1" si="26"/>
        <v>7.0000000000000007E-2</v>
      </c>
      <c r="E241" s="8">
        <f t="shared" ca="1" si="26"/>
        <v>4.4195714956217956E-2</v>
      </c>
      <c r="F241" s="3">
        <f t="shared" ca="1" si="26"/>
        <v>15.17</v>
      </c>
      <c r="G241" s="3">
        <f t="shared" ca="1" si="23"/>
        <v>38.39</v>
      </c>
      <c r="I241" cm="1">
        <f t="array" aca="1" ref="I241" ca="1">_xlfn.XLOOKUP(C241,Table_Assumptions[Normalized Earnings10],Table_Weights[Normalized Earnings10]/Table_Weights[[#Totals],[Normalized Earnings10]])</f>
        <v>0.5</v>
      </c>
      <c r="J241" cm="1">
        <f t="array" aca="1" ref="J241" ca="1">_xlfn.XLOOKUP(D241,Table_Assumptions[k],Table_Weights[k]/Table_Weights[[#Totals],[k]])</f>
        <v>0.33333333333333331</v>
      </c>
      <c r="K241" cm="1">
        <f t="array" aca="1" ref="K241" ca="1">_xlfn.XLOOKUP(E241,Table_Assumptions[g],Table_Weights[g]/Table_Weights[[#Totals],[g]])</f>
        <v>0.33333333333333331</v>
      </c>
      <c r="L241" cm="1">
        <f t="array" aca="1" ref="L241" ca="1">_xlfn.XLOOKUP(F241,Table_Assumptions[Net non-operating assets (liabilities)10],Table_Weights[Net non-operating assets (liabilities)10]/Table_Weights[[#Totals],[Net non-operating assets (liabilities)10]])</f>
        <v>0.33333333333333331</v>
      </c>
      <c r="M241" cm="1">
        <f t="array" aca="1" ref="M241" ca="1">_xlfn.XLOOKUP(G241,Table_Assumptions[Total dividends expected to be received],Table_Weights[Total dividends expected to be received]/Table_Weights[[#Totals],[Total dividends expected to be received]])</f>
        <v>0.5</v>
      </c>
      <c r="N241">
        <f t="shared" ca="1" si="24"/>
        <v>9.2592592592592587E-3</v>
      </c>
      <c r="O241" s="7">
        <f t="shared" ca="1" si="25"/>
        <v>1092.3217388913122</v>
      </c>
    </row>
    <row r="242" spans="2:15" x14ac:dyDescent="0.25">
      <c r="B242">
        <v>215</v>
      </c>
      <c r="C242">
        <f t="shared" ca="1" si="22"/>
        <v>25.67</v>
      </c>
      <c r="D242" s="8">
        <f t="shared" ca="1" si="26"/>
        <v>7.0000000000000007E-2</v>
      </c>
      <c r="E242" s="8">
        <f t="shared" ca="1" si="26"/>
        <v>4.4195714956217956E-2</v>
      </c>
      <c r="F242" s="3">
        <f t="shared" ca="1" si="26"/>
        <v>15.17</v>
      </c>
      <c r="G242" s="3">
        <f t="shared" ca="1" si="23"/>
        <v>40.65</v>
      </c>
      <c r="I242" cm="1">
        <f t="array" aca="1" ref="I242" ca="1">_xlfn.XLOOKUP(C242,Table_Assumptions[Normalized Earnings10],Table_Weights[Normalized Earnings10]/Table_Weights[[#Totals],[Normalized Earnings10]])</f>
        <v>0.5</v>
      </c>
      <c r="J242" cm="1">
        <f t="array" aca="1" ref="J242" ca="1">_xlfn.XLOOKUP(D242,Table_Assumptions[k],Table_Weights[k]/Table_Weights[[#Totals],[k]])</f>
        <v>0.33333333333333331</v>
      </c>
      <c r="K242" cm="1">
        <f t="array" aca="1" ref="K242" ca="1">_xlfn.XLOOKUP(E242,Table_Assumptions[g],Table_Weights[g]/Table_Weights[[#Totals],[g]])</f>
        <v>0.33333333333333331</v>
      </c>
      <c r="L242" cm="1">
        <f t="array" aca="1" ref="L242" ca="1">_xlfn.XLOOKUP(F242,Table_Assumptions[Net non-operating assets (liabilities)10],Table_Weights[Net non-operating assets (liabilities)10]/Table_Weights[[#Totals],[Net non-operating assets (liabilities)10]])</f>
        <v>0.33333333333333331</v>
      </c>
      <c r="M242" cm="1">
        <f t="array" aca="1" ref="M242" ca="1">_xlfn.XLOOKUP(G242,Table_Assumptions[Total dividends expected to be received],Table_Weights[Total dividends expected to be received]/Table_Weights[[#Totals],[Total dividends expected to be received]])</f>
        <v>0.25</v>
      </c>
      <c r="N242">
        <f t="shared" ca="1" si="24"/>
        <v>4.6296296296296294E-3</v>
      </c>
      <c r="O242" s="7">
        <f t="shared" ca="1" si="25"/>
        <v>1094.5817388913122</v>
      </c>
    </row>
    <row r="243" spans="2:15" x14ac:dyDescent="0.25">
      <c r="B243">
        <v>216</v>
      </c>
      <c r="C243">
        <f t="shared" ca="1" si="22"/>
        <v>25.67</v>
      </c>
      <c r="D243" s="8">
        <f t="shared" ca="1" si="26"/>
        <v>6.4000000000000001E-2</v>
      </c>
      <c r="E243" s="8">
        <f t="shared" ca="1" si="26"/>
        <v>3.9986599246101963E-2</v>
      </c>
      <c r="F243" s="3">
        <f t="shared" ca="1" si="26"/>
        <v>8.43</v>
      </c>
      <c r="G243" s="3">
        <f t="shared" ca="1" si="23"/>
        <v>36.270000000000003</v>
      </c>
      <c r="I243" cm="1">
        <f t="array" aca="1" ref="I243" ca="1">_xlfn.XLOOKUP(C243,Table_Assumptions[Normalized Earnings10],Table_Weights[Normalized Earnings10]/Table_Weights[[#Totals],[Normalized Earnings10]])</f>
        <v>0.5</v>
      </c>
      <c r="J243" cm="1">
        <f t="array" aca="1" ref="J243" ca="1">_xlfn.XLOOKUP(D243,Table_Assumptions[k],Table_Weights[k]/Table_Weights[[#Totals],[k]])</f>
        <v>0.33333333333333331</v>
      </c>
      <c r="K243" cm="1">
        <f t="array" aca="1" ref="K243" ca="1">_xlfn.XLOOKUP(E243,Table_Assumptions[g],Table_Weights[g]/Table_Weights[[#Totals],[g]])</f>
        <v>0.33333333333333331</v>
      </c>
      <c r="L243" cm="1">
        <f t="array" aca="1" ref="L243" ca="1">_xlfn.XLOOKUP(F243,Table_Assumptions[Net non-operating assets (liabilities)10],Table_Weights[Net non-operating assets (liabilities)10]/Table_Weights[[#Totals],[Net non-operating assets (liabilities)10]])</f>
        <v>0.33333333333333331</v>
      </c>
      <c r="M243" cm="1">
        <f t="array" aca="1" ref="M243" ca="1">_xlfn.XLOOKUP(G243,Table_Assumptions[Total dividends expected to be received],Table_Weights[Total dividends expected to be received]/Table_Weights[[#Totals],[Total dividends expected to be received]])</f>
        <v>0.25</v>
      </c>
      <c r="N243">
        <f t="shared" ca="1" si="24"/>
        <v>4.6296296296296294E-3</v>
      </c>
      <c r="O243" s="7">
        <f t="shared" ca="1" si="25"/>
        <v>1156.4315817216711</v>
      </c>
    </row>
    <row r="244" spans="2:15" x14ac:dyDescent="0.25">
      <c r="B244">
        <v>217</v>
      </c>
      <c r="C244">
        <f t="shared" ca="1" si="22"/>
        <v>25.67</v>
      </c>
      <c r="D244" s="8">
        <f t="shared" ca="1" si="26"/>
        <v>6.4000000000000001E-2</v>
      </c>
      <c r="E244" s="8">
        <f t="shared" ca="1" si="26"/>
        <v>3.9986599246101963E-2</v>
      </c>
      <c r="F244" s="3">
        <f t="shared" ca="1" si="26"/>
        <v>8.43</v>
      </c>
      <c r="G244" s="3">
        <f t="shared" ca="1" si="23"/>
        <v>38.39</v>
      </c>
      <c r="I244" cm="1">
        <f t="array" aca="1" ref="I244" ca="1">_xlfn.XLOOKUP(C244,Table_Assumptions[Normalized Earnings10],Table_Weights[Normalized Earnings10]/Table_Weights[[#Totals],[Normalized Earnings10]])</f>
        <v>0.5</v>
      </c>
      <c r="J244" cm="1">
        <f t="array" aca="1" ref="J244" ca="1">_xlfn.XLOOKUP(D244,Table_Assumptions[k],Table_Weights[k]/Table_Weights[[#Totals],[k]])</f>
        <v>0.33333333333333331</v>
      </c>
      <c r="K244" cm="1">
        <f t="array" aca="1" ref="K244" ca="1">_xlfn.XLOOKUP(E244,Table_Assumptions[g],Table_Weights[g]/Table_Weights[[#Totals],[g]])</f>
        <v>0.33333333333333331</v>
      </c>
      <c r="L244" cm="1">
        <f t="array" aca="1" ref="L244" ca="1">_xlfn.XLOOKUP(F244,Table_Assumptions[Net non-operating assets (liabilities)10],Table_Weights[Net non-operating assets (liabilities)10]/Table_Weights[[#Totals],[Net non-operating assets (liabilities)10]])</f>
        <v>0.33333333333333331</v>
      </c>
      <c r="M244" cm="1">
        <f t="array" aca="1" ref="M244" ca="1">_xlfn.XLOOKUP(G244,Table_Assumptions[Total dividends expected to be received],Table_Weights[Total dividends expected to be received]/Table_Weights[[#Totals],[Total dividends expected to be received]])</f>
        <v>0.5</v>
      </c>
      <c r="N244">
        <f t="shared" ca="1" si="24"/>
        <v>9.2592592592592587E-3</v>
      </c>
      <c r="O244" s="7">
        <f t="shared" ca="1" si="25"/>
        <v>1158.5515817216713</v>
      </c>
    </row>
    <row r="245" spans="2:15" x14ac:dyDescent="0.25">
      <c r="B245">
        <v>218</v>
      </c>
      <c r="C245">
        <f t="shared" ca="1" si="22"/>
        <v>25.67</v>
      </c>
      <c r="D245" s="8">
        <f t="shared" ca="1" si="26"/>
        <v>6.4000000000000001E-2</v>
      </c>
      <c r="E245" s="8">
        <f t="shared" ca="1" si="26"/>
        <v>3.9986599246101963E-2</v>
      </c>
      <c r="F245" s="3">
        <f t="shared" ca="1" si="26"/>
        <v>8.43</v>
      </c>
      <c r="G245" s="3">
        <f t="shared" ca="1" si="23"/>
        <v>40.65</v>
      </c>
      <c r="I245" cm="1">
        <f t="array" aca="1" ref="I245" ca="1">_xlfn.XLOOKUP(C245,Table_Assumptions[Normalized Earnings10],Table_Weights[Normalized Earnings10]/Table_Weights[[#Totals],[Normalized Earnings10]])</f>
        <v>0.5</v>
      </c>
      <c r="J245" cm="1">
        <f t="array" aca="1" ref="J245" ca="1">_xlfn.XLOOKUP(D245,Table_Assumptions[k],Table_Weights[k]/Table_Weights[[#Totals],[k]])</f>
        <v>0.33333333333333331</v>
      </c>
      <c r="K245" cm="1">
        <f t="array" aca="1" ref="K245" ca="1">_xlfn.XLOOKUP(E245,Table_Assumptions[g],Table_Weights[g]/Table_Weights[[#Totals],[g]])</f>
        <v>0.33333333333333331</v>
      </c>
      <c r="L245" cm="1">
        <f t="array" aca="1" ref="L245" ca="1">_xlfn.XLOOKUP(F245,Table_Assumptions[Net non-operating assets (liabilities)10],Table_Weights[Net non-operating assets (liabilities)10]/Table_Weights[[#Totals],[Net non-operating assets (liabilities)10]])</f>
        <v>0.33333333333333331</v>
      </c>
      <c r="M245" cm="1">
        <f t="array" aca="1" ref="M245" ca="1">_xlfn.XLOOKUP(G245,Table_Assumptions[Total dividends expected to be received],Table_Weights[Total dividends expected to be received]/Table_Weights[[#Totals],[Total dividends expected to be received]])</f>
        <v>0.25</v>
      </c>
      <c r="N245">
        <f t="shared" ca="1" si="24"/>
        <v>4.6296296296296294E-3</v>
      </c>
      <c r="O245" s="7">
        <f t="shared" ca="1" si="25"/>
        <v>1160.8115817216712</v>
      </c>
    </row>
    <row r="246" spans="2:15" x14ac:dyDescent="0.25">
      <c r="B246">
        <v>219</v>
      </c>
      <c r="C246">
        <f t="shared" ca="1" si="22"/>
        <v>25.67</v>
      </c>
      <c r="D246" s="8">
        <f t="shared" ca="1" si="26"/>
        <v>6.4000000000000001E-2</v>
      </c>
      <c r="E246" s="8">
        <f t="shared" ca="1" si="26"/>
        <v>3.9986599246101963E-2</v>
      </c>
      <c r="F246" s="3">
        <f t="shared" ca="1" si="26"/>
        <v>11.8</v>
      </c>
      <c r="G246" s="3">
        <f t="shared" ca="1" si="23"/>
        <v>36.270000000000003</v>
      </c>
      <c r="I246" cm="1">
        <f t="array" aca="1" ref="I246" ca="1">_xlfn.XLOOKUP(C246,Table_Assumptions[Normalized Earnings10],Table_Weights[Normalized Earnings10]/Table_Weights[[#Totals],[Normalized Earnings10]])</f>
        <v>0.5</v>
      </c>
      <c r="J246" cm="1">
        <f t="array" aca="1" ref="J246" ca="1">_xlfn.XLOOKUP(D246,Table_Assumptions[k],Table_Weights[k]/Table_Weights[[#Totals],[k]])</f>
        <v>0.33333333333333331</v>
      </c>
      <c r="K246" cm="1">
        <f t="array" aca="1" ref="K246" ca="1">_xlfn.XLOOKUP(E246,Table_Assumptions[g],Table_Weights[g]/Table_Weights[[#Totals],[g]])</f>
        <v>0.33333333333333331</v>
      </c>
      <c r="L246" cm="1">
        <f t="array" aca="1" ref="L246" ca="1">_xlfn.XLOOKUP(F246,Table_Assumptions[Net non-operating assets (liabilities)10],Table_Weights[Net non-operating assets (liabilities)10]/Table_Weights[[#Totals],[Net non-operating assets (liabilities)10]])</f>
        <v>0.33333333333333331</v>
      </c>
      <c r="M246" cm="1">
        <f t="array" aca="1" ref="M246" ca="1">_xlfn.XLOOKUP(G246,Table_Assumptions[Total dividends expected to be received],Table_Weights[Total dividends expected to be received]/Table_Weights[[#Totals],[Total dividends expected to be received]])</f>
        <v>0.25</v>
      </c>
      <c r="N246">
        <f t="shared" ca="1" si="24"/>
        <v>4.6296296296296294E-3</v>
      </c>
      <c r="O246" s="7">
        <f t="shared" ca="1" si="25"/>
        <v>1159.801581721671</v>
      </c>
    </row>
    <row r="247" spans="2:15" x14ac:dyDescent="0.25">
      <c r="B247">
        <v>220</v>
      </c>
      <c r="C247">
        <f t="shared" ca="1" si="22"/>
        <v>25.67</v>
      </c>
      <c r="D247" s="8">
        <f t="shared" ref="D247:F266" ca="1" si="27">OFFSET(D$20,INT(MOD($B247,C$18)/D$18),0)</f>
        <v>6.4000000000000001E-2</v>
      </c>
      <c r="E247" s="8">
        <f t="shared" ca="1" si="27"/>
        <v>3.9986599246101963E-2</v>
      </c>
      <c r="F247" s="3">
        <f t="shared" ca="1" si="27"/>
        <v>11.8</v>
      </c>
      <c r="G247" s="3">
        <f t="shared" ca="1" si="23"/>
        <v>38.39</v>
      </c>
      <c r="I247" cm="1">
        <f t="array" aca="1" ref="I247" ca="1">_xlfn.XLOOKUP(C247,Table_Assumptions[Normalized Earnings10],Table_Weights[Normalized Earnings10]/Table_Weights[[#Totals],[Normalized Earnings10]])</f>
        <v>0.5</v>
      </c>
      <c r="J247" cm="1">
        <f t="array" aca="1" ref="J247" ca="1">_xlfn.XLOOKUP(D247,Table_Assumptions[k],Table_Weights[k]/Table_Weights[[#Totals],[k]])</f>
        <v>0.33333333333333331</v>
      </c>
      <c r="K247" cm="1">
        <f t="array" aca="1" ref="K247" ca="1">_xlfn.XLOOKUP(E247,Table_Assumptions[g],Table_Weights[g]/Table_Weights[[#Totals],[g]])</f>
        <v>0.33333333333333331</v>
      </c>
      <c r="L247" cm="1">
        <f t="array" aca="1" ref="L247" ca="1">_xlfn.XLOOKUP(F247,Table_Assumptions[Net non-operating assets (liabilities)10],Table_Weights[Net non-operating assets (liabilities)10]/Table_Weights[[#Totals],[Net non-operating assets (liabilities)10]])</f>
        <v>0.33333333333333331</v>
      </c>
      <c r="M247" cm="1">
        <f t="array" aca="1" ref="M247" ca="1">_xlfn.XLOOKUP(G247,Table_Assumptions[Total dividends expected to be received],Table_Weights[Total dividends expected to be received]/Table_Weights[[#Totals],[Total dividends expected to be received]])</f>
        <v>0.5</v>
      </c>
      <c r="N247">
        <f t="shared" ca="1" si="24"/>
        <v>9.2592592592592587E-3</v>
      </c>
      <c r="O247" s="7">
        <f t="shared" ca="1" si="25"/>
        <v>1161.9215817216711</v>
      </c>
    </row>
    <row r="248" spans="2:15" x14ac:dyDescent="0.25">
      <c r="B248">
        <v>221</v>
      </c>
      <c r="C248">
        <f t="shared" ca="1" si="22"/>
        <v>25.67</v>
      </c>
      <c r="D248" s="8">
        <f t="shared" ca="1" si="27"/>
        <v>6.4000000000000001E-2</v>
      </c>
      <c r="E248" s="8">
        <f t="shared" ca="1" si="27"/>
        <v>3.9986599246101963E-2</v>
      </c>
      <c r="F248" s="3">
        <f t="shared" ca="1" si="27"/>
        <v>11.8</v>
      </c>
      <c r="G248" s="3">
        <f t="shared" ca="1" si="23"/>
        <v>40.65</v>
      </c>
      <c r="I248" cm="1">
        <f t="array" aca="1" ref="I248" ca="1">_xlfn.XLOOKUP(C248,Table_Assumptions[Normalized Earnings10],Table_Weights[Normalized Earnings10]/Table_Weights[[#Totals],[Normalized Earnings10]])</f>
        <v>0.5</v>
      </c>
      <c r="J248" cm="1">
        <f t="array" aca="1" ref="J248" ca="1">_xlfn.XLOOKUP(D248,Table_Assumptions[k],Table_Weights[k]/Table_Weights[[#Totals],[k]])</f>
        <v>0.33333333333333331</v>
      </c>
      <c r="K248" cm="1">
        <f t="array" aca="1" ref="K248" ca="1">_xlfn.XLOOKUP(E248,Table_Assumptions[g],Table_Weights[g]/Table_Weights[[#Totals],[g]])</f>
        <v>0.33333333333333331</v>
      </c>
      <c r="L248" cm="1">
        <f t="array" aca="1" ref="L248" ca="1">_xlfn.XLOOKUP(F248,Table_Assumptions[Net non-operating assets (liabilities)10],Table_Weights[Net non-operating assets (liabilities)10]/Table_Weights[[#Totals],[Net non-operating assets (liabilities)10]])</f>
        <v>0.33333333333333331</v>
      </c>
      <c r="M248" cm="1">
        <f t="array" aca="1" ref="M248" ca="1">_xlfn.XLOOKUP(G248,Table_Assumptions[Total dividends expected to be received],Table_Weights[Total dividends expected to be received]/Table_Weights[[#Totals],[Total dividends expected to be received]])</f>
        <v>0.25</v>
      </c>
      <c r="N248">
        <f t="shared" ca="1" si="24"/>
        <v>4.6296296296296294E-3</v>
      </c>
      <c r="O248" s="7">
        <f t="shared" ca="1" si="25"/>
        <v>1164.1815817216711</v>
      </c>
    </row>
    <row r="249" spans="2:15" x14ac:dyDescent="0.25">
      <c r="B249">
        <v>222</v>
      </c>
      <c r="C249">
        <f t="shared" ca="1" si="22"/>
        <v>25.67</v>
      </c>
      <c r="D249" s="8">
        <f t="shared" ca="1" si="27"/>
        <v>6.4000000000000001E-2</v>
      </c>
      <c r="E249" s="8">
        <f t="shared" ca="1" si="27"/>
        <v>3.9986599246101963E-2</v>
      </c>
      <c r="F249" s="3">
        <f t="shared" ca="1" si="27"/>
        <v>15.17</v>
      </c>
      <c r="G249" s="3">
        <f t="shared" ca="1" si="23"/>
        <v>36.270000000000003</v>
      </c>
      <c r="I249" cm="1">
        <f t="array" aca="1" ref="I249" ca="1">_xlfn.XLOOKUP(C249,Table_Assumptions[Normalized Earnings10],Table_Weights[Normalized Earnings10]/Table_Weights[[#Totals],[Normalized Earnings10]])</f>
        <v>0.5</v>
      </c>
      <c r="J249" cm="1">
        <f t="array" aca="1" ref="J249" ca="1">_xlfn.XLOOKUP(D249,Table_Assumptions[k],Table_Weights[k]/Table_Weights[[#Totals],[k]])</f>
        <v>0.33333333333333331</v>
      </c>
      <c r="K249" cm="1">
        <f t="array" aca="1" ref="K249" ca="1">_xlfn.XLOOKUP(E249,Table_Assumptions[g],Table_Weights[g]/Table_Weights[[#Totals],[g]])</f>
        <v>0.33333333333333331</v>
      </c>
      <c r="L249" cm="1">
        <f t="array" aca="1" ref="L249" ca="1">_xlfn.XLOOKUP(F249,Table_Assumptions[Net non-operating assets (liabilities)10],Table_Weights[Net non-operating assets (liabilities)10]/Table_Weights[[#Totals],[Net non-operating assets (liabilities)10]])</f>
        <v>0.33333333333333331</v>
      </c>
      <c r="M249" cm="1">
        <f t="array" aca="1" ref="M249" ca="1">_xlfn.XLOOKUP(G249,Table_Assumptions[Total dividends expected to be received],Table_Weights[Total dividends expected to be received]/Table_Weights[[#Totals],[Total dividends expected to be received]])</f>
        <v>0.25</v>
      </c>
      <c r="N249">
        <f t="shared" ca="1" si="24"/>
        <v>4.6296296296296294E-3</v>
      </c>
      <c r="O249" s="7">
        <f t="shared" ca="1" si="25"/>
        <v>1163.1715817216711</v>
      </c>
    </row>
    <row r="250" spans="2:15" x14ac:dyDescent="0.25">
      <c r="B250">
        <v>223</v>
      </c>
      <c r="C250">
        <f t="shared" ca="1" si="22"/>
        <v>25.67</v>
      </c>
      <c r="D250" s="8">
        <f t="shared" ca="1" si="27"/>
        <v>6.4000000000000001E-2</v>
      </c>
      <c r="E250" s="8">
        <f t="shared" ca="1" si="27"/>
        <v>3.9986599246101963E-2</v>
      </c>
      <c r="F250" s="3">
        <f t="shared" ca="1" si="27"/>
        <v>15.17</v>
      </c>
      <c r="G250" s="3">
        <f t="shared" ca="1" si="23"/>
        <v>38.39</v>
      </c>
      <c r="I250" cm="1">
        <f t="array" aca="1" ref="I250" ca="1">_xlfn.XLOOKUP(C250,Table_Assumptions[Normalized Earnings10],Table_Weights[Normalized Earnings10]/Table_Weights[[#Totals],[Normalized Earnings10]])</f>
        <v>0.5</v>
      </c>
      <c r="J250" cm="1">
        <f t="array" aca="1" ref="J250" ca="1">_xlfn.XLOOKUP(D250,Table_Assumptions[k],Table_Weights[k]/Table_Weights[[#Totals],[k]])</f>
        <v>0.33333333333333331</v>
      </c>
      <c r="K250" cm="1">
        <f t="array" aca="1" ref="K250" ca="1">_xlfn.XLOOKUP(E250,Table_Assumptions[g],Table_Weights[g]/Table_Weights[[#Totals],[g]])</f>
        <v>0.33333333333333331</v>
      </c>
      <c r="L250" cm="1">
        <f t="array" aca="1" ref="L250" ca="1">_xlfn.XLOOKUP(F250,Table_Assumptions[Net non-operating assets (liabilities)10],Table_Weights[Net non-operating assets (liabilities)10]/Table_Weights[[#Totals],[Net non-operating assets (liabilities)10]])</f>
        <v>0.33333333333333331</v>
      </c>
      <c r="M250" cm="1">
        <f t="array" aca="1" ref="M250" ca="1">_xlfn.XLOOKUP(G250,Table_Assumptions[Total dividends expected to be received],Table_Weights[Total dividends expected to be received]/Table_Weights[[#Totals],[Total dividends expected to be received]])</f>
        <v>0.5</v>
      </c>
      <c r="N250">
        <f t="shared" ca="1" si="24"/>
        <v>9.2592592592592587E-3</v>
      </c>
      <c r="O250" s="7">
        <f t="shared" ca="1" si="25"/>
        <v>1165.2915817216713</v>
      </c>
    </row>
    <row r="251" spans="2:15" x14ac:dyDescent="0.25">
      <c r="B251">
        <v>224</v>
      </c>
      <c r="C251">
        <f t="shared" ca="1" si="22"/>
        <v>25.67</v>
      </c>
      <c r="D251" s="8">
        <f t="shared" ca="1" si="27"/>
        <v>6.4000000000000001E-2</v>
      </c>
      <c r="E251" s="8">
        <f t="shared" ca="1" si="27"/>
        <v>3.9986599246101963E-2</v>
      </c>
      <c r="F251" s="3">
        <f t="shared" ca="1" si="27"/>
        <v>15.17</v>
      </c>
      <c r="G251" s="3">
        <f t="shared" ca="1" si="23"/>
        <v>40.65</v>
      </c>
      <c r="I251" cm="1">
        <f t="array" aca="1" ref="I251" ca="1">_xlfn.XLOOKUP(C251,Table_Assumptions[Normalized Earnings10],Table_Weights[Normalized Earnings10]/Table_Weights[[#Totals],[Normalized Earnings10]])</f>
        <v>0.5</v>
      </c>
      <c r="J251" cm="1">
        <f t="array" aca="1" ref="J251" ca="1">_xlfn.XLOOKUP(D251,Table_Assumptions[k],Table_Weights[k]/Table_Weights[[#Totals],[k]])</f>
        <v>0.33333333333333331</v>
      </c>
      <c r="K251" cm="1">
        <f t="array" aca="1" ref="K251" ca="1">_xlfn.XLOOKUP(E251,Table_Assumptions[g],Table_Weights[g]/Table_Weights[[#Totals],[g]])</f>
        <v>0.33333333333333331</v>
      </c>
      <c r="L251" cm="1">
        <f t="array" aca="1" ref="L251" ca="1">_xlfn.XLOOKUP(F251,Table_Assumptions[Net non-operating assets (liabilities)10],Table_Weights[Net non-operating assets (liabilities)10]/Table_Weights[[#Totals],[Net non-operating assets (liabilities)10]])</f>
        <v>0.33333333333333331</v>
      </c>
      <c r="M251" cm="1">
        <f t="array" aca="1" ref="M251" ca="1">_xlfn.XLOOKUP(G251,Table_Assumptions[Total dividends expected to be received],Table_Weights[Total dividends expected to be received]/Table_Weights[[#Totals],[Total dividends expected to be received]])</f>
        <v>0.25</v>
      </c>
      <c r="N251">
        <f t="shared" ca="1" si="24"/>
        <v>4.6296296296296294E-3</v>
      </c>
      <c r="O251" s="7">
        <f t="shared" ca="1" si="25"/>
        <v>1167.5515817216713</v>
      </c>
    </row>
    <row r="252" spans="2:15" x14ac:dyDescent="0.25">
      <c r="B252">
        <v>225</v>
      </c>
      <c r="C252">
        <f t="shared" ca="1" si="22"/>
        <v>25.67</v>
      </c>
      <c r="D252" s="8">
        <f t="shared" ca="1" si="27"/>
        <v>6.4000000000000001E-2</v>
      </c>
      <c r="E252" s="8">
        <f t="shared" ca="1" si="27"/>
        <v>4.2091157101159959E-2</v>
      </c>
      <c r="F252" s="3">
        <f t="shared" ca="1" si="27"/>
        <v>8.43</v>
      </c>
      <c r="G252" s="3">
        <f t="shared" ca="1" si="23"/>
        <v>36.270000000000003</v>
      </c>
      <c r="I252" cm="1">
        <f t="array" aca="1" ref="I252" ca="1">_xlfn.XLOOKUP(C252,Table_Assumptions[Normalized Earnings10],Table_Weights[Normalized Earnings10]/Table_Weights[[#Totals],[Normalized Earnings10]])</f>
        <v>0.5</v>
      </c>
      <c r="J252" cm="1">
        <f t="array" aca="1" ref="J252" ca="1">_xlfn.XLOOKUP(D252,Table_Assumptions[k],Table_Weights[k]/Table_Weights[[#Totals],[k]])</f>
        <v>0.33333333333333331</v>
      </c>
      <c r="K252" cm="1">
        <f t="array" aca="1" ref="K252" ca="1">_xlfn.XLOOKUP(E252,Table_Assumptions[g],Table_Weights[g]/Table_Weights[[#Totals],[g]])</f>
        <v>0.33333333333333331</v>
      </c>
      <c r="L252" cm="1">
        <f t="array" aca="1" ref="L252" ca="1">_xlfn.XLOOKUP(F252,Table_Assumptions[Net non-operating assets (liabilities)10],Table_Weights[Net non-operating assets (liabilities)10]/Table_Weights[[#Totals],[Net non-operating assets (liabilities)10]])</f>
        <v>0.33333333333333331</v>
      </c>
      <c r="M252" cm="1">
        <f t="array" aca="1" ref="M252" ca="1">_xlfn.XLOOKUP(G252,Table_Assumptions[Total dividends expected to be received],Table_Weights[Total dividends expected to be received]/Table_Weights[[#Totals],[Total dividends expected to be received]])</f>
        <v>0.25</v>
      </c>
      <c r="N252">
        <f t="shared" ca="1" si="24"/>
        <v>4.6296296296296294E-3</v>
      </c>
      <c r="O252" s="7">
        <f t="shared" ca="1" si="25"/>
        <v>1265.6900872584683</v>
      </c>
    </row>
    <row r="253" spans="2:15" x14ac:dyDescent="0.25">
      <c r="B253">
        <v>226</v>
      </c>
      <c r="C253">
        <f t="shared" ca="1" si="22"/>
        <v>25.67</v>
      </c>
      <c r="D253" s="8">
        <f t="shared" ca="1" si="27"/>
        <v>6.4000000000000001E-2</v>
      </c>
      <c r="E253" s="8">
        <f t="shared" ca="1" si="27"/>
        <v>4.2091157101159959E-2</v>
      </c>
      <c r="F253" s="3">
        <f t="shared" ca="1" si="27"/>
        <v>8.43</v>
      </c>
      <c r="G253" s="3">
        <f t="shared" ca="1" si="23"/>
        <v>38.39</v>
      </c>
      <c r="I253" cm="1">
        <f t="array" aca="1" ref="I253" ca="1">_xlfn.XLOOKUP(C253,Table_Assumptions[Normalized Earnings10],Table_Weights[Normalized Earnings10]/Table_Weights[[#Totals],[Normalized Earnings10]])</f>
        <v>0.5</v>
      </c>
      <c r="J253" cm="1">
        <f t="array" aca="1" ref="J253" ca="1">_xlfn.XLOOKUP(D253,Table_Assumptions[k],Table_Weights[k]/Table_Weights[[#Totals],[k]])</f>
        <v>0.33333333333333331</v>
      </c>
      <c r="K253" cm="1">
        <f t="array" aca="1" ref="K253" ca="1">_xlfn.XLOOKUP(E253,Table_Assumptions[g],Table_Weights[g]/Table_Weights[[#Totals],[g]])</f>
        <v>0.33333333333333331</v>
      </c>
      <c r="L253" cm="1">
        <f t="array" aca="1" ref="L253" ca="1">_xlfn.XLOOKUP(F253,Table_Assumptions[Net non-operating assets (liabilities)10],Table_Weights[Net non-operating assets (liabilities)10]/Table_Weights[[#Totals],[Net non-operating assets (liabilities)10]])</f>
        <v>0.33333333333333331</v>
      </c>
      <c r="M253" cm="1">
        <f t="array" aca="1" ref="M253" ca="1">_xlfn.XLOOKUP(G253,Table_Assumptions[Total dividends expected to be received],Table_Weights[Total dividends expected to be received]/Table_Weights[[#Totals],[Total dividends expected to be received]])</f>
        <v>0.5</v>
      </c>
      <c r="N253">
        <f t="shared" ca="1" si="24"/>
        <v>9.2592592592592587E-3</v>
      </c>
      <c r="O253" s="7">
        <f t="shared" ca="1" si="25"/>
        <v>1267.8100872584685</v>
      </c>
    </row>
    <row r="254" spans="2:15" x14ac:dyDescent="0.25">
      <c r="B254">
        <v>227</v>
      </c>
      <c r="C254">
        <f t="shared" ca="1" si="22"/>
        <v>25.67</v>
      </c>
      <c r="D254" s="8">
        <f t="shared" ca="1" si="27"/>
        <v>6.4000000000000001E-2</v>
      </c>
      <c r="E254" s="8">
        <f t="shared" ca="1" si="27"/>
        <v>4.2091157101159959E-2</v>
      </c>
      <c r="F254" s="3">
        <f t="shared" ca="1" si="27"/>
        <v>8.43</v>
      </c>
      <c r="G254" s="3">
        <f t="shared" ca="1" si="23"/>
        <v>40.65</v>
      </c>
      <c r="I254" cm="1">
        <f t="array" aca="1" ref="I254" ca="1">_xlfn.XLOOKUP(C254,Table_Assumptions[Normalized Earnings10],Table_Weights[Normalized Earnings10]/Table_Weights[[#Totals],[Normalized Earnings10]])</f>
        <v>0.5</v>
      </c>
      <c r="J254" cm="1">
        <f t="array" aca="1" ref="J254" ca="1">_xlfn.XLOOKUP(D254,Table_Assumptions[k],Table_Weights[k]/Table_Weights[[#Totals],[k]])</f>
        <v>0.33333333333333331</v>
      </c>
      <c r="K254" cm="1">
        <f t="array" aca="1" ref="K254" ca="1">_xlfn.XLOOKUP(E254,Table_Assumptions[g],Table_Weights[g]/Table_Weights[[#Totals],[g]])</f>
        <v>0.33333333333333331</v>
      </c>
      <c r="L254" cm="1">
        <f t="array" aca="1" ref="L254" ca="1">_xlfn.XLOOKUP(F254,Table_Assumptions[Net non-operating assets (liabilities)10],Table_Weights[Net non-operating assets (liabilities)10]/Table_Weights[[#Totals],[Net non-operating assets (liabilities)10]])</f>
        <v>0.33333333333333331</v>
      </c>
      <c r="M254" cm="1">
        <f t="array" aca="1" ref="M254" ca="1">_xlfn.XLOOKUP(G254,Table_Assumptions[Total dividends expected to be received],Table_Weights[Total dividends expected to be received]/Table_Weights[[#Totals],[Total dividends expected to be received]])</f>
        <v>0.25</v>
      </c>
      <c r="N254">
        <f t="shared" ca="1" si="24"/>
        <v>4.6296296296296294E-3</v>
      </c>
      <c r="O254" s="7">
        <f t="shared" ca="1" si="25"/>
        <v>1270.0700872584684</v>
      </c>
    </row>
    <row r="255" spans="2:15" x14ac:dyDescent="0.25">
      <c r="B255">
        <v>228</v>
      </c>
      <c r="C255">
        <f t="shared" ca="1" si="22"/>
        <v>25.67</v>
      </c>
      <c r="D255" s="8">
        <f t="shared" ca="1" si="27"/>
        <v>6.4000000000000001E-2</v>
      </c>
      <c r="E255" s="8">
        <f t="shared" ca="1" si="27"/>
        <v>4.2091157101159959E-2</v>
      </c>
      <c r="F255" s="3">
        <f t="shared" ca="1" si="27"/>
        <v>11.8</v>
      </c>
      <c r="G255" s="3">
        <f t="shared" ca="1" si="23"/>
        <v>36.270000000000003</v>
      </c>
      <c r="I255" cm="1">
        <f t="array" aca="1" ref="I255" ca="1">_xlfn.XLOOKUP(C255,Table_Assumptions[Normalized Earnings10],Table_Weights[Normalized Earnings10]/Table_Weights[[#Totals],[Normalized Earnings10]])</f>
        <v>0.5</v>
      </c>
      <c r="J255" cm="1">
        <f t="array" aca="1" ref="J255" ca="1">_xlfn.XLOOKUP(D255,Table_Assumptions[k],Table_Weights[k]/Table_Weights[[#Totals],[k]])</f>
        <v>0.33333333333333331</v>
      </c>
      <c r="K255" cm="1">
        <f t="array" aca="1" ref="K255" ca="1">_xlfn.XLOOKUP(E255,Table_Assumptions[g],Table_Weights[g]/Table_Weights[[#Totals],[g]])</f>
        <v>0.33333333333333331</v>
      </c>
      <c r="L255" cm="1">
        <f t="array" aca="1" ref="L255" ca="1">_xlfn.XLOOKUP(F255,Table_Assumptions[Net non-operating assets (liabilities)10],Table_Weights[Net non-operating assets (liabilities)10]/Table_Weights[[#Totals],[Net non-operating assets (liabilities)10]])</f>
        <v>0.33333333333333331</v>
      </c>
      <c r="M255" cm="1">
        <f t="array" aca="1" ref="M255" ca="1">_xlfn.XLOOKUP(G255,Table_Assumptions[Total dividends expected to be received],Table_Weights[Total dividends expected to be received]/Table_Weights[[#Totals],[Total dividends expected to be received]])</f>
        <v>0.25</v>
      </c>
      <c r="N255">
        <f t="shared" ca="1" si="24"/>
        <v>4.6296296296296294E-3</v>
      </c>
      <c r="O255" s="7">
        <f t="shared" ca="1" si="25"/>
        <v>1269.0600872584682</v>
      </c>
    </row>
    <row r="256" spans="2:15" x14ac:dyDescent="0.25">
      <c r="B256">
        <v>229</v>
      </c>
      <c r="C256">
        <f t="shared" ca="1" si="22"/>
        <v>25.67</v>
      </c>
      <c r="D256" s="8">
        <f t="shared" ca="1" si="27"/>
        <v>6.4000000000000001E-2</v>
      </c>
      <c r="E256" s="8">
        <f t="shared" ca="1" si="27"/>
        <v>4.2091157101159959E-2</v>
      </c>
      <c r="F256" s="3">
        <f t="shared" ca="1" si="27"/>
        <v>11.8</v>
      </c>
      <c r="G256" s="3">
        <f t="shared" ca="1" si="23"/>
        <v>38.39</v>
      </c>
      <c r="I256" cm="1">
        <f t="array" aca="1" ref="I256" ca="1">_xlfn.XLOOKUP(C256,Table_Assumptions[Normalized Earnings10],Table_Weights[Normalized Earnings10]/Table_Weights[[#Totals],[Normalized Earnings10]])</f>
        <v>0.5</v>
      </c>
      <c r="J256" cm="1">
        <f t="array" aca="1" ref="J256" ca="1">_xlfn.XLOOKUP(D256,Table_Assumptions[k],Table_Weights[k]/Table_Weights[[#Totals],[k]])</f>
        <v>0.33333333333333331</v>
      </c>
      <c r="K256" cm="1">
        <f t="array" aca="1" ref="K256" ca="1">_xlfn.XLOOKUP(E256,Table_Assumptions[g],Table_Weights[g]/Table_Weights[[#Totals],[g]])</f>
        <v>0.33333333333333331</v>
      </c>
      <c r="L256" cm="1">
        <f t="array" aca="1" ref="L256" ca="1">_xlfn.XLOOKUP(F256,Table_Assumptions[Net non-operating assets (liabilities)10],Table_Weights[Net non-operating assets (liabilities)10]/Table_Weights[[#Totals],[Net non-operating assets (liabilities)10]])</f>
        <v>0.33333333333333331</v>
      </c>
      <c r="M256" cm="1">
        <f t="array" aca="1" ref="M256" ca="1">_xlfn.XLOOKUP(G256,Table_Assumptions[Total dividends expected to be received],Table_Weights[Total dividends expected to be received]/Table_Weights[[#Totals],[Total dividends expected to be received]])</f>
        <v>0.5</v>
      </c>
      <c r="N256">
        <f t="shared" ca="1" si="24"/>
        <v>9.2592592592592587E-3</v>
      </c>
      <c r="O256" s="7">
        <f t="shared" ca="1" si="25"/>
        <v>1271.1800872584683</v>
      </c>
    </row>
    <row r="257" spans="2:15" x14ac:dyDescent="0.25">
      <c r="B257">
        <v>230</v>
      </c>
      <c r="C257">
        <f t="shared" ca="1" si="22"/>
        <v>25.67</v>
      </c>
      <c r="D257" s="8">
        <f t="shared" ca="1" si="27"/>
        <v>6.4000000000000001E-2</v>
      </c>
      <c r="E257" s="8">
        <f t="shared" ca="1" si="27"/>
        <v>4.2091157101159959E-2</v>
      </c>
      <c r="F257" s="3">
        <f t="shared" ca="1" si="27"/>
        <v>11.8</v>
      </c>
      <c r="G257" s="3">
        <f t="shared" ca="1" si="23"/>
        <v>40.65</v>
      </c>
      <c r="I257" cm="1">
        <f t="array" aca="1" ref="I257" ca="1">_xlfn.XLOOKUP(C257,Table_Assumptions[Normalized Earnings10],Table_Weights[Normalized Earnings10]/Table_Weights[[#Totals],[Normalized Earnings10]])</f>
        <v>0.5</v>
      </c>
      <c r="J257" cm="1">
        <f t="array" aca="1" ref="J257" ca="1">_xlfn.XLOOKUP(D257,Table_Assumptions[k],Table_Weights[k]/Table_Weights[[#Totals],[k]])</f>
        <v>0.33333333333333331</v>
      </c>
      <c r="K257" cm="1">
        <f t="array" aca="1" ref="K257" ca="1">_xlfn.XLOOKUP(E257,Table_Assumptions[g],Table_Weights[g]/Table_Weights[[#Totals],[g]])</f>
        <v>0.33333333333333331</v>
      </c>
      <c r="L257" cm="1">
        <f t="array" aca="1" ref="L257" ca="1">_xlfn.XLOOKUP(F257,Table_Assumptions[Net non-operating assets (liabilities)10],Table_Weights[Net non-operating assets (liabilities)10]/Table_Weights[[#Totals],[Net non-operating assets (liabilities)10]])</f>
        <v>0.33333333333333331</v>
      </c>
      <c r="M257" cm="1">
        <f t="array" aca="1" ref="M257" ca="1">_xlfn.XLOOKUP(G257,Table_Assumptions[Total dividends expected to be received],Table_Weights[Total dividends expected to be received]/Table_Weights[[#Totals],[Total dividends expected to be received]])</f>
        <v>0.25</v>
      </c>
      <c r="N257">
        <f t="shared" ca="1" si="24"/>
        <v>4.6296296296296294E-3</v>
      </c>
      <c r="O257" s="7">
        <f t="shared" ca="1" si="25"/>
        <v>1273.4400872584683</v>
      </c>
    </row>
    <row r="258" spans="2:15" x14ac:dyDescent="0.25">
      <c r="B258">
        <v>231</v>
      </c>
      <c r="C258">
        <f t="shared" ca="1" si="22"/>
        <v>25.67</v>
      </c>
      <c r="D258" s="8">
        <f t="shared" ca="1" si="27"/>
        <v>6.4000000000000001E-2</v>
      </c>
      <c r="E258" s="8">
        <f t="shared" ca="1" si="27"/>
        <v>4.2091157101159959E-2</v>
      </c>
      <c r="F258" s="3">
        <f t="shared" ca="1" si="27"/>
        <v>15.17</v>
      </c>
      <c r="G258" s="3">
        <f t="shared" ca="1" si="23"/>
        <v>36.270000000000003</v>
      </c>
      <c r="I258" cm="1">
        <f t="array" aca="1" ref="I258" ca="1">_xlfn.XLOOKUP(C258,Table_Assumptions[Normalized Earnings10],Table_Weights[Normalized Earnings10]/Table_Weights[[#Totals],[Normalized Earnings10]])</f>
        <v>0.5</v>
      </c>
      <c r="J258" cm="1">
        <f t="array" aca="1" ref="J258" ca="1">_xlfn.XLOOKUP(D258,Table_Assumptions[k],Table_Weights[k]/Table_Weights[[#Totals],[k]])</f>
        <v>0.33333333333333331</v>
      </c>
      <c r="K258" cm="1">
        <f t="array" aca="1" ref="K258" ca="1">_xlfn.XLOOKUP(E258,Table_Assumptions[g],Table_Weights[g]/Table_Weights[[#Totals],[g]])</f>
        <v>0.33333333333333331</v>
      </c>
      <c r="L258" cm="1">
        <f t="array" aca="1" ref="L258" ca="1">_xlfn.XLOOKUP(F258,Table_Assumptions[Net non-operating assets (liabilities)10],Table_Weights[Net non-operating assets (liabilities)10]/Table_Weights[[#Totals],[Net non-operating assets (liabilities)10]])</f>
        <v>0.33333333333333331</v>
      </c>
      <c r="M258" cm="1">
        <f t="array" aca="1" ref="M258" ca="1">_xlfn.XLOOKUP(G258,Table_Assumptions[Total dividends expected to be received],Table_Weights[Total dividends expected to be received]/Table_Weights[[#Totals],[Total dividends expected to be received]])</f>
        <v>0.25</v>
      </c>
      <c r="N258">
        <f t="shared" ca="1" si="24"/>
        <v>4.6296296296296294E-3</v>
      </c>
      <c r="O258" s="7">
        <f t="shared" ca="1" si="25"/>
        <v>1272.4300872584683</v>
      </c>
    </row>
    <row r="259" spans="2:15" x14ac:dyDescent="0.25">
      <c r="B259">
        <v>232</v>
      </c>
      <c r="C259">
        <f t="shared" ca="1" si="22"/>
        <v>25.67</v>
      </c>
      <c r="D259" s="8">
        <f t="shared" ca="1" si="27"/>
        <v>6.4000000000000001E-2</v>
      </c>
      <c r="E259" s="8">
        <f t="shared" ca="1" si="27"/>
        <v>4.2091157101159959E-2</v>
      </c>
      <c r="F259" s="3">
        <f t="shared" ca="1" si="27"/>
        <v>15.17</v>
      </c>
      <c r="G259" s="3">
        <f t="shared" ca="1" si="23"/>
        <v>38.39</v>
      </c>
      <c r="I259" cm="1">
        <f t="array" aca="1" ref="I259" ca="1">_xlfn.XLOOKUP(C259,Table_Assumptions[Normalized Earnings10],Table_Weights[Normalized Earnings10]/Table_Weights[[#Totals],[Normalized Earnings10]])</f>
        <v>0.5</v>
      </c>
      <c r="J259" cm="1">
        <f t="array" aca="1" ref="J259" ca="1">_xlfn.XLOOKUP(D259,Table_Assumptions[k],Table_Weights[k]/Table_Weights[[#Totals],[k]])</f>
        <v>0.33333333333333331</v>
      </c>
      <c r="K259" cm="1">
        <f t="array" aca="1" ref="K259" ca="1">_xlfn.XLOOKUP(E259,Table_Assumptions[g],Table_Weights[g]/Table_Weights[[#Totals],[g]])</f>
        <v>0.33333333333333331</v>
      </c>
      <c r="L259" cm="1">
        <f t="array" aca="1" ref="L259" ca="1">_xlfn.XLOOKUP(F259,Table_Assumptions[Net non-operating assets (liabilities)10],Table_Weights[Net non-operating assets (liabilities)10]/Table_Weights[[#Totals],[Net non-operating assets (liabilities)10]])</f>
        <v>0.33333333333333331</v>
      </c>
      <c r="M259" cm="1">
        <f t="array" aca="1" ref="M259" ca="1">_xlfn.XLOOKUP(G259,Table_Assumptions[Total dividends expected to be received],Table_Weights[Total dividends expected to be received]/Table_Weights[[#Totals],[Total dividends expected to be received]])</f>
        <v>0.5</v>
      </c>
      <c r="N259">
        <f t="shared" ca="1" si="24"/>
        <v>9.2592592592592587E-3</v>
      </c>
      <c r="O259" s="7">
        <f t="shared" ca="1" si="25"/>
        <v>1274.5500872584685</v>
      </c>
    </row>
    <row r="260" spans="2:15" x14ac:dyDescent="0.25">
      <c r="B260">
        <v>233</v>
      </c>
      <c r="C260">
        <f t="shared" ca="1" si="22"/>
        <v>25.67</v>
      </c>
      <c r="D260" s="8">
        <f t="shared" ca="1" si="27"/>
        <v>6.4000000000000001E-2</v>
      </c>
      <c r="E260" s="8">
        <f t="shared" ca="1" si="27"/>
        <v>4.2091157101159959E-2</v>
      </c>
      <c r="F260" s="3">
        <f t="shared" ca="1" si="27"/>
        <v>15.17</v>
      </c>
      <c r="G260" s="3">
        <f t="shared" ca="1" si="23"/>
        <v>40.65</v>
      </c>
      <c r="I260" cm="1">
        <f t="array" aca="1" ref="I260" ca="1">_xlfn.XLOOKUP(C260,Table_Assumptions[Normalized Earnings10],Table_Weights[Normalized Earnings10]/Table_Weights[[#Totals],[Normalized Earnings10]])</f>
        <v>0.5</v>
      </c>
      <c r="J260" cm="1">
        <f t="array" aca="1" ref="J260" ca="1">_xlfn.XLOOKUP(D260,Table_Assumptions[k],Table_Weights[k]/Table_Weights[[#Totals],[k]])</f>
        <v>0.33333333333333331</v>
      </c>
      <c r="K260" cm="1">
        <f t="array" aca="1" ref="K260" ca="1">_xlfn.XLOOKUP(E260,Table_Assumptions[g],Table_Weights[g]/Table_Weights[[#Totals],[g]])</f>
        <v>0.33333333333333331</v>
      </c>
      <c r="L260" cm="1">
        <f t="array" aca="1" ref="L260" ca="1">_xlfn.XLOOKUP(F260,Table_Assumptions[Net non-operating assets (liabilities)10],Table_Weights[Net non-operating assets (liabilities)10]/Table_Weights[[#Totals],[Net non-operating assets (liabilities)10]])</f>
        <v>0.33333333333333331</v>
      </c>
      <c r="M260" cm="1">
        <f t="array" aca="1" ref="M260" ca="1">_xlfn.XLOOKUP(G260,Table_Assumptions[Total dividends expected to be received],Table_Weights[Total dividends expected to be received]/Table_Weights[[#Totals],[Total dividends expected to be received]])</f>
        <v>0.25</v>
      </c>
      <c r="N260">
        <f t="shared" ca="1" si="24"/>
        <v>4.6296296296296294E-3</v>
      </c>
      <c r="O260" s="7">
        <f t="shared" ca="1" si="25"/>
        <v>1276.8100872584685</v>
      </c>
    </row>
    <row r="261" spans="2:15" x14ac:dyDescent="0.25">
      <c r="B261">
        <v>234</v>
      </c>
      <c r="C261">
        <f t="shared" ca="1" si="22"/>
        <v>25.67</v>
      </c>
      <c r="D261" s="8">
        <f t="shared" ca="1" si="27"/>
        <v>6.4000000000000001E-2</v>
      </c>
      <c r="E261" s="8">
        <f t="shared" ca="1" si="27"/>
        <v>4.4195714956217956E-2</v>
      </c>
      <c r="F261" s="3">
        <f t="shared" ca="1" si="27"/>
        <v>8.43</v>
      </c>
      <c r="G261" s="3">
        <f t="shared" ca="1" si="23"/>
        <v>36.270000000000003</v>
      </c>
      <c r="I261" cm="1">
        <f t="array" aca="1" ref="I261" ca="1">_xlfn.XLOOKUP(C261,Table_Assumptions[Normalized Earnings10],Table_Weights[Normalized Earnings10]/Table_Weights[[#Totals],[Normalized Earnings10]])</f>
        <v>0.5</v>
      </c>
      <c r="J261" cm="1">
        <f t="array" aca="1" ref="J261" ca="1">_xlfn.XLOOKUP(D261,Table_Assumptions[k],Table_Weights[k]/Table_Weights[[#Totals],[k]])</f>
        <v>0.33333333333333331</v>
      </c>
      <c r="K261" cm="1">
        <f t="array" aca="1" ref="K261" ca="1">_xlfn.XLOOKUP(E261,Table_Assumptions[g],Table_Weights[g]/Table_Weights[[#Totals],[g]])</f>
        <v>0.33333333333333331</v>
      </c>
      <c r="L261" cm="1">
        <f t="array" aca="1" ref="L261" ca="1">_xlfn.XLOOKUP(F261,Table_Assumptions[Net non-operating assets (liabilities)10],Table_Weights[Net non-operating assets (liabilities)10]/Table_Weights[[#Totals],[Net non-operating assets (liabilities)10]])</f>
        <v>0.33333333333333331</v>
      </c>
      <c r="M261" cm="1">
        <f t="array" aca="1" ref="M261" ca="1">_xlfn.XLOOKUP(G261,Table_Assumptions[Total dividends expected to be received],Table_Weights[Total dividends expected to be received]/Table_Weights[[#Totals],[Total dividends expected to be received]])</f>
        <v>0.25</v>
      </c>
      <c r="N261">
        <f t="shared" ca="1" si="24"/>
        <v>4.6296296296296294E-3</v>
      </c>
      <c r="O261" s="7">
        <f t="shared" ca="1" si="25"/>
        <v>1398.1699154081268</v>
      </c>
    </row>
    <row r="262" spans="2:15" x14ac:dyDescent="0.25">
      <c r="B262">
        <v>235</v>
      </c>
      <c r="C262">
        <f t="shared" ca="1" si="22"/>
        <v>25.67</v>
      </c>
      <c r="D262" s="8">
        <f t="shared" ca="1" si="27"/>
        <v>6.4000000000000001E-2</v>
      </c>
      <c r="E262" s="8">
        <f t="shared" ca="1" si="27"/>
        <v>4.4195714956217956E-2</v>
      </c>
      <c r="F262" s="3">
        <f t="shared" ca="1" si="27"/>
        <v>8.43</v>
      </c>
      <c r="G262" s="3">
        <f t="shared" ca="1" si="23"/>
        <v>38.39</v>
      </c>
      <c r="I262" cm="1">
        <f t="array" aca="1" ref="I262" ca="1">_xlfn.XLOOKUP(C262,Table_Assumptions[Normalized Earnings10],Table_Weights[Normalized Earnings10]/Table_Weights[[#Totals],[Normalized Earnings10]])</f>
        <v>0.5</v>
      </c>
      <c r="J262" cm="1">
        <f t="array" aca="1" ref="J262" ca="1">_xlfn.XLOOKUP(D262,Table_Assumptions[k],Table_Weights[k]/Table_Weights[[#Totals],[k]])</f>
        <v>0.33333333333333331</v>
      </c>
      <c r="K262" cm="1">
        <f t="array" aca="1" ref="K262" ca="1">_xlfn.XLOOKUP(E262,Table_Assumptions[g],Table_Weights[g]/Table_Weights[[#Totals],[g]])</f>
        <v>0.33333333333333331</v>
      </c>
      <c r="L262" cm="1">
        <f t="array" aca="1" ref="L262" ca="1">_xlfn.XLOOKUP(F262,Table_Assumptions[Net non-operating assets (liabilities)10],Table_Weights[Net non-operating assets (liabilities)10]/Table_Weights[[#Totals],[Net non-operating assets (liabilities)10]])</f>
        <v>0.33333333333333331</v>
      </c>
      <c r="M262" cm="1">
        <f t="array" aca="1" ref="M262" ca="1">_xlfn.XLOOKUP(G262,Table_Assumptions[Total dividends expected to be received],Table_Weights[Total dividends expected to be received]/Table_Weights[[#Totals],[Total dividends expected to be received]])</f>
        <v>0.5</v>
      </c>
      <c r="N262">
        <f t="shared" ca="1" si="24"/>
        <v>9.2592592592592587E-3</v>
      </c>
      <c r="O262" s="7">
        <f t="shared" ca="1" si="25"/>
        <v>1400.2899154081269</v>
      </c>
    </row>
    <row r="263" spans="2:15" x14ac:dyDescent="0.25">
      <c r="B263">
        <v>236</v>
      </c>
      <c r="C263">
        <f t="shared" ca="1" si="22"/>
        <v>25.67</v>
      </c>
      <c r="D263" s="8">
        <f t="shared" ca="1" si="27"/>
        <v>6.4000000000000001E-2</v>
      </c>
      <c r="E263" s="8">
        <f t="shared" ca="1" si="27"/>
        <v>4.4195714956217956E-2</v>
      </c>
      <c r="F263" s="3">
        <f t="shared" ca="1" si="27"/>
        <v>8.43</v>
      </c>
      <c r="G263" s="3">
        <f t="shared" ca="1" si="23"/>
        <v>40.65</v>
      </c>
      <c r="I263" cm="1">
        <f t="array" aca="1" ref="I263" ca="1">_xlfn.XLOOKUP(C263,Table_Assumptions[Normalized Earnings10],Table_Weights[Normalized Earnings10]/Table_Weights[[#Totals],[Normalized Earnings10]])</f>
        <v>0.5</v>
      </c>
      <c r="J263" cm="1">
        <f t="array" aca="1" ref="J263" ca="1">_xlfn.XLOOKUP(D263,Table_Assumptions[k],Table_Weights[k]/Table_Weights[[#Totals],[k]])</f>
        <v>0.33333333333333331</v>
      </c>
      <c r="K263" cm="1">
        <f t="array" aca="1" ref="K263" ca="1">_xlfn.XLOOKUP(E263,Table_Assumptions[g],Table_Weights[g]/Table_Weights[[#Totals],[g]])</f>
        <v>0.33333333333333331</v>
      </c>
      <c r="L263" cm="1">
        <f t="array" aca="1" ref="L263" ca="1">_xlfn.XLOOKUP(F263,Table_Assumptions[Net non-operating assets (liabilities)10],Table_Weights[Net non-operating assets (liabilities)10]/Table_Weights[[#Totals],[Net non-operating assets (liabilities)10]])</f>
        <v>0.33333333333333331</v>
      </c>
      <c r="M263" cm="1">
        <f t="array" aca="1" ref="M263" ca="1">_xlfn.XLOOKUP(G263,Table_Assumptions[Total dividends expected to be received],Table_Weights[Total dividends expected to be received]/Table_Weights[[#Totals],[Total dividends expected to be received]])</f>
        <v>0.25</v>
      </c>
      <c r="N263">
        <f t="shared" ca="1" si="24"/>
        <v>4.6296296296296294E-3</v>
      </c>
      <c r="O263" s="7">
        <f t="shared" ca="1" si="25"/>
        <v>1402.5499154081269</v>
      </c>
    </row>
    <row r="264" spans="2:15" x14ac:dyDescent="0.25">
      <c r="B264">
        <v>237</v>
      </c>
      <c r="C264">
        <f t="shared" ca="1" si="22"/>
        <v>25.67</v>
      </c>
      <c r="D264" s="8">
        <f t="shared" ca="1" si="27"/>
        <v>6.4000000000000001E-2</v>
      </c>
      <c r="E264" s="8">
        <f t="shared" ca="1" si="27"/>
        <v>4.4195714956217956E-2</v>
      </c>
      <c r="F264" s="3">
        <f t="shared" ca="1" si="27"/>
        <v>11.8</v>
      </c>
      <c r="G264" s="3">
        <f t="shared" ca="1" si="23"/>
        <v>36.270000000000003</v>
      </c>
      <c r="I264" cm="1">
        <f t="array" aca="1" ref="I264" ca="1">_xlfn.XLOOKUP(C264,Table_Assumptions[Normalized Earnings10],Table_Weights[Normalized Earnings10]/Table_Weights[[#Totals],[Normalized Earnings10]])</f>
        <v>0.5</v>
      </c>
      <c r="J264" cm="1">
        <f t="array" aca="1" ref="J264" ca="1">_xlfn.XLOOKUP(D264,Table_Assumptions[k],Table_Weights[k]/Table_Weights[[#Totals],[k]])</f>
        <v>0.33333333333333331</v>
      </c>
      <c r="K264" cm="1">
        <f t="array" aca="1" ref="K264" ca="1">_xlfn.XLOOKUP(E264,Table_Assumptions[g],Table_Weights[g]/Table_Weights[[#Totals],[g]])</f>
        <v>0.33333333333333331</v>
      </c>
      <c r="L264" cm="1">
        <f t="array" aca="1" ref="L264" ca="1">_xlfn.XLOOKUP(F264,Table_Assumptions[Net non-operating assets (liabilities)10],Table_Weights[Net non-operating assets (liabilities)10]/Table_Weights[[#Totals],[Net non-operating assets (liabilities)10]])</f>
        <v>0.33333333333333331</v>
      </c>
      <c r="M264" cm="1">
        <f t="array" aca="1" ref="M264" ca="1">_xlfn.XLOOKUP(G264,Table_Assumptions[Total dividends expected to be received],Table_Weights[Total dividends expected to be received]/Table_Weights[[#Totals],[Total dividends expected to be received]])</f>
        <v>0.25</v>
      </c>
      <c r="N264">
        <f t="shared" ca="1" si="24"/>
        <v>4.6296296296296294E-3</v>
      </c>
      <c r="O264" s="7">
        <f t="shared" ca="1" si="25"/>
        <v>1401.5399154081267</v>
      </c>
    </row>
    <row r="265" spans="2:15" x14ac:dyDescent="0.25">
      <c r="B265">
        <v>238</v>
      </c>
      <c r="C265">
        <f t="shared" ca="1" si="22"/>
        <v>25.67</v>
      </c>
      <c r="D265" s="8">
        <f t="shared" ca="1" si="27"/>
        <v>6.4000000000000001E-2</v>
      </c>
      <c r="E265" s="8">
        <f t="shared" ca="1" si="27"/>
        <v>4.4195714956217956E-2</v>
      </c>
      <c r="F265" s="3">
        <f t="shared" ca="1" si="27"/>
        <v>11.8</v>
      </c>
      <c r="G265" s="3">
        <f t="shared" ca="1" si="23"/>
        <v>38.39</v>
      </c>
      <c r="I265" cm="1">
        <f t="array" aca="1" ref="I265" ca="1">_xlfn.XLOOKUP(C265,Table_Assumptions[Normalized Earnings10],Table_Weights[Normalized Earnings10]/Table_Weights[[#Totals],[Normalized Earnings10]])</f>
        <v>0.5</v>
      </c>
      <c r="J265" cm="1">
        <f t="array" aca="1" ref="J265" ca="1">_xlfn.XLOOKUP(D265,Table_Assumptions[k],Table_Weights[k]/Table_Weights[[#Totals],[k]])</f>
        <v>0.33333333333333331</v>
      </c>
      <c r="K265" cm="1">
        <f t="array" aca="1" ref="K265" ca="1">_xlfn.XLOOKUP(E265,Table_Assumptions[g],Table_Weights[g]/Table_Weights[[#Totals],[g]])</f>
        <v>0.33333333333333331</v>
      </c>
      <c r="L265" cm="1">
        <f t="array" aca="1" ref="L265" ca="1">_xlfn.XLOOKUP(F265,Table_Assumptions[Net non-operating assets (liabilities)10],Table_Weights[Net non-operating assets (liabilities)10]/Table_Weights[[#Totals],[Net non-operating assets (liabilities)10]])</f>
        <v>0.33333333333333331</v>
      </c>
      <c r="M265" cm="1">
        <f t="array" aca="1" ref="M265" ca="1">_xlfn.XLOOKUP(G265,Table_Assumptions[Total dividends expected to be received],Table_Weights[Total dividends expected to be received]/Table_Weights[[#Totals],[Total dividends expected to be received]])</f>
        <v>0.5</v>
      </c>
      <c r="N265">
        <f t="shared" ca="1" si="24"/>
        <v>9.2592592592592587E-3</v>
      </c>
      <c r="O265" s="7">
        <f t="shared" ca="1" si="25"/>
        <v>1403.6599154081268</v>
      </c>
    </row>
    <row r="266" spans="2:15" x14ac:dyDescent="0.25">
      <c r="B266">
        <v>239</v>
      </c>
      <c r="C266">
        <f t="shared" ca="1" si="22"/>
        <v>25.67</v>
      </c>
      <c r="D266" s="8">
        <f t="shared" ca="1" si="27"/>
        <v>6.4000000000000001E-2</v>
      </c>
      <c r="E266" s="8">
        <f t="shared" ca="1" si="27"/>
        <v>4.4195714956217956E-2</v>
      </c>
      <c r="F266" s="3">
        <f t="shared" ca="1" si="27"/>
        <v>11.8</v>
      </c>
      <c r="G266" s="3">
        <f t="shared" ca="1" si="23"/>
        <v>40.65</v>
      </c>
      <c r="I266" cm="1">
        <f t="array" aca="1" ref="I266" ca="1">_xlfn.XLOOKUP(C266,Table_Assumptions[Normalized Earnings10],Table_Weights[Normalized Earnings10]/Table_Weights[[#Totals],[Normalized Earnings10]])</f>
        <v>0.5</v>
      </c>
      <c r="J266" cm="1">
        <f t="array" aca="1" ref="J266" ca="1">_xlfn.XLOOKUP(D266,Table_Assumptions[k],Table_Weights[k]/Table_Weights[[#Totals],[k]])</f>
        <v>0.33333333333333331</v>
      </c>
      <c r="K266" cm="1">
        <f t="array" aca="1" ref="K266" ca="1">_xlfn.XLOOKUP(E266,Table_Assumptions[g],Table_Weights[g]/Table_Weights[[#Totals],[g]])</f>
        <v>0.33333333333333331</v>
      </c>
      <c r="L266" cm="1">
        <f t="array" aca="1" ref="L266" ca="1">_xlfn.XLOOKUP(F266,Table_Assumptions[Net non-operating assets (liabilities)10],Table_Weights[Net non-operating assets (liabilities)10]/Table_Weights[[#Totals],[Net non-operating assets (liabilities)10]])</f>
        <v>0.33333333333333331</v>
      </c>
      <c r="M266" cm="1">
        <f t="array" aca="1" ref="M266" ca="1">_xlfn.XLOOKUP(G266,Table_Assumptions[Total dividends expected to be received],Table_Weights[Total dividends expected to be received]/Table_Weights[[#Totals],[Total dividends expected to be received]])</f>
        <v>0.25</v>
      </c>
      <c r="N266">
        <f t="shared" ca="1" si="24"/>
        <v>4.6296296296296294E-3</v>
      </c>
      <c r="O266" s="7">
        <f t="shared" ca="1" si="25"/>
        <v>1405.9199154081268</v>
      </c>
    </row>
    <row r="267" spans="2:15" x14ac:dyDescent="0.25">
      <c r="B267">
        <v>240</v>
      </c>
      <c r="C267">
        <f t="shared" ca="1" si="22"/>
        <v>25.67</v>
      </c>
      <c r="D267" s="8">
        <f t="shared" ref="D267:F269" ca="1" si="28">OFFSET(D$20,INT(MOD($B267,C$18)/D$18),0)</f>
        <v>6.4000000000000001E-2</v>
      </c>
      <c r="E267" s="8">
        <f t="shared" ca="1" si="28"/>
        <v>4.4195714956217956E-2</v>
      </c>
      <c r="F267" s="3">
        <f t="shared" ca="1" si="28"/>
        <v>15.17</v>
      </c>
      <c r="G267" s="3">
        <f t="shared" ca="1" si="23"/>
        <v>36.270000000000003</v>
      </c>
      <c r="I267" cm="1">
        <f t="array" aca="1" ref="I267" ca="1">_xlfn.XLOOKUP(C267,Table_Assumptions[Normalized Earnings10],Table_Weights[Normalized Earnings10]/Table_Weights[[#Totals],[Normalized Earnings10]])</f>
        <v>0.5</v>
      </c>
      <c r="J267" cm="1">
        <f t="array" aca="1" ref="J267" ca="1">_xlfn.XLOOKUP(D267,Table_Assumptions[k],Table_Weights[k]/Table_Weights[[#Totals],[k]])</f>
        <v>0.33333333333333331</v>
      </c>
      <c r="K267" cm="1">
        <f t="array" aca="1" ref="K267" ca="1">_xlfn.XLOOKUP(E267,Table_Assumptions[g],Table_Weights[g]/Table_Weights[[#Totals],[g]])</f>
        <v>0.33333333333333331</v>
      </c>
      <c r="L267" cm="1">
        <f t="array" aca="1" ref="L267" ca="1">_xlfn.XLOOKUP(F267,Table_Assumptions[Net non-operating assets (liabilities)10],Table_Weights[Net non-operating assets (liabilities)10]/Table_Weights[[#Totals],[Net non-operating assets (liabilities)10]])</f>
        <v>0.33333333333333331</v>
      </c>
      <c r="M267" cm="1">
        <f t="array" aca="1" ref="M267" ca="1">_xlfn.XLOOKUP(G267,Table_Assumptions[Total dividends expected to be received],Table_Weights[Total dividends expected to be received]/Table_Weights[[#Totals],[Total dividends expected to be received]])</f>
        <v>0.25</v>
      </c>
      <c r="N267">
        <f t="shared" ca="1" si="24"/>
        <v>4.6296296296296294E-3</v>
      </c>
      <c r="O267" s="7">
        <f t="shared" ca="1" si="25"/>
        <v>1404.9099154081268</v>
      </c>
    </row>
    <row r="268" spans="2:15" x14ac:dyDescent="0.25">
      <c r="B268">
        <v>241</v>
      </c>
      <c r="C268">
        <f t="shared" ca="1" si="22"/>
        <v>25.67</v>
      </c>
      <c r="D268" s="8">
        <f t="shared" ca="1" si="28"/>
        <v>6.4000000000000001E-2</v>
      </c>
      <c r="E268" s="8">
        <f t="shared" ca="1" si="28"/>
        <v>4.4195714956217956E-2</v>
      </c>
      <c r="F268" s="3">
        <f t="shared" ca="1" si="28"/>
        <v>15.17</v>
      </c>
      <c r="G268" s="3">
        <f t="shared" ca="1" si="23"/>
        <v>38.39</v>
      </c>
      <c r="I268" cm="1">
        <f t="array" aca="1" ref="I268" ca="1">_xlfn.XLOOKUP(C268,Table_Assumptions[Normalized Earnings10],Table_Weights[Normalized Earnings10]/Table_Weights[[#Totals],[Normalized Earnings10]])</f>
        <v>0.5</v>
      </c>
      <c r="J268" cm="1">
        <f t="array" aca="1" ref="J268" ca="1">_xlfn.XLOOKUP(D268,Table_Assumptions[k],Table_Weights[k]/Table_Weights[[#Totals],[k]])</f>
        <v>0.33333333333333331</v>
      </c>
      <c r="K268" cm="1">
        <f t="array" aca="1" ref="K268" ca="1">_xlfn.XLOOKUP(E268,Table_Assumptions[g],Table_Weights[g]/Table_Weights[[#Totals],[g]])</f>
        <v>0.33333333333333331</v>
      </c>
      <c r="L268" cm="1">
        <f t="array" aca="1" ref="L268" ca="1">_xlfn.XLOOKUP(F268,Table_Assumptions[Net non-operating assets (liabilities)10],Table_Weights[Net non-operating assets (liabilities)10]/Table_Weights[[#Totals],[Net non-operating assets (liabilities)10]])</f>
        <v>0.33333333333333331</v>
      </c>
      <c r="M268" cm="1">
        <f t="array" aca="1" ref="M268" ca="1">_xlfn.XLOOKUP(G268,Table_Assumptions[Total dividends expected to be received],Table_Weights[Total dividends expected to be received]/Table_Weights[[#Totals],[Total dividends expected to be received]])</f>
        <v>0.5</v>
      </c>
      <c r="N268">
        <f t="shared" ca="1" si="24"/>
        <v>9.2592592592592587E-3</v>
      </c>
      <c r="O268" s="7">
        <f t="shared" ca="1" si="25"/>
        <v>1407.029915408127</v>
      </c>
    </row>
    <row r="269" spans="2:15" x14ac:dyDescent="0.25">
      <c r="B269">
        <v>242</v>
      </c>
      <c r="C269">
        <f t="shared" ca="1" si="22"/>
        <v>25.67</v>
      </c>
      <c r="D269" s="8">
        <f t="shared" ca="1" si="28"/>
        <v>6.4000000000000001E-2</v>
      </c>
      <c r="E269" s="8">
        <f t="shared" ca="1" si="28"/>
        <v>4.4195714956217956E-2</v>
      </c>
      <c r="F269" s="3">
        <f t="shared" ca="1" si="28"/>
        <v>15.17</v>
      </c>
      <c r="G269" s="3">
        <f t="shared" ca="1" si="23"/>
        <v>40.65</v>
      </c>
      <c r="I269" cm="1">
        <f t="array" aca="1" ref="I269" ca="1">_xlfn.XLOOKUP(C269,Table_Assumptions[Normalized Earnings10],Table_Weights[Normalized Earnings10]/Table_Weights[[#Totals],[Normalized Earnings10]])</f>
        <v>0.5</v>
      </c>
      <c r="J269" cm="1">
        <f t="array" aca="1" ref="J269" ca="1">_xlfn.XLOOKUP(D269,Table_Assumptions[k],Table_Weights[k]/Table_Weights[[#Totals],[k]])</f>
        <v>0.33333333333333331</v>
      </c>
      <c r="K269" cm="1">
        <f t="array" aca="1" ref="K269" ca="1">_xlfn.XLOOKUP(E269,Table_Assumptions[g],Table_Weights[g]/Table_Weights[[#Totals],[g]])</f>
        <v>0.33333333333333331</v>
      </c>
      <c r="L269" cm="1">
        <f t="array" aca="1" ref="L269" ca="1">_xlfn.XLOOKUP(F269,Table_Assumptions[Net non-operating assets (liabilities)10],Table_Weights[Net non-operating assets (liabilities)10]/Table_Weights[[#Totals],[Net non-operating assets (liabilities)10]])</f>
        <v>0.33333333333333331</v>
      </c>
      <c r="M269" cm="1">
        <f t="array" aca="1" ref="M269" ca="1">_xlfn.XLOOKUP(G269,Table_Assumptions[Total dividends expected to be received],Table_Weights[Total dividends expected to be received]/Table_Weights[[#Totals],[Total dividends expected to be received]])</f>
        <v>0.25</v>
      </c>
      <c r="N269">
        <f t="shared" ca="1" si="24"/>
        <v>4.6296296296296294E-3</v>
      </c>
      <c r="O269" s="7">
        <f t="shared" ca="1" si="25"/>
        <v>1409.2899154081269</v>
      </c>
    </row>
    <row r="270" spans="2:15" x14ac:dyDescent="0.25">
      <c r="D270" s="8"/>
      <c r="E270" s="8"/>
      <c r="F270" s="3"/>
      <c r="G270" s="3"/>
      <c r="O270" s="7"/>
    </row>
    <row r="271" spans="2:15" x14ac:dyDescent="0.25">
      <c r="D271" s="8"/>
      <c r="E271" s="8"/>
      <c r="F271" s="3"/>
      <c r="G271" s="3"/>
      <c r="O271" s="7"/>
    </row>
    <row r="272" spans="2:15" x14ac:dyDescent="0.25">
      <c r="D272" s="8"/>
      <c r="E272" s="8"/>
      <c r="F272" s="3"/>
      <c r="G272" s="3"/>
      <c r="O272" s="7"/>
    </row>
    <row r="273" spans="4:15" x14ac:dyDescent="0.25">
      <c r="D273" s="8"/>
      <c r="E273" s="8"/>
      <c r="F273" s="3"/>
      <c r="G273" s="3"/>
      <c r="O273" s="7"/>
    </row>
    <row r="274" spans="4:15" x14ac:dyDescent="0.25">
      <c r="D274" s="8"/>
      <c r="E274" s="8"/>
      <c r="F274" s="3"/>
      <c r="G274" s="3"/>
      <c r="O274" s="7"/>
    </row>
    <row r="275" spans="4:15" x14ac:dyDescent="0.25">
      <c r="D275" s="8"/>
      <c r="E275" s="8"/>
      <c r="F275" s="3"/>
      <c r="G275" s="3"/>
      <c r="O275" s="7"/>
    </row>
    <row r="276" spans="4:15" x14ac:dyDescent="0.25">
      <c r="D276" s="8"/>
      <c r="E276" s="8"/>
      <c r="F276" s="3"/>
      <c r="G276" s="3"/>
      <c r="O276" s="7"/>
    </row>
    <row r="277" spans="4:15" x14ac:dyDescent="0.25">
      <c r="D277" s="8"/>
      <c r="E277" s="8"/>
      <c r="F277" s="3"/>
      <c r="G277" s="3"/>
      <c r="O277" s="7"/>
    </row>
    <row r="278" spans="4:15" x14ac:dyDescent="0.25">
      <c r="D278" s="8"/>
      <c r="E278" s="8"/>
      <c r="F278" s="3"/>
      <c r="G278" s="3"/>
      <c r="O278" s="7"/>
    </row>
    <row r="279" spans="4:15" x14ac:dyDescent="0.25">
      <c r="D279" s="8"/>
      <c r="E279" s="8"/>
      <c r="F279" s="3"/>
      <c r="G279" s="3"/>
      <c r="O279" s="7"/>
    </row>
    <row r="280" spans="4:15" x14ac:dyDescent="0.25">
      <c r="D280" s="8"/>
      <c r="E280" s="8"/>
      <c r="F280" s="3"/>
      <c r="G280" s="3"/>
      <c r="O280" s="7"/>
    </row>
    <row r="281" spans="4:15" x14ac:dyDescent="0.25">
      <c r="D281" s="8"/>
      <c r="E281" s="8"/>
      <c r="F281" s="3"/>
      <c r="G281" s="3"/>
      <c r="O281" s="7"/>
    </row>
    <row r="282" spans="4:15" x14ac:dyDescent="0.25">
      <c r="D282" s="8"/>
      <c r="E282" s="8"/>
      <c r="F282" s="3"/>
      <c r="G282" s="3"/>
      <c r="O282" s="7"/>
    </row>
    <row r="283" spans="4:15" x14ac:dyDescent="0.25">
      <c r="D283" s="8"/>
      <c r="E283" s="8"/>
      <c r="F283" s="3"/>
      <c r="G283" s="3"/>
      <c r="O283" s="7"/>
    </row>
    <row r="284" spans="4:15" x14ac:dyDescent="0.25">
      <c r="D284" s="8"/>
      <c r="E284" s="8"/>
      <c r="F284" s="3"/>
      <c r="G284" s="3"/>
      <c r="O284" s="7"/>
    </row>
    <row r="285" spans="4:15" x14ac:dyDescent="0.25">
      <c r="D285" s="8"/>
      <c r="E285" s="8"/>
      <c r="F285" s="3"/>
      <c r="G285" s="3"/>
      <c r="O285" s="7"/>
    </row>
    <row r="286" spans="4:15" x14ac:dyDescent="0.25">
      <c r="D286" s="8"/>
      <c r="E286" s="8"/>
      <c r="F286" s="3"/>
      <c r="G286" s="3"/>
      <c r="O286" s="7"/>
    </row>
    <row r="287" spans="4:15" x14ac:dyDescent="0.25">
      <c r="D287" s="8"/>
      <c r="E287" s="8"/>
      <c r="F287" s="3"/>
      <c r="G287" s="3"/>
      <c r="O287" s="7"/>
    </row>
    <row r="288" spans="4:15" x14ac:dyDescent="0.25">
      <c r="D288" s="8"/>
      <c r="E288" s="8"/>
      <c r="F288" s="3"/>
      <c r="G288" s="3"/>
      <c r="O288" s="7"/>
    </row>
    <row r="289" spans="4:15" x14ac:dyDescent="0.25">
      <c r="D289" s="8"/>
      <c r="E289" s="8"/>
      <c r="F289" s="3"/>
      <c r="G289" s="3"/>
      <c r="O289" s="7"/>
    </row>
    <row r="290" spans="4:15" x14ac:dyDescent="0.25">
      <c r="D290" s="8"/>
      <c r="E290" s="8"/>
      <c r="F290" s="3"/>
      <c r="G290" s="3"/>
      <c r="O290" s="7"/>
    </row>
    <row r="291" spans="4:15" x14ac:dyDescent="0.25">
      <c r="D291" s="8"/>
      <c r="E291" s="8"/>
      <c r="F291" s="3"/>
      <c r="G291" s="3"/>
      <c r="O291" s="7"/>
    </row>
    <row r="292" spans="4:15" x14ac:dyDescent="0.25">
      <c r="D292" s="8"/>
      <c r="E292" s="8"/>
      <c r="F292" s="3"/>
      <c r="G292" s="3"/>
      <c r="O292" s="7"/>
    </row>
    <row r="293" spans="4:15" x14ac:dyDescent="0.25">
      <c r="D293" s="8"/>
      <c r="E293" s="8"/>
      <c r="F293" s="3"/>
      <c r="G293" s="3"/>
      <c r="O293" s="7"/>
    </row>
    <row r="294" spans="4:15" x14ac:dyDescent="0.25">
      <c r="D294" s="8"/>
      <c r="E294" s="8"/>
      <c r="F294" s="3"/>
      <c r="G294" s="3"/>
      <c r="O294" s="7"/>
    </row>
    <row r="295" spans="4:15" x14ac:dyDescent="0.25">
      <c r="D295" s="8"/>
      <c r="E295" s="8"/>
      <c r="F295" s="3"/>
      <c r="G295" s="3"/>
      <c r="O295" s="7"/>
    </row>
    <row r="296" spans="4:15" x14ac:dyDescent="0.25">
      <c r="D296" s="8"/>
      <c r="E296" s="8"/>
      <c r="F296" s="3"/>
      <c r="G296" s="3"/>
      <c r="O296" s="7"/>
    </row>
    <row r="297" spans="4:15" x14ac:dyDescent="0.25">
      <c r="D297" s="8"/>
      <c r="E297" s="8"/>
      <c r="F297" s="3"/>
      <c r="G297" s="3"/>
      <c r="O297" s="7"/>
    </row>
    <row r="298" spans="4:15" x14ac:dyDescent="0.25">
      <c r="D298" s="8"/>
      <c r="E298" s="8"/>
      <c r="F298" s="3"/>
      <c r="G298" s="3"/>
      <c r="O298" s="7"/>
    </row>
    <row r="299" spans="4:15" x14ac:dyDescent="0.25">
      <c r="D299" s="8"/>
      <c r="E299" s="8"/>
      <c r="F299" s="3"/>
      <c r="G299" s="3"/>
      <c r="O299" s="7"/>
    </row>
    <row r="300" spans="4:15" x14ac:dyDescent="0.25">
      <c r="D300" s="8"/>
      <c r="E300" s="8"/>
      <c r="F300" s="3"/>
      <c r="G300" s="3"/>
      <c r="O300" s="7"/>
    </row>
    <row r="301" spans="4:15" x14ac:dyDescent="0.25">
      <c r="D301" s="8"/>
      <c r="E301" s="8"/>
      <c r="F301" s="3"/>
      <c r="G301" s="3"/>
      <c r="O301" s="7"/>
    </row>
    <row r="302" spans="4:15" x14ac:dyDescent="0.25">
      <c r="D302" s="8"/>
      <c r="E302" s="8"/>
      <c r="F302" s="3"/>
      <c r="G302" s="3"/>
      <c r="O302" s="7"/>
    </row>
    <row r="303" spans="4:15" x14ac:dyDescent="0.25">
      <c r="D303" s="8"/>
      <c r="E303" s="8"/>
      <c r="F303" s="3"/>
      <c r="G303" s="3"/>
      <c r="O303" s="7"/>
    </row>
    <row r="304" spans="4:15" x14ac:dyDescent="0.25">
      <c r="D304" s="8"/>
      <c r="E304" s="8"/>
      <c r="F304" s="3"/>
      <c r="G304" s="3"/>
      <c r="O304" s="7"/>
    </row>
    <row r="305" spans="4:15" x14ac:dyDescent="0.25">
      <c r="D305" s="8"/>
      <c r="E305" s="8"/>
      <c r="F305" s="3"/>
      <c r="G305" s="3"/>
      <c r="O305" s="7"/>
    </row>
    <row r="306" spans="4:15" x14ac:dyDescent="0.25">
      <c r="D306" s="8"/>
      <c r="E306" s="8"/>
      <c r="F306" s="3"/>
      <c r="G306" s="3"/>
      <c r="O306" s="7"/>
    </row>
    <row r="307" spans="4:15" x14ac:dyDescent="0.25">
      <c r="D307" s="8"/>
      <c r="E307" s="8"/>
      <c r="F307" s="3"/>
      <c r="G307" s="3"/>
      <c r="O307" s="7"/>
    </row>
    <row r="308" spans="4:15" x14ac:dyDescent="0.25">
      <c r="D308" s="8"/>
      <c r="E308" s="8"/>
      <c r="F308" s="3"/>
      <c r="G308" s="3"/>
      <c r="O308" s="7"/>
    </row>
    <row r="309" spans="4:15" x14ac:dyDescent="0.25">
      <c r="D309" s="8"/>
      <c r="E309" s="8"/>
      <c r="F309" s="3"/>
      <c r="G309" s="3"/>
      <c r="O309" s="7"/>
    </row>
    <row r="310" spans="4:15" x14ac:dyDescent="0.25">
      <c r="D310" s="8"/>
      <c r="E310" s="8"/>
      <c r="F310" s="3"/>
      <c r="G310" s="3"/>
      <c r="O310" s="7"/>
    </row>
    <row r="311" spans="4:15" x14ac:dyDescent="0.25">
      <c r="D311" s="8"/>
      <c r="E311" s="8"/>
      <c r="F311" s="3"/>
      <c r="G311" s="3"/>
      <c r="O311" s="7"/>
    </row>
    <row r="312" spans="4:15" x14ac:dyDescent="0.25">
      <c r="D312" s="8"/>
      <c r="E312" s="8"/>
      <c r="F312" s="3"/>
      <c r="G312" s="3"/>
      <c r="O312" s="7"/>
    </row>
    <row r="313" spans="4:15" x14ac:dyDescent="0.25">
      <c r="D313" s="8"/>
      <c r="E313" s="8"/>
      <c r="F313" s="3"/>
      <c r="G313" s="3"/>
      <c r="O313" s="7"/>
    </row>
    <row r="314" spans="4:15" x14ac:dyDescent="0.25">
      <c r="D314" s="8"/>
      <c r="E314" s="8"/>
      <c r="F314" s="3"/>
      <c r="G314" s="3"/>
      <c r="O314" s="7"/>
    </row>
    <row r="315" spans="4:15" x14ac:dyDescent="0.25">
      <c r="D315" s="8"/>
      <c r="E315" s="8"/>
      <c r="F315" s="3"/>
      <c r="G315" s="3"/>
      <c r="O315" s="7"/>
    </row>
    <row r="316" spans="4:15" x14ac:dyDescent="0.25">
      <c r="D316" s="8"/>
      <c r="E316" s="8"/>
      <c r="F316" s="3"/>
      <c r="G316" s="3"/>
      <c r="O316" s="7"/>
    </row>
    <row r="317" spans="4:15" x14ac:dyDescent="0.25">
      <c r="D317" s="8"/>
      <c r="E317" s="8"/>
      <c r="F317" s="3"/>
      <c r="G317" s="3"/>
      <c r="O317" s="7"/>
    </row>
    <row r="318" spans="4:15" x14ac:dyDescent="0.25">
      <c r="D318" s="8"/>
      <c r="E318" s="8"/>
      <c r="F318" s="3"/>
      <c r="G318" s="3"/>
      <c r="O318" s="7"/>
    </row>
    <row r="319" spans="4:15" x14ac:dyDescent="0.25">
      <c r="D319" s="8"/>
      <c r="E319" s="8"/>
      <c r="F319" s="3"/>
      <c r="G319" s="3"/>
      <c r="O319" s="7"/>
    </row>
    <row r="320" spans="4:15" x14ac:dyDescent="0.25">
      <c r="D320" s="8"/>
      <c r="E320" s="8"/>
      <c r="F320" s="3"/>
      <c r="G320" s="3"/>
      <c r="O320" s="7"/>
    </row>
    <row r="321" spans="4:15" x14ac:dyDescent="0.25">
      <c r="D321" s="8"/>
      <c r="E321" s="8"/>
      <c r="F321" s="3"/>
      <c r="G321" s="3"/>
      <c r="O321" s="7"/>
    </row>
    <row r="322" spans="4:15" x14ac:dyDescent="0.25">
      <c r="D322" s="8"/>
      <c r="E322" s="8"/>
      <c r="F322" s="3"/>
      <c r="G322" s="3"/>
      <c r="O322" s="7"/>
    </row>
    <row r="323" spans="4:15" x14ac:dyDescent="0.25">
      <c r="D323" s="8"/>
      <c r="E323" s="8"/>
      <c r="F323" s="3"/>
      <c r="G323" s="3"/>
      <c r="O323" s="7"/>
    </row>
    <row r="324" spans="4:15" x14ac:dyDescent="0.25">
      <c r="D324" s="8"/>
      <c r="E324" s="8"/>
      <c r="F324" s="3"/>
      <c r="G324" s="3"/>
      <c r="O324" s="7"/>
    </row>
    <row r="325" spans="4:15" x14ac:dyDescent="0.25">
      <c r="D325" s="8"/>
      <c r="E325" s="8"/>
      <c r="F325" s="3"/>
      <c r="G325" s="3"/>
      <c r="O325" s="7"/>
    </row>
    <row r="326" spans="4:15" x14ac:dyDescent="0.25">
      <c r="D326" s="8"/>
      <c r="E326" s="8"/>
      <c r="F326" s="3"/>
      <c r="G326" s="3"/>
      <c r="O326" s="7"/>
    </row>
    <row r="327" spans="4:15" x14ac:dyDescent="0.25">
      <c r="D327" s="8"/>
      <c r="E327" s="8"/>
      <c r="F327" s="3"/>
      <c r="G327" s="3"/>
      <c r="O327" s="7"/>
    </row>
    <row r="328" spans="4:15" x14ac:dyDescent="0.25">
      <c r="D328" s="8"/>
      <c r="E328" s="8"/>
      <c r="F328" s="3"/>
      <c r="G328" s="3"/>
      <c r="O328" s="7"/>
    </row>
    <row r="329" spans="4:15" x14ac:dyDescent="0.25">
      <c r="D329" s="8"/>
      <c r="E329" s="8"/>
      <c r="F329" s="3"/>
      <c r="G329" s="3"/>
      <c r="O329" s="7"/>
    </row>
    <row r="330" spans="4:15" x14ac:dyDescent="0.25">
      <c r="D330" s="8"/>
      <c r="E330" s="8"/>
      <c r="F330" s="3"/>
      <c r="G330" s="3"/>
      <c r="O330" s="7"/>
    </row>
    <row r="331" spans="4:15" x14ac:dyDescent="0.25">
      <c r="D331" s="8"/>
      <c r="E331" s="8"/>
      <c r="F331" s="3"/>
      <c r="G331" s="3"/>
      <c r="O331" s="7"/>
    </row>
    <row r="332" spans="4:15" x14ac:dyDescent="0.25">
      <c r="D332" s="8"/>
      <c r="E332" s="8"/>
      <c r="F332" s="3"/>
      <c r="G332" s="3"/>
      <c r="O332" s="7"/>
    </row>
    <row r="333" spans="4:15" x14ac:dyDescent="0.25">
      <c r="D333" s="8"/>
      <c r="E333" s="8"/>
      <c r="F333" s="3"/>
      <c r="G333" s="3"/>
      <c r="O333" s="7"/>
    </row>
    <row r="334" spans="4:15" x14ac:dyDescent="0.25">
      <c r="D334" s="8"/>
      <c r="E334" s="8"/>
      <c r="F334" s="3"/>
      <c r="G334" s="3"/>
      <c r="O334" s="7"/>
    </row>
    <row r="335" spans="4:15" x14ac:dyDescent="0.25">
      <c r="D335" s="8"/>
      <c r="E335" s="8"/>
      <c r="F335" s="3"/>
      <c r="G335" s="3"/>
      <c r="O335" s="7"/>
    </row>
    <row r="336" spans="4:15" x14ac:dyDescent="0.25">
      <c r="D336" s="8"/>
      <c r="E336" s="8"/>
      <c r="F336" s="3"/>
      <c r="G336" s="3"/>
      <c r="O336" s="7"/>
    </row>
    <row r="337" spans="4:15" x14ac:dyDescent="0.25">
      <c r="D337" s="8"/>
      <c r="E337" s="8"/>
      <c r="F337" s="3"/>
      <c r="G337" s="3"/>
      <c r="O337" s="7"/>
    </row>
    <row r="338" spans="4:15" x14ac:dyDescent="0.25">
      <c r="D338" s="8"/>
      <c r="E338" s="8"/>
      <c r="F338" s="3"/>
      <c r="G338" s="3"/>
      <c r="O338" s="7"/>
    </row>
    <row r="339" spans="4:15" x14ac:dyDescent="0.25">
      <c r="D339" s="8"/>
      <c r="E339" s="8"/>
      <c r="F339" s="3"/>
      <c r="G339" s="3"/>
      <c r="O339" s="7"/>
    </row>
    <row r="340" spans="4:15" x14ac:dyDescent="0.25">
      <c r="D340" s="8"/>
      <c r="E340" s="8"/>
      <c r="F340" s="3"/>
      <c r="G340" s="3"/>
      <c r="O340" s="7"/>
    </row>
    <row r="341" spans="4:15" x14ac:dyDescent="0.25">
      <c r="D341" s="8"/>
      <c r="E341" s="8"/>
      <c r="F341" s="3"/>
      <c r="G341" s="3"/>
      <c r="O341" s="7"/>
    </row>
    <row r="342" spans="4:15" x14ac:dyDescent="0.25">
      <c r="D342" s="8"/>
      <c r="E342" s="8"/>
      <c r="F342" s="3"/>
      <c r="G342" s="3"/>
      <c r="O342" s="7"/>
    </row>
    <row r="343" spans="4:15" x14ac:dyDescent="0.25">
      <c r="D343" s="8"/>
      <c r="E343" s="8"/>
      <c r="F343" s="3"/>
      <c r="G343" s="3"/>
      <c r="O343" s="7"/>
    </row>
    <row r="344" spans="4:15" x14ac:dyDescent="0.25">
      <c r="D344" s="8"/>
      <c r="E344" s="8"/>
      <c r="F344" s="3"/>
      <c r="G344" s="3"/>
      <c r="O344" s="7"/>
    </row>
    <row r="345" spans="4:15" x14ac:dyDescent="0.25">
      <c r="D345" s="8"/>
      <c r="E345" s="8"/>
      <c r="F345" s="3"/>
      <c r="G345" s="3"/>
      <c r="O345" s="7"/>
    </row>
    <row r="346" spans="4:15" x14ac:dyDescent="0.25">
      <c r="D346" s="8"/>
      <c r="E346" s="8"/>
      <c r="F346" s="3"/>
      <c r="G346" s="3"/>
      <c r="O346" s="7"/>
    </row>
    <row r="347" spans="4:15" x14ac:dyDescent="0.25">
      <c r="D347" s="8"/>
      <c r="E347" s="8"/>
      <c r="F347" s="3"/>
      <c r="G347" s="3"/>
      <c r="O347" s="7"/>
    </row>
    <row r="348" spans="4:15" x14ac:dyDescent="0.25">
      <c r="D348" s="8"/>
      <c r="E348" s="8"/>
      <c r="F348" s="3"/>
      <c r="G348" s="3"/>
      <c r="O348" s="7"/>
    </row>
    <row r="349" spans="4:15" x14ac:dyDescent="0.25">
      <c r="D349" s="8"/>
      <c r="E349" s="8"/>
      <c r="F349" s="3"/>
      <c r="G349" s="3"/>
      <c r="O349" s="7"/>
    </row>
    <row r="350" spans="4:15" x14ac:dyDescent="0.25">
      <c r="D350" s="8"/>
      <c r="E350" s="8"/>
      <c r="F350" s="3"/>
      <c r="G350" s="3"/>
      <c r="O350" s="7"/>
    </row>
    <row r="351" spans="4:15" x14ac:dyDescent="0.25">
      <c r="D351" s="8"/>
      <c r="E351" s="8"/>
      <c r="F351" s="3"/>
      <c r="G351" s="3"/>
      <c r="O351" s="7"/>
    </row>
    <row r="352" spans="4:15" x14ac:dyDescent="0.25">
      <c r="D352" s="8"/>
      <c r="E352" s="8"/>
      <c r="F352" s="3"/>
      <c r="G352" s="3"/>
      <c r="O352" s="7"/>
    </row>
    <row r="353" spans="4:15" x14ac:dyDescent="0.25">
      <c r="D353" s="8"/>
      <c r="E353" s="8"/>
      <c r="F353" s="3"/>
      <c r="G353" s="3"/>
      <c r="O353" s="7"/>
    </row>
    <row r="354" spans="4:15" x14ac:dyDescent="0.25">
      <c r="D354" s="8"/>
      <c r="E354" s="8"/>
      <c r="F354" s="3"/>
      <c r="G354" s="3"/>
      <c r="O354" s="7"/>
    </row>
    <row r="355" spans="4:15" x14ac:dyDescent="0.25">
      <c r="D355" s="8"/>
      <c r="E355" s="8"/>
      <c r="F355" s="3"/>
      <c r="G355" s="3"/>
      <c r="O355" s="7"/>
    </row>
    <row r="356" spans="4:15" x14ac:dyDescent="0.25">
      <c r="D356" s="8"/>
      <c r="E356" s="8"/>
      <c r="F356" s="3"/>
      <c r="G356" s="3"/>
      <c r="O356" s="7"/>
    </row>
    <row r="357" spans="4:15" x14ac:dyDescent="0.25">
      <c r="D357" s="8"/>
      <c r="E357" s="8"/>
      <c r="F357" s="3"/>
      <c r="G357" s="3"/>
      <c r="O357" s="7"/>
    </row>
    <row r="358" spans="4:15" x14ac:dyDescent="0.25">
      <c r="D358" s="8"/>
      <c r="E358" s="8"/>
      <c r="F358" s="3"/>
      <c r="G358" s="3"/>
      <c r="O358" s="7"/>
    </row>
    <row r="359" spans="4:15" x14ac:dyDescent="0.25">
      <c r="D359" s="8"/>
      <c r="E359" s="8"/>
      <c r="F359" s="3"/>
      <c r="G359" s="3"/>
      <c r="O359" s="7"/>
    </row>
    <row r="360" spans="4:15" x14ac:dyDescent="0.25">
      <c r="D360" s="8"/>
      <c r="E360" s="8"/>
      <c r="F360" s="3"/>
      <c r="G360" s="3"/>
      <c r="O360" s="7"/>
    </row>
    <row r="361" spans="4:15" x14ac:dyDescent="0.25">
      <c r="D361" s="8"/>
      <c r="E361" s="8"/>
      <c r="F361" s="3"/>
      <c r="G361" s="3"/>
      <c r="O361" s="7"/>
    </row>
    <row r="362" spans="4:15" x14ac:dyDescent="0.25">
      <c r="D362" s="8"/>
      <c r="E362" s="8"/>
      <c r="F362" s="3"/>
      <c r="G362" s="3"/>
      <c r="O362" s="7"/>
    </row>
    <row r="363" spans="4:15" x14ac:dyDescent="0.25">
      <c r="D363" s="8"/>
      <c r="E363" s="8"/>
      <c r="F363" s="3"/>
      <c r="G363" s="3"/>
      <c r="O363" s="7"/>
    </row>
    <row r="364" spans="4:15" x14ac:dyDescent="0.25">
      <c r="D364" s="8"/>
      <c r="E364" s="8"/>
      <c r="F364" s="3"/>
      <c r="G364" s="3"/>
      <c r="O364" s="7"/>
    </row>
    <row r="365" spans="4:15" x14ac:dyDescent="0.25">
      <c r="D365" s="8"/>
      <c r="E365" s="8"/>
      <c r="F365" s="3"/>
      <c r="G365" s="3"/>
      <c r="O365" s="7"/>
    </row>
    <row r="366" spans="4:15" x14ac:dyDescent="0.25">
      <c r="D366" s="8"/>
      <c r="E366" s="8"/>
      <c r="F366" s="3"/>
      <c r="G366" s="3"/>
      <c r="O366" s="7"/>
    </row>
    <row r="367" spans="4:15" x14ac:dyDescent="0.25">
      <c r="D367" s="8"/>
      <c r="E367" s="8"/>
      <c r="F367" s="3"/>
      <c r="G367" s="3"/>
      <c r="O367" s="7"/>
    </row>
    <row r="368" spans="4:15" x14ac:dyDescent="0.25">
      <c r="D368" s="8"/>
      <c r="E368" s="8"/>
      <c r="F368" s="3"/>
      <c r="G368" s="3"/>
      <c r="O368" s="7"/>
    </row>
    <row r="369" spans="4:15" x14ac:dyDescent="0.25">
      <c r="D369" s="8"/>
      <c r="E369" s="8"/>
      <c r="F369" s="3"/>
      <c r="G369" s="3"/>
      <c r="O369" s="7"/>
    </row>
    <row r="370" spans="4:15" x14ac:dyDescent="0.25">
      <c r="D370" s="8"/>
      <c r="E370" s="8"/>
      <c r="F370" s="3"/>
      <c r="G370" s="3"/>
      <c r="O370" s="7"/>
    </row>
    <row r="371" spans="4:15" x14ac:dyDescent="0.25">
      <c r="D371" s="8"/>
      <c r="E371" s="8"/>
      <c r="F371" s="3"/>
      <c r="G371" s="3"/>
      <c r="O371" s="7"/>
    </row>
    <row r="372" spans="4:15" x14ac:dyDescent="0.25">
      <c r="D372" s="8"/>
      <c r="E372" s="8"/>
      <c r="F372" s="3"/>
      <c r="G372" s="3"/>
      <c r="O372" s="7"/>
    </row>
    <row r="373" spans="4:15" x14ac:dyDescent="0.25">
      <c r="D373" s="8"/>
      <c r="E373" s="8"/>
      <c r="F373" s="3"/>
      <c r="G373" s="3"/>
      <c r="O373" s="7"/>
    </row>
    <row r="374" spans="4:15" x14ac:dyDescent="0.25">
      <c r="D374" s="8"/>
      <c r="E374" s="8"/>
      <c r="F374" s="3"/>
      <c r="G374" s="3"/>
      <c r="O374" s="7"/>
    </row>
    <row r="375" spans="4:15" x14ac:dyDescent="0.25">
      <c r="D375" s="8"/>
      <c r="E375" s="8"/>
      <c r="F375" s="3"/>
      <c r="G375" s="3"/>
      <c r="O375" s="7"/>
    </row>
    <row r="376" spans="4:15" x14ac:dyDescent="0.25">
      <c r="D376" s="8"/>
      <c r="E376" s="8"/>
      <c r="F376" s="3"/>
      <c r="G376" s="3"/>
      <c r="O376" s="7"/>
    </row>
    <row r="377" spans="4:15" x14ac:dyDescent="0.25">
      <c r="D377" s="8"/>
      <c r="E377" s="8"/>
      <c r="F377" s="3"/>
      <c r="G377" s="3"/>
      <c r="O377" s="7"/>
    </row>
    <row r="378" spans="4:15" x14ac:dyDescent="0.25">
      <c r="D378" s="8"/>
      <c r="E378" s="8"/>
      <c r="F378" s="3"/>
      <c r="G378" s="3"/>
      <c r="O378" s="7"/>
    </row>
    <row r="379" spans="4:15" x14ac:dyDescent="0.25">
      <c r="D379" s="8"/>
      <c r="E379" s="8"/>
      <c r="F379" s="3"/>
      <c r="G379" s="3"/>
      <c r="O379" s="7"/>
    </row>
    <row r="380" spans="4:15" x14ac:dyDescent="0.25">
      <c r="D380" s="8"/>
      <c r="E380" s="8"/>
      <c r="F380" s="3"/>
      <c r="G380" s="3"/>
      <c r="O380" s="7"/>
    </row>
    <row r="381" spans="4:15" x14ac:dyDescent="0.25">
      <c r="D381" s="8"/>
      <c r="E381" s="8"/>
      <c r="F381" s="3"/>
      <c r="G381" s="3"/>
      <c r="O381" s="7"/>
    </row>
    <row r="382" spans="4:15" x14ac:dyDescent="0.25">
      <c r="D382" s="8"/>
      <c r="E382" s="8"/>
      <c r="F382" s="3"/>
      <c r="G382" s="3"/>
      <c r="O382" s="7"/>
    </row>
    <row r="383" spans="4:15" x14ac:dyDescent="0.25">
      <c r="D383" s="8"/>
      <c r="E383" s="8"/>
      <c r="F383" s="3"/>
      <c r="G383" s="3"/>
      <c r="O383" s="7"/>
    </row>
    <row r="384" spans="4:15" x14ac:dyDescent="0.25">
      <c r="D384" s="8"/>
      <c r="E384" s="8"/>
      <c r="F384" s="3"/>
      <c r="G384" s="3"/>
      <c r="O384" s="7"/>
    </row>
    <row r="385" spans="4:15" x14ac:dyDescent="0.25">
      <c r="D385" s="8"/>
      <c r="E385" s="8"/>
      <c r="F385" s="3"/>
      <c r="G385" s="3"/>
      <c r="O385" s="7"/>
    </row>
    <row r="386" spans="4:15" x14ac:dyDescent="0.25">
      <c r="D386" s="8"/>
      <c r="E386" s="8"/>
      <c r="F386" s="3"/>
      <c r="G386" s="3"/>
      <c r="O386" s="7"/>
    </row>
    <row r="387" spans="4:15" x14ac:dyDescent="0.25">
      <c r="D387" s="8"/>
      <c r="E387" s="8"/>
      <c r="F387" s="3"/>
      <c r="G387" s="3"/>
      <c r="O387" s="7"/>
    </row>
    <row r="388" spans="4:15" x14ac:dyDescent="0.25">
      <c r="D388" s="8"/>
      <c r="E388" s="8"/>
      <c r="F388" s="3"/>
      <c r="G388" s="3"/>
      <c r="O388" s="7"/>
    </row>
    <row r="389" spans="4:15" x14ac:dyDescent="0.25">
      <c r="D389" s="8"/>
      <c r="E389" s="8"/>
      <c r="F389" s="3"/>
      <c r="G389" s="3"/>
      <c r="O389" s="7"/>
    </row>
    <row r="390" spans="4:15" x14ac:dyDescent="0.25">
      <c r="D390" s="8"/>
      <c r="E390" s="8"/>
      <c r="F390" s="3"/>
      <c r="G390" s="3"/>
      <c r="O390" s="7"/>
    </row>
    <row r="391" spans="4:15" x14ac:dyDescent="0.25">
      <c r="D391" s="8"/>
      <c r="E391" s="8"/>
      <c r="F391" s="3"/>
      <c r="G391" s="3"/>
      <c r="O391" s="7"/>
    </row>
    <row r="392" spans="4:15" x14ac:dyDescent="0.25">
      <c r="D392" s="8"/>
      <c r="E392" s="8"/>
      <c r="F392" s="3"/>
      <c r="G392" s="3"/>
      <c r="O392" s="7"/>
    </row>
    <row r="393" spans="4:15" x14ac:dyDescent="0.25">
      <c r="D393" s="8"/>
      <c r="E393" s="8"/>
      <c r="F393" s="3"/>
      <c r="G393" s="3"/>
      <c r="O393" s="7"/>
    </row>
    <row r="394" spans="4:15" x14ac:dyDescent="0.25">
      <c r="D394" s="8"/>
      <c r="E394" s="8"/>
      <c r="F394" s="3"/>
      <c r="G394" s="3"/>
      <c r="O394" s="7"/>
    </row>
    <row r="395" spans="4:15" x14ac:dyDescent="0.25">
      <c r="D395" s="8"/>
      <c r="E395" s="8"/>
      <c r="F395" s="3"/>
      <c r="G395" s="3"/>
      <c r="O395" s="7"/>
    </row>
    <row r="396" spans="4:15" x14ac:dyDescent="0.25">
      <c r="D396" s="8"/>
      <c r="E396" s="8"/>
      <c r="F396" s="3"/>
      <c r="G396" s="3"/>
      <c r="O396" s="7"/>
    </row>
    <row r="397" spans="4:15" x14ac:dyDescent="0.25">
      <c r="D397" s="8"/>
      <c r="E397" s="8"/>
      <c r="F397" s="3"/>
      <c r="G397" s="3"/>
      <c r="O397" s="7"/>
    </row>
    <row r="398" spans="4:15" x14ac:dyDescent="0.25">
      <c r="D398" s="8"/>
      <c r="E398" s="8"/>
      <c r="F398" s="3"/>
      <c r="G398" s="3"/>
      <c r="O398" s="7"/>
    </row>
    <row r="399" spans="4:15" x14ac:dyDescent="0.25">
      <c r="D399" s="8"/>
      <c r="E399" s="8"/>
      <c r="F399" s="3"/>
      <c r="G399" s="3"/>
      <c r="O399" s="7"/>
    </row>
    <row r="400" spans="4:15" x14ac:dyDescent="0.25">
      <c r="D400" s="8"/>
      <c r="E400" s="8"/>
      <c r="F400" s="3"/>
      <c r="G400" s="3"/>
      <c r="O400" s="7"/>
    </row>
    <row r="401" spans="4:15" x14ac:dyDescent="0.25">
      <c r="D401" s="8"/>
      <c r="E401" s="8"/>
      <c r="F401" s="3"/>
      <c r="G401" s="3"/>
      <c r="O401" s="7"/>
    </row>
    <row r="402" spans="4:15" x14ac:dyDescent="0.25">
      <c r="D402" s="8"/>
      <c r="E402" s="8"/>
      <c r="F402" s="3"/>
      <c r="G402" s="3"/>
      <c r="O402" s="7"/>
    </row>
    <row r="403" spans="4:15" x14ac:dyDescent="0.25">
      <c r="D403" s="8"/>
      <c r="E403" s="8"/>
      <c r="F403" s="3"/>
      <c r="G403" s="3"/>
      <c r="O403" s="7"/>
    </row>
    <row r="404" spans="4:15" x14ac:dyDescent="0.25">
      <c r="D404" s="8"/>
      <c r="E404" s="8"/>
      <c r="F404" s="3"/>
      <c r="G404" s="3"/>
      <c r="O404" s="7"/>
    </row>
    <row r="405" spans="4:15" x14ac:dyDescent="0.25">
      <c r="D405" s="8"/>
      <c r="E405" s="8"/>
      <c r="F405" s="3"/>
      <c r="G405" s="3"/>
      <c r="O405" s="7"/>
    </row>
    <row r="406" spans="4:15" x14ac:dyDescent="0.25">
      <c r="D406" s="8"/>
      <c r="E406" s="8"/>
      <c r="F406" s="3"/>
      <c r="G406" s="3"/>
      <c r="O406" s="7"/>
    </row>
    <row r="407" spans="4:15" x14ac:dyDescent="0.25">
      <c r="D407" s="8"/>
      <c r="E407" s="8"/>
      <c r="F407" s="3"/>
      <c r="G407" s="3"/>
      <c r="O407" s="7"/>
    </row>
    <row r="408" spans="4:15" x14ac:dyDescent="0.25">
      <c r="D408" s="8"/>
      <c r="E408" s="8"/>
      <c r="F408" s="3"/>
      <c r="G408" s="3"/>
      <c r="O408" s="7"/>
    </row>
    <row r="409" spans="4:15" x14ac:dyDescent="0.25">
      <c r="D409" s="8"/>
      <c r="E409" s="8"/>
      <c r="F409" s="3"/>
      <c r="G409" s="3"/>
      <c r="O409" s="7"/>
    </row>
    <row r="410" spans="4:15" x14ac:dyDescent="0.25">
      <c r="D410" s="8"/>
      <c r="E410" s="8"/>
      <c r="F410" s="3"/>
      <c r="G410" s="3"/>
      <c r="O410" s="7"/>
    </row>
    <row r="411" spans="4:15" x14ac:dyDescent="0.25">
      <c r="D411" s="8"/>
      <c r="E411" s="8"/>
      <c r="F411" s="3"/>
      <c r="G411" s="3"/>
      <c r="O411" s="7"/>
    </row>
    <row r="412" spans="4:15" x14ac:dyDescent="0.25">
      <c r="D412" s="8"/>
      <c r="E412" s="8"/>
      <c r="F412" s="3"/>
      <c r="G412" s="3"/>
      <c r="O412" s="7"/>
    </row>
    <row r="413" spans="4:15" x14ac:dyDescent="0.25">
      <c r="D413" s="8"/>
      <c r="E413" s="8"/>
      <c r="F413" s="3"/>
      <c r="G413" s="3"/>
      <c r="O413" s="7"/>
    </row>
    <row r="414" spans="4:15" x14ac:dyDescent="0.25">
      <c r="D414" s="8"/>
      <c r="E414" s="8"/>
      <c r="F414" s="3"/>
      <c r="G414" s="3"/>
      <c r="O414" s="7"/>
    </row>
    <row r="415" spans="4:15" x14ac:dyDescent="0.25">
      <c r="D415" s="8"/>
      <c r="E415" s="8"/>
      <c r="F415" s="3"/>
      <c r="G415" s="3"/>
      <c r="O415" s="7"/>
    </row>
    <row r="416" spans="4:15" x14ac:dyDescent="0.25">
      <c r="D416" s="8"/>
      <c r="E416" s="8"/>
      <c r="F416" s="3"/>
      <c r="G416" s="3"/>
      <c r="O416" s="7"/>
    </row>
    <row r="417" spans="4:15" x14ac:dyDescent="0.25">
      <c r="D417" s="8"/>
      <c r="E417" s="8"/>
      <c r="F417" s="3"/>
      <c r="G417" s="3"/>
      <c r="O417" s="7"/>
    </row>
    <row r="418" spans="4:15" x14ac:dyDescent="0.25">
      <c r="D418" s="8"/>
      <c r="E418" s="8"/>
      <c r="F418" s="3"/>
      <c r="G418" s="3"/>
      <c r="O418" s="7"/>
    </row>
    <row r="419" spans="4:15" x14ac:dyDescent="0.25">
      <c r="D419" s="8"/>
      <c r="E419" s="8"/>
      <c r="F419" s="3"/>
      <c r="G419" s="3"/>
      <c r="O419" s="7"/>
    </row>
    <row r="420" spans="4:15" x14ac:dyDescent="0.25">
      <c r="D420" s="8"/>
      <c r="E420" s="8"/>
      <c r="F420" s="3"/>
      <c r="G420" s="3"/>
      <c r="O420" s="7"/>
    </row>
    <row r="421" spans="4:15" x14ac:dyDescent="0.25">
      <c r="D421" s="8"/>
      <c r="E421" s="8"/>
      <c r="F421" s="3"/>
      <c r="G421" s="3"/>
      <c r="O421" s="7"/>
    </row>
    <row r="422" spans="4:15" x14ac:dyDescent="0.25">
      <c r="D422" s="8"/>
      <c r="E422" s="8"/>
      <c r="F422" s="3"/>
      <c r="G422" s="3"/>
      <c r="O422" s="7"/>
    </row>
    <row r="423" spans="4:15" x14ac:dyDescent="0.25">
      <c r="D423" s="8"/>
      <c r="E423" s="8"/>
      <c r="F423" s="3"/>
      <c r="G423" s="3"/>
      <c r="O423" s="7"/>
    </row>
    <row r="424" spans="4:15" x14ac:dyDescent="0.25">
      <c r="D424" s="8"/>
      <c r="E424" s="8"/>
      <c r="F424" s="3"/>
      <c r="G424" s="3"/>
      <c r="O424" s="7"/>
    </row>
    <row r="425" spans="4:15" x14ac:dyDescent="0.25">
      <c r="D425" s="8"/>
      <c r="E425" s="8"/>
      <c r="F425" s="3"/>
      <c r="G425" s="3"/>
      <c r="O425" s="7"/>
    </row>
    <row r="426" spans="4:15" x14ac:dyDescent="0.25">
      <c r="D426" s="8"/>
      <c r="E426" s="8"/>
      <c r="F426" s="3"/>
      <c r="G426" s="3"/>
      <c r="O426" s="7"/>
    </row>
    <row r="427" spans="4:15" x14ac:dyDescent="0.25">
      <c r="D427" s="8"/>
      <c r="E427" s="8"/>
      <c r="F427" s="3"/>
      <c r="G427" s="3"/>
      <c r="O427" s="7"/>
    </row>
    <row r="428" spans="4:15" x14ac:dyDescent="0.25">
      <c r="D428" s="8"/>
      <c r="E428" s="8"/>
      <c r="F428" s="3"/>
      <c r="G428" s="3"/>
      <c r="O428" s="7"/>
    </row>
    <row r="429" spans="4:15" x14ac:dyDescent="0.25">
      <c r="D429" s="8"/>
      <c r="E429" s="8"/>
      <c r="F429" s="3"/>
      <c r="G429" s="3"/>
      <c r="O429" s="7"/>
    </row>
    <row r="430" spans="4:15" x14ac:dyDescent="0.25">
      <c r="D430" s="8"/>
      <c r="E430" s="8"/>
      <c r="F430" s="3"/>
      <c r="G430" s="3"/>
      <c r="O430" s="7"/>
    </row>
    <row r="431" spans="4:15" x14ac:dyDescent="0.25">
      <c r="D431" s="8"/>
      <c r="E431" s="8"/>
      <c r="F431" s="3"/>
      <c r="G431" s="3"/>
      <c r="O431" s="7"/>
    </row>
    <row r="432" spans="4:15" x14ac:dyDescent="0.25">
      <c r="D432" s="8"/>
      <c r="E432" s="8"/>
      <c r="F432" s="3"/>
      <c r="G432" s="3"/>
      <c r="O432" s="7"/>
    </row>
    <row r="433" spans="4:15" x14ac:dyDescent="0.25">
      <c r="D433" s="8"/>
      <c r="E433" s="8"/>
      <c r="F433" s="3"/>
      <c r="G433" s="3"/>
      <c r="O433" s="7"/>
    </row>
    <row r="434" spans="4:15" x14ac:dyDescent="0.25">
      <c r="D434" s="8"/>
      <c r="E434" s="8"/>
      <c r="F434" s="3"/>
      <c r="G434" s="3"/>
      <c r="O434" s="7"/>
    </row>
    <row r="435" spans="4:15" x14ac:dyDescent="0.25">
      <c r="D435" s="8"/>
      <c r="E435" s="8"/>
      <c r="F435" s="3"/>
      <c r="G435" s="3"/>
      <c r="O435" s="7"/>
    </row>
    <row r="436" spans="4:15" x14ac:dyDescent="0.25">
      <c r="D436" s="8"/>
      <c r="E436" s="8"/>
      <c r="F436" s="3"/>
      <c r="G436" s="3"/>
      <c r="O436" s="7"/>
    </row>
    <row r="437" spans="4:15" x14ac:dyDescent="0.25">
      <c r="D437" s="8"/>
      <c r="E437" s="8"/>
      <c r="F437" s="3"/>
      <c r="G437" s="3"/>
      <c r="O437" s="7"/>
    </row>
    <row r="438" spans="4:15" x14ac:dyDescent="0.25">
      <c r="D438" s="8"/>
      <c r="E438" s="8"/>
      <c r="F438" s="3"/>
      <c r="G438" s="3"/>
      <c r="O438" s="7"/>
    </row>
    <row r="439" spans="4:15" x14ac:dyDescent="0.25">
      <c r="D439" s="8"/>
      <c r="E439" s="8"/>
      <c r="F439" s="3"/>
      <c r="G439" s="3"/>
      <c r="O439" s="7"/>
    </row>
    <row r="440" spans="4:15" x14ac:dyDescent="0.25">
      <c r="D440" s="8"/>
      <c r="E440" s="8"/>
      <c r="F440" s="3"/>
      <c r="G440" s="3"/>
      <c r="O440" s="7"/>
    </row>
    <row r="441" spans="4:15" x14ac:dyDescent="0.25">
      <c r="D441" s="8"/>
      <c r="E441" s="8"/>
      <c r="F441" s="3"/>
      <c r="G441" s="3"/>
      <c r="O441" s="7"/>
    </row>
    <row r="442" spans="4:15" x14ac:dyDescent="0.25">
      <c r="D442" s="8"/>
      <c r="E442" s="8"/>
      <c r="F442" s="3"/>
      <c r="G442" s="3"/>
      <c r="O442" s="7"/>
    </row>
    <row r="443" spans="4:15" x14ac:dyDescent="0.25">
      <c r="D443" s="8"/>
      <c r="E443" s="8"/>
      <c r="F443" s="3"/>
      <c r="G443" s="3"/>
      <c r="O443" s="7"/>
    </row>
    <row r="444" spans="4:15" x14ac:dyDescent="0.25">
      <c r="D444" s="8"/>
      <c r="E444" s="8"/>
      <c r="F444" s="3"/>
      <c r="G444" s="3"/>
      <c r="O444" s="7"/>
    </row>
    <row r="445" spans="4:15" x14ac:dyDescent="0.25">
      <c r="D445" s="8"/>
      <c r="E445" s="8"/>
      <c r="F445" s="3"/>
      <c r="G445" s="3"/>
      <c r="O445" s="7"/>
    </row>
    <row r="446" spans="4:15" x14ac:dyDescent="0.25">
      <c r="D446" s="8"/>
      <c r="E446" s="8"/>
      <c r="F446" s="3"/>
      <c r="G446" s="3"/>
      <c r="O446" s="7"/>
    </row>
    <row r="447" spans="4:15" x14ac:dyDescent="0.25">
      <c r="D447" s="8"/>
      <c r="E447" s="8"/>
      <c r="F447" s="3"/>
      <c r="G447" s="3"/>
      <c r="O447" s="7"/>
    </row>
    <row r="448" spans="4:15" x14ac:dyDescent="0.25">
      <c r="D448" s="8"/>
      <c r="E448" s="8"/>
      <c r="F448" s="3"/>
      <c r="G448" s="3"/>
      <c r="O448" s="7"/>
    </row>
    <row r="449" spans="4:15" x14ac:dyDescent="0.25">
      <c r="D449" s="8"/>
      <c r="E449" s="8"/>
      <c r="F449" s="3"/>
      <c r="G449" s="3"/>
      <c r="O449" s="7"/>
    </row>
    <row r="450" spans="4:15" x14ac:dyDescent="0.25">
      <c r="D450" s="8"/>
      <c r="E450" s="8"/>
      <c r="F450" s="3"/>
      <c r="G450" s="3"/>
      <c r="O450" s="7"/>
    </row>
    <row r="451" spans="4:15" x14ac:dyDescent="0.25">
      <c r="D451" s="8"/>
      <c r="E451" s="8"/>
      <c r="F451" s="3"/>
      <c r="G451" s="3"/>
      <c r="O451" s="7"/>
    </row>
    <row r="452" spans="4:15" x14ac:dyDescent="0.25">
      <c r="D452" s="8"/>
      <c r="E452" s="8"/>
      <c r="F452" s="3"/>
      <c r="G452" s="3"/>
      <c r="O452" s="7"/>
    </row>
    <row r="453" spans="4:15" x14ac:dyDescent="0.25">
      <c r="D453" s="8"/>
      <c r="E453" s="8"/>
      <c r="F453" s="3"/>
      <c r="G453" s="3"/>
      <c r="O453" s="7"/>
    </row>
    <row r="454" spans="4:15" x14ac:dyDescent="0.25">
      <c r="D454" s="8"/>
      <c r="E454" s="8"/>
      <c r="F454" s="3"/>
      <c r="G454" s="3"/>
      <c r="O454" s="7"/>
    </row>
    <row r="455" spans="4:15" x14ac:dyDescent="0.25">
      <c r="D455" s="8"/>
      <c r="E455" s="8"/>
      <c r="F455" s="3"/>
      <c r="G455" s="3"/>
      <c r="O455" s="7"/>
    </row>
    <row r="456" spans="4:15" x14ac:dyDescent="0.25">
      <c r="D456" s="8"/>
      <c r="E456" s="8"/>
      <c r="F456" s="3"/>
      <c r="G456" s="3"/>
      <c r="O456" s="7"/>
    </row>
    <row r="457" spans="4:15" x14ac:dyDescent="0.25">
      <c r="D457" s="8"/>
      <c r="E457" s="8"/>
      <c r="F457" s="3"/>
      <c r="G457" s="3"/>
      <c r="O457" s="7"/>
    </row>
    <row r="458" spans="4:15" x14ac:dyDescent="0.25">
      <c r="D458" s="8"/>
      <c r="E458" s="8"/>
      <c r="F458" s="3"/>
      <c r="G458" s="3"/>
      <c r="O458" s="7"/>
    </row>
    <row r="459" spans="4:15" x14ac:dyDescent="0.25">
      <c r="D459" s="8"/>
      <c r="E459" s="8"/>
      <c r="F459" s="3"/>
      <c r="G459" s="3"/>
      <c r="O459" s="7"/>
    </row>
    <row r="460" spans="4:15" x14ac:dyDescent="0.25">
      <c r="D460" s="8"/>
      <c r="E460" s="8"/>
      <c r="F460" s="3"/>
      <c r="G460" s="3"/>
      <c r="O460" s="7"/>
    </row>
    <row r="461" spans="4:15" x14ac:dyDescent="0.25">
      <c r="D461" s="8"/>
      <c r="E461" s="8"/>
      <c r="F461" s="3"/>
      <c r="G461" s="3"/>
      <c r="O461" s="7"/>
    </row>
    <row r="462" spans="4:15" x14ac:dyDescent="0.25">
      <c r="D462" s="8"/>
      <c r="E462" s="8"/>
      <c r="F462" s="3"/>
      <c r="G462" s="3"/>
      <c r="O462" s="7"/>
    </row>
    <row r="463" spans="4:15" x14ac:dyDescent="0.25">
      <c r="D463" s="8"/>
      <c r="E463" s="8"/>
      <c r="F463" s="3"/>
      <c r="G463" s="3"/>
      <c r="O463" s="7"/>
    </row>
    <row r="464" spans="4:15" x14ac:dyDescent="0.25">
      <c r="D464" s="8"/>
      <c r="E464" s="8"/>
      <c r="F464" s="3"/>
      <c r="G464" s="3"/>
      <c r="O464" s="7"/>
    </row>
    <row r="465" spans="4:15" x14ac:dyDescent="0.25">
      <c r="D465" s="8"/>
      <c r="E465" s="8"/>
      <c r="F465" s="3"/>
      <c r="G465" s="3"/>
      <c r="O465" s="7"/>
    </row>
    <row r="466" spans="4:15" x14ac:dyDescent="0.25">
      <c r="D466" s="8"/>
      <c r="E466" s="8"/>
      <c r="F466" s="3"/>
      <c r="G466" s="3"/>
      <c r="O466" s="7"/>
    </row>
    <row r="467" spans="4:15" x14ac:dyDescent="0.25">
      <c r="D467" s="8"/>
      <c r="E467" s="8"/>
      <c r="F467" s="3"/>
      <c r="G467" s="3"/>
      <c r="O467" s="7"/>
    </row>
    <row r="468" spans="4:15" x14ac:dyDescent="0.25">
      <c r="D468" s="8"/>
      <c r="E468" s="8"/>
      <c r="F468" s="3"/>
      <c r="G468" s="3"/>
      <c r="O468" s="7"/>
    </row>
    <row r="469" spans="4:15" x14ac:dyDescent="0.25">
      <c r="D469" s="8"/>
      <c r="E469" s="8"/>
      <c r="F469" s="3"/>
      <c r="G469" s="3"/>
      <c r="O469" s="7"/>
    </row>
    <row r="470" spans="4:15" x14ac:dyDescent="0.25">
      <c r="D470" s="8"/>
      <c r="E470" s="8"/>
      <c r="F470" s="3"/>
      <c r="G470" s="3"/>
      <c r="O470" s="7"/>
    </row>
    <row r="471" spans="4:15" x14ac:dyDescent="0.25">
      <c r="D471" s="8"/>
      <c r="E471" s="8"/>
      <c r="F471" s="3"/>
      <c r="G471" s="3"/>
      <c r="O471" s="7"/>
    </row>
    <row r="472" spans="4:15" x14ac:dyDescent="0.25">
      <c r="D472" s="8"/>
      <c r="E472" s="8"/>
      <c r="F472" s="3"/>
      <c r="G472" s="3"/>
      <c r="O472" s="7"/>
    </row>
    <row r="473" spans="4:15" x14ac:dyDescent="0.25">
      <c r="D473" s="8"/>
      <c r="E473" s="8"/>
      <c r="F473" s="3"/>
      <c r="G473" s="3"/>
      <c r="O473" s="7"/>
    </row>
    <row r="474" spans="4:15" x14ac:dyDescent="0.25">
      <c r="D474" s="8"/>
      <c r="E474" s="8"/>
      <c r="F474" s="3"/>
      <c r="G474" s="3"/>
      <c r="O474" s="7"/>
    </row>
    <row r="475" spans="4:15" x14ac:dyDescent="0.25">
      <c r="D475" s="8"/>
      <c r="E475" s="8"/>
      <c r="F475" s="3"/>
      <c r="G475" s="3"/>
      <c r="O475" s="7"/>
    </row>
    <row r="476" spans="4:15" x14ac:dyDescent="0.25">
      <c r="D476" s="8"/>
      <c r="E476" s="8"/>
      <c r="F476" s="3"/>
      <c r="G476" s="3"/>
      <c r="O476" s="7"/>
    </row>
    <row r="477" spans="4:15" x14ac:dyDescent="0.25">
      <c r="D477" s="8"/>
      <c r="E477" s="8"/>
      <c r="F477" s="3"/>
      <c r="G477" s="3"/>
      <c r="O477" s="7"/>
    </row>
    <row r="478" spans="4:15" x14ac:dyDescent="0.25">
      <c r="D478" s="8"/>
      <c r="E478" s="8"/>
      <c r="F478" s="3"/>
      <c r="G478" s="3"/>
      <c r="O478" s="7"/>
    </row>
    <row r="479" spans="4:15" x14ac:dyDescent="0.25">
      <c r="D479" s="8"/>
      <c r="E479" s="8"/>
      <c r="F479" s="3"/>
      <c r="G479" s="3"/>
      <c r="O479" s="7"/>
    </row>
    <row r="480" spans="4:15" x14ac:dyDescent="0.25">
      <c r="D480" s="8"/>
      <c r="E480" s="8"/>
      <c r="F480" s="3"/>
      <c r="G480" s="3"/>
      <c r="O480" s="7"/>
    </row>
    <row r="481" spans="4:15" x14ac:dyDescent="0.25">
      <c r="D481" s="8"/>
      <c r="E481" s="8"/>
      <c r="F481" s="3"/>
      <c r="G481" s="3"/>
      <c r="O481" s="7"/>
    </row>
    <row r="482" spans="4:15" x14ac:dyDescent="0.25">
      <c r="D482" s="8"/>
      <c r="E482" s="8"/>
      <c r="F482" s="3"/>
      <c r="G482" s="3"/>
      <c r="O482" s="7"/>
    </row>
    <row r="483" spans="4:15" x14ac:dyDescent="0.25">
      <c r="D483" s="8"/>
      <c r="E483" s="8"/>
      <c r="F483" s="3"/>
      <c r="G483" s="3"/>
      <c r="O483" s="7"/>
    </row>
    <row r="484" spans="4:15" x14ac:dyDescent="0.25">
      <c r="D484" s="8"/>
      <c r="E484" s="8"/>
      <c r="F484" s="3"/>
      <c r="G484" s="3"/>
      <c r="O484" s="7"/>
    </row>
    <row r="485" spans="4:15" x14ac:dyDescent="0.25">
      <c r="D485" s="8"/>
      <c r="E485" s="8"/>
      <c r="F485" s="3"/>
      <c r="G485" s="3"/>
      <c r="O485" s="7"/>
    </row>
    <row r="486" spans="4:15" x14ac:dyDescent="0.25">
      <c r="D486" s="8"/>
      <c r="E486" s="8"/>
      <c r="F486" s="3"/>
      <c r="G486" s="3"/>
      <c r="O486" s="7"/>
    </row>
    <row r="487" spans="4:15" x14ac:dyDescent="0.25">
      <c r="D487" s="8"/>
      <c r="E487" s="8"/>
      <c r="F487" s="3"/>
      <c r="G487" s="3"/>
      <c r="O487" s="7"/>
    </row>
    <row r="488" spans="4:15" x14ac:dyDescent="0.25">
      <c r="D488" s="8"/>
      <c r="E488" s="8"/>
      <c r="F488" s="3"/>
      <c r="G488" s="3"/>
      <c r="O488" s="7"/>
    </row>
    <row r="489" spans="4:15" x14ac:dyDescent="0.25">
      <c r="D489" s="8"/>
      <c r="E489" s="8"/>
      <c r="F489" s="3"/>
      <c r="G489" s="3"/>
      <c r="O489" s="7"/>
    </row>
    <row r="490" spans="4:15" x14ac:dyDescent="0.25">
      <c r="D490" s="8"/>
      <c r="E490" s="8"/>
      <c r="F490" s="3"/>
      <c r="G490" s="3"/>
      <c r="O490" s="7"/>
    </row>
    <row r="491" spans="4:15" x14ac:dyDescent="0.25">
      <c r="D491" s="8"/>
      <c r="E491" s="8"/>
      <c r="F491" s="3"/>
      <c r="G491" s="3"/>
      <c r="O491" s="7"/>
    </row>
    <row r="492" spans="4:15" x14ac:dyDescent="0.25">
      <c r="D492" s="8"/>
      <c r="E492" s="8"/>
      <c r="F492" s="3"/>
      <c r="G492" s="3"/>
      <c r="O492" s="7"/>
    </row>
    <row r="493" spans="4:15" x14ac:dyDescent="0.25">
      <c r="D493" s="8"/>
      <c r="E493" s="8"/>
      <c r="F493" s="3"/>
      <c r="G493" s="3"/>
      <c r="O493" s="7"/>
    </row>
    <row r="494" spans="4:15" x14ac:dyDescent="0.25">
      <c r="D494" s="8"/>
      <c r="E494" s="8"/>
      <c r="F494" s="3"/>
      <c r="G494" s="3"/>
      <c r="O494" s="7"/>
    </row>
    <row r="495" spans="4:15" x14ac:dyDescent="0.25">
      <c r="D495" s="8"/>
      <c r="E495" s="8"/>
      <c r="F495" s="3"/>
      <c r="G495" s="3"/>
      <c r="O495" s="7"/>
    </row>
    <row r="496" spans="4:15" x14ac:dyDescent="0.25">
      <c r="D496" s="8"/>
      <c r="E496" s="8"/>
      <c r="F496" s="3"/>
      <c r="G496" s="3"/>
      <c r="O496" s="7"/>
    </row>
    <row r="497" spans="4:15" x14ac:dyDescent="0.25">
      <c r="D497" s="8"/>
      <c r="E497" s="8"/>
      <c r="F497" s="3"/>
      <c r="G497" s="3"/>
      <c r="O497" s="7"/>
    </row>
    <row r="498" spans="4:15" x14ac:dyDescent="0.25">
      <c r="D498" s="8"/>
      <c r="E498" s="8"/>
      <c r="F498" s="3"/>
      <c r="G498" s="3"/>
      <c r="O498" s="7"/>
    </row>
    <row r="499" spans="4:15" x14ac:dyDescent="0.25">
      <c r="D499" s="8"/>
      <c r="E499" s="8"/>
      <c r="F499" s="3"/>
      <c r="G499" s="3"/>
      <c r="O499" s="7"/>
    </row>
    <row r="500" spans="4:15" x14ac:dyDescent="0.25">
      <c r="D500" s="8"/>
      <c r="E500" s="8"/>
      <c r="F500" s="3"/>
      <c r="G500" s="3"/>
      <c r="O500" s="7"/>
    </row>
    <row r="501" spans="4:15" x14ac:dyDescent="0.25">
      <c r="D501" s="8"/>
      <c r="E501" s="8"/>
      <c r="F501" s="3"/>
      <c r="G501" s="3"/>
      <c r="O501" s="7"/>
    </row>
    <row r="502" spans="4:15" x14ac:dyDescent="0.25">
      <c r="D502" s="8"/>
      <c r="E502" s="8"/>
      <c r="F502" s="3"/>
      <c r="G502" s="3"/>
      <c r="O502" s="7"/>
    </row>
    <row r="503" spans="4:15" x14ac:dyDescent="0.25">
      <c r="D503" s="8"/>
      <c r="E503" s="8"/>
      <c r="F503" s="3"/>
      <c r="G503" s="3"/>
      <c r="O503" s="7"/>
    </row>
    <row r="504" spans="4:15" x14ac:dyDescent="0.25">
      <c r="D504" s="8"/>
      <c r="E504" s="8"/>
      <c r="F504" s="3"/>
      <c r="G504" s="3"/>
      <c r="O504" s="7"/>
    </row>
    <row r="505" spans="4:15" x14ac:dyDescent="0.25">
      <c r="D505" s="8"/>
      <c r="E505" s="8"/>
      <c r="F505" s="3"/>
      <c r="G505" s="3"/>
      <c r="O505" s="7"/>
    </row>
    <row r="506" spans="4:15" x14ac:dyDescent="0.25">
      <c r="D506" s="8"/>
      <c r="E506" s="8"/>
      <c r="F506" s="3"/>
      <c r="G506" s="3"/>
      <c r="O506" s="7"/>
    </row>
    <row r="507" spans="4:15" x14ac:dyDescent="0.25">
      <c r="D507" s="8"/>
      <c r="E507" s="8"/>
      <c r="F507" s="3"/>
      <c r="G507" s="3"/>
      <c r="O507" s="7"/>
    </row>
    <row r="508" spans="4:15" x14ac:dyDescent="0.25">
      <c r="D508" s="8"/>
      <c r="E508" s="8"/>
      <c r="F508" s="3"/>
      <c r="G508" s="3"/>
      <c r="O508" s="7"/>
    </row>
    <row r="509" spans="4:15" x14ac:dyDescent="0.25">
      <c r="D509" s="8"/>
      <c r="E509" s="8"/>
      <c r="F509" s="3"/>
      <c r="G509" s="3"/>
      <c r="O509" s="7"/>
    </row>
    <row r="510" spans="4:15" x14ac:dyDescent="0.25">
      <c r="D510" s="8"/>
      <c r="E510" s="8"/>
      <c r="F510" s="3"/>
      <c r="G510" s="3"/>
      <c r="O510" s="7"/>
    </row>
    <row r="511" spans="4:15" x14ac:dyDescent="0.25">
      <c r="D511" s="8"/>
      <c r="E511" s="8"/>
      <c r="F511" s="3"/>
      <c r="G511" s="3"/>
      <c r="O511" s="7"/>
    </row>
    <row r="512" spans="4:15" x14ac:dyDescent="0.25">
      <c r="D512" s="8"/>
      <c r="E512" s="8"/>
      <c r="F512" s="3"/>
      <c r="G512" s="3"/>
      <c r="O512" s="7"/>
    </row>
    <row r="513" spans="4:15" x14ac:dyDescent="0.25">
      <c r="D513" s="8"/>
      <c r="E513" s="8"/>
      <c r="F513" s="3"/>
      <c r="G513" s="3"/>
      <c r="O513" s="7"/>
    </row>
    <row r="514" spans="4:15" x14ac:dyDescent="0.25">
      <c r="D514" s="8"/>
      <c r="E514" s="8"/>
      <c r="F514" s="3"/>
      <c r="G514" s="3"/>
      <c r="O514" s="7"/>
    </row>
    <row r="515" spans="4:15" x14ac:dyDescent="0.25">
      <c r="D515" s="8"/>
      <c r="E515" s="8"/>
      <c r="F515" s="3"/>
      <c r="G515" s="3"/>
      <c r="O515" s="7"/>
    </row>
    <row r="516" spans="4:15" x14ac:dyDescent="0.25">
      <c r="D516" s="8"/>
      <c r="E516" s="8"/>
      <c r="F516" s="3"/>
      <c r="G516" s="3"/>
      <c r="O516" s="7"/>
    </row>
    <row r="517" spans="4:15" x14ac:dyDescent="0.25">
      <c r="D517" s="8"/>
      <c r="E517" s="8"/>
      <c r="F517" s="3"/>
      <c r="G517" s="3"/>
      <c r="O517" s="7"/>
    </row>
    <row r="518" spans="4:15" x14ac:dyDescent="0.25">
      <c r="D518" s="8"/>
      <c r="E518" s="8"/>
      <c r="F518" s="3"/>
      <c r="G518" s="3"/>
      <c r="O518" s="7"/>
    </row>
    <row r="519" spans="4:15" x14ac:dyDescent="0.25">
      <c r="D519" s="8"/>
      <c r="E519" s="8"/>
      <c r="F519" s="3"/>
      <c r="G519" s="3"/>
      <c r="O519" s="7"/>
    </row>
    <row r="520" spans="4:15" x14ac:dyDescent="0.25">
      <c r="D520" s="8"/>
      <c r="E520" s="8"/>
      <c r="F520" s="3"/>
      <c r="G520" s="3"/>
      <c r="O520" s="7"/>
    </row>
    <row r="521" spans="4:15" x14ac:dyDescent="0.25">
      <c r="D521" s="8"/>
      <c r="E521" s="8"/>
      <c r="F521" s="3"/>
      <c r="G521" s="3"/>
      <c r="O521" s="7"/>
    </row>
    <row r="522" spans="4:15" x14ac:dyDescent="0.25">
      <c r="D522" s="8"/>
      <c r="E522" s="8"/>
      <c r="F522" s="3"/>
      <c r="G522" s="3"/>
      <c r="O522" s="7"/>
    </row>
    <row r="523" spans="4:15" x14ac:dyDescent="0.25">
      <c r="D523" s="8"/>
      <c r="E523" s="8"/>
      <c r="F523" s="3"/>
      <c r="G523" s="3"/>
      <c r="O523" s="7"/>
    </row>
    <row r="524" spans="4:15" x14ac:dyDescent="0.25">
      <c r="D524" s="8"/>
      <c r="E524" s="8"/>
      <c r="F524" s="3"/>
      <c r="G524" s="3"/>
      <c r="O524" s="7"/>
    </row>
    <row r="525" spans="4:15" x14ac:dyDescent="0.25">
      <c r="D525" s="8"/>
      <c r="E525" s="8"/>
      <c r="F525" s="3"/>
      <c r="G525" s="3"/>
      <c r="O525" s="7"/>
    </row>
    <row r="526" spans="4:15" x14ac:dyDescent="0.25">
      <c r="D526" s="8"/>
      <c r="E526" s="8"/>
      <c r="F526" s="3"/>
      <c r="G526" s="3"/>
      <c r="O526" s="7"/>
    </row>
    <row r="527" spans="4:15" x14ac:dyDescent="0.25">
      <c r="D527" s="8"/>
      <c r="E527" s="8"/>
      <c r="F527" s="3"/>
      <c r="G527" s="3"/>
      <c r="O527" s="7"/>
    </row>
    <row r="528" spans="4:15" x14ac:dyDescent="0.25">
      <c r="D528" s="8"/>
      <c r="E528" s="8"/>
      <c r="F528" s="3"/>
      <c r="G528" s="3"/>
      <c r="O528" s="7"/>
    </row>
    <row r="529" spans="4:15" x14ac:dyDescent="0.25">
      <c r="D529" s="8"/>
      <c r="E529" s="8"/>
      <c r="F529" s="3"/>
      <c r="G529" s="3"/>
      <c r="O529" s="7"/>
    </row>
    <row r="530" spans="4:15" x14ac:dyDescent="0.25">
      <c r="D530" s="8"/>
      <c r="E530" s="8"/>
      <c r="F530" s="3"/>
      <c r="G530" s="3"/>
      <c r="O530" s="7"/>
    </row>
    <row r="531" spans="4:15" x14ac:dyDescent="0.25">
      <c r="D531" s="8"/>
      <c r="E531" s="8"/>
      <c r="F531" s="3"/>
      <c r="G531" s="3"/>
      <c r="O531" s="7"/>
    </row>
    <row r="532" spans="4:15" x14ac:dyDescent="0.25">
      <c r="D532" s="8"/>
      <c r="E532" s="8"/>
      <c r="F532" s="3"/>
      <c r="G532" s="3"/>
      <c r="O532" s="7"/>
    </row>
    <row r="533" spans="4:15" x14ac:dyDescent="0.25">
      <c r="D533" s="8"/>
      <c r="E533" s="8"/>
      <c r="F533" s="3"/>
      <c r="G533" s="3"/>
      <c r="O533" s="7"/>
    </row>
    <row r="534" spans="4:15" x14ac:dyDescent="0.25">
      <c r="D534" s="8"/>
      <c r="E534" s="8"/>
      <c r="F534" s="3"/>
      <c r="G534" s="3"/>
      <c r="O534" s="7"/>
    </row>
    <row r="535" spans="4:15" x14ac:dyDescent="0.25">
      <c r="D535" s="8"/>
      <c r="E535" s="8"/>
      <c r="F535" s="3"/>
      <c r="G535" s="3"/>
      <c r="O535" s="7"/>
    </row>
    <row r="536" spans="4:15" x14ac:dyDescent="0.25">
      <c r="D536" s="8"/>
      <c r="E536" s="8"/>
      <c r="F536" s="3"/>
      <c r="G536" s="3"/>
      <c r="O536" s="7"/>
    </row>
    <row r="537" spans="4:15" x14ac:dyDescent="0.25">
      <c r="D537" s="8"/>
      <c r="E537" s="8"/>
      <c r="F537" s="3"/>
      <c r="G537" s="3"/>
      <c r="O537" s="7"/>
    </row>
    <row r="538" spans="4:15" x14ac:dyDescent="0.25">
      <c r="D538" s="8"/>
      <c r="E538" s="8"/>
      <c r="F538" s="3"/>
      <c r="G538" s="3"/>
      <c r="O538" s="7"/>
    </row>
    <row r="539" spans="4:15" x14ac:dyDescent="0.25">
      <c r="D539" s="8"/>
      <c r="E539" s="8"/>
      <c r="F539" s="3"/>
      <c r="G539" s="3"/>
      <c r="O539" s="7"/>
    </row>
    <row r="540" spans="4:15" x14ac:dyDescent="0.25">
      <c r="D540" s="8"/>
      <c r="E540" s="8"/>
      <c r="F540" s="3"/>
      <c r="G540" s="3"/>
      <c r="O540" s="7"/>
    </row>
    <row r="541" spans="4:15" x14ac:dyDescent="0.25">
      <c r="D541" s="8"/>
      <c r="E541" s="8"/>
      <c r="F541" s="3"/>
      <c r="G541" s="3"/>
      <c r="O541" s="7"/>
    </row>
    <row r="542" spans="4:15" x14ac:dyDescent="0.25">
      <c r="D542" s="8"/>
      <c r="E542" s="8"/>
      <c r="F542" s="3"/>
      <c r="G542" s="3"/>
      <c r="O542" s="7"/>
    </row>
    <row r="543" spans="4:15" x14ac:dyDescent="0.25">
      <c r="D543" s="8"/>
      <c r="E543" s="8"/>
      <c r="F543" s="3"/>
      <c r="G543" s="3"/>
      <c r="O543" s="7"/>
    </row>
    <row r="544" spans="4:15" x14ac:dyDescent="0.25">
      <c r="D544" s="8"/>
      <c r="E544" s="8"/>
      <c r="F544" s="3"/>
      <c r="G544" s="3"/>
      <c r="O544" s="7"/>
    </row>
    <row r="545" spans="4:15" x14ac:dyDescent="0.25">
      <c r="D545" s="8"/>
      <c r="E545" s="8"/>
      <c r="F545" s="3"/>
      <c r="G545" s="3"/>
      <c r="O545" s="7"/>
    </row>
    <row r="546" spans="4:15" x14ac:dyDescent="0.25">
      <c r="D546" s="8"/>
      <c r="E546" s="8"/>
      <c r="F546" s="3"/>
      <c r="G546" s="3"/>
      <c r="O546" s="7"/>
    </row>
    <row r="547" spans="4:15" x14ac:dyDescent="0.25">
      <c r="D547" s="8"/>
      <c r="E547" s="8"/>
      <c r="F547" s="3"/>
      <c r="G547" s="3"/>
      <c r="O547" s="7"/>
    </row>
    <row r="548" spans="4:15" x14ac:dyDescent="0.25">
      <c r="D548" s="8"/>
      <c r="E548" s="8"/>
      <c r="F548" s="3"/>
      <c r="G548" s="3"/>
      <c r="O548" s="7"/>
    </row>
    <row r="549" spans="4:15" x14ac:dyDescent="0.25">
      <c r="D549" s="8"/>
      <c r="E549" s="8"/>
      <c r="F549" s="3"/>
      <c r="G549" s="3"/>
      <c r="O549" s="7"/>
    </row>
    <row r="550" spans="4:15" x14ac:dyDescent="0.25">
      <c r="D550" s="8"/>
      <c r="E550" s="8"/>
      <c r="F550" s="3"/>
      <c r="G550" s="3"/>
      <c r="O550" s="7"/>
    </row>
    <row r="551" spans="4:15" x14ac:dyDescent="0.25">
      <c r="D551" s="8"/>
      <c r="E551" s="8"/>
      <c r="F551" s="3"/>
      <c r="G551" s="3"/>
      <c r="O551" s="7"/>
    </row>
    <row r="552" spans="4:15" x14ac:dyDescent="0.25">
      <c r="D552" s="8"/>
      <c r="E552" s="8"/>
      <c r="F552" s="3"/>
      <c r="G552" s="3"/>
      <c r="O552" s="7"/>
    </row>
    <row r="553" spans="4:15" x14ac:dyDescent="0.25">
      <c r="D553" s="8"/>
      <c r="E553" s="8"/>
      <c r="F553" s="3"/>
      <c r="G553" s="3"/>
      <c r="O553" s="7"/>
    </row>
    <row r="554" spans="4:15" x14ac:dyDescent="0.25">
      <c r="D554" s="8"/>
      <c r="E554" s="8"/>
      <c r="F554" s="3"/>
      <c r="G554" s="3"/>
      <c r="O554" s="7"/>
    </row>
    <row r="555" spans="4:15" x14ac:dyDescent="0.25">
      <c r="D555" s="8"/>
      <c r="E555" s="8"/>
      <c r="F555" s="3"/>
      <c r="G555" s="3"/>
      <c r="O555" s="7"/>
    </row>
    <row r="556" spans="4:15" x14ac:dyDescent="0.25">
      <c r="D556" s="8"/>
      <c r="E556" s="8"/>
      <c r="F556" s="3"/>
      <c r="G556" s="3"/>
      <c r="O556" s="7"/>
    </row>
    <row r="557" spans="4:15" x14ac:dyDescent="0.25">
      <c r="D557" s="8"/>
      <c r="E557" s="8"/>
      <c r="F557" s="3"/>
      <c r="G557" s="3"/>
      <c r="O557" s="7"/>
    </row>
    <row r="558" spans="4:15" x14ac:dyDescent="0.25">
      <c r="D558" s="8"/>
      <c r="E558" s="8"/>
      <c r="F558" s="3"/>
      <c r="G558" s="3"/>
      <c r="O558" s="7"/>
    </row>
    <row r="559" spans="4:15" x14ac:dyDescent="0.25">
      <c r="D559" s="8"/>
      <c r="E559" s="8"/>
      <c r="F559" s="3"/>
      <c r="G559" s="3"/>
      <c r="O559" s="7"/>
    </row>
    <row r="560" spans="4:15" x14ac:dyDescent="0.25">
      <c r="D560" s="8"/>
      <c r="E560" s="8"/>
      <c r="F560" s="3"/>
      <c r="G560" s="3"/>
      <c r="O560" s="7"/>
    </row>
    <row r="561" spans="4:15" x14ac:dyDescent="0.25">
      <c r="D561" s="8"/>
      <c r="E561" s="8"/>
      <c r="F561" s="3"/>
      <c r="G561" s="3"/>
      <c r="O561" s="7"/>
    </row>
    <row r="562" spans="4:15" x14ac:dyDescent="0.25">
      <c r="D562" s="8"/>
      <c r="E562" s="8"/>
      <c r="F562" s="3"/>
      <c r="G562" s="3"/>
      <c r="O562" s="7"/>
    </row>
    <row r="563" spans="4:15" x14ac:dyDescent="0.25">
      <c r="D563" s="8"/>
      <c r="E563" s="8"/>
      <c r="F563" s="3"/>
      <c r="G563" s="3"/>
      <c r="O563" s="7"/>
    </row>
    <row r="564" spans="4:15" x14ac:dyDescent="0.25">
      <c r="D564" s="8"/>
      <c r="E564" s="8"/>
      <c r="F564" s="3"/>
      <c r="G564" s="3"/>
      <c r="O564" s="7"/>
    </row>
    <row r="565" spans="4:15" x14ac:dyDescent="0.25">
      <c r="D565" s="8"/>
      <c r="E565" s="8"/>
      <c r="F565" s="3"/>
      <c r="G565" s="3"/>
      <c r="O565" s="7"/>
    </row>
    <row r="566" spans="4:15" x14ac:dyDescent="0.25">
      <c r="D566" s="8"/>
      <c r="E566" s="8"/>
      <c r="F566" s="3"/>
      <c r="G566" s="3"/>
      <c r="O566" s="7"/>
    </row>
    <row r="567" spans="4:15" x14ac:dyDescent="0.25">
      <c r="D567" s="8"/>
      <c r="E567" s="8"/>
      <c r="F567" s="3"/>
      <c r="G567" s="3"/>
      <c r="O567" s="7"/>
    </row>
    <row r="568" spans="4:15" x14ac:dyDescent="0.25">
      <c r="D568" s="8"/>
      <c r="E568" s="8"/>
      <c r="F568" s="3"/>
      <c r="G568" s="3"/>
      <c r="O568" s="7"/>
    </row>
    <row r="569" spans="4:15" x14ac:dyDescent="0.25">
      <c r="D569" s="8"/>
      <c r="E569" s="8"/>
      <c r="F569" s="3"/>
      <c r="G569" s="3"/>
      <c r="O569" s="7"/>
    </row>
    <row r="570" spans="4:15" x14ac:dyDescent="0.25">
      <c r="D570" s="8"/>
      <c r="E570" s="8"/>
      <c r="F570" s="3"/>
      <c r="G570" s="3"/>
      <c r="O570" s="7"/>
    </row>
    <row r="571" spans="4:15" x14ac:dyDescent="0.25">
      <c r="D571" s="8"/>
      <c r="E571" s="8"/>
      <c r="F571" s="3"/>
      <c r="G571" s="3"/>
      <c r="O571" s="7"/>
    </row>
    <row r="572" spans="4:15" x14ac:dyDescent="0.25">
      <c r="D572" s="8"/>
      <c r="E572" s="8"/>
      <c r="F572" s="3"/>
      <c r="G572" s="3"/>
      <c r="O572" s="7"/>
    </row>
    <row r="573" spans="4:15" x14ac:dyDescent="0.25">
      <c r="D573" s="8"/>
      <c r="E573" s="8"/>
      <c r="F573" s="3"/>
      <c r="G573" s="3"/>
      <c r="O573" s="7"/>
    </row>
    <row r="574" spans="4:15" x14ac:dyDescent="0.25">
      <c r="D574" s="8"/>
      <c r="E574" s="8"/>
      <c r="F574" s="3"/>
      <c r="G574" s="3"/>
      <c r="O574" s="7"/>
    </row>
    <row r="575" spans="4:15" x14ac:dyDescent="0.25">
      <c r="D575" s="8"/>
      <c r="E575" s="8"/>
      <c r="F575" s="3"/>
      <c r="G575" s="3"/>
      <c r="O575" s="7"/>
    </row>
    <row r="576" spans="4:15" x14ac:dyDescent="0.25">
      <c r="D576" s="8"/>
      <c r="E576" s="8"/>
      <c r="F576" s="3"/>
      <c r="G576" s="3"/>
      <c r="O576" s="7"/>
    </row>
    <row r="577" spans="4:15" x14ac:dyDescent="0.25">
      <c r="D577" s="8"/>
      <c r="E577" s="8"/>
      <c r="F577" s="3"/>
      <c r="G577" s="3"/>
      <c r="O577" s="7"/>
    </row>
    <row r="578" spans="4:15" x14ac:dyDescent="0.25">
      <c r="D578" s="8"/>
      <c r="E578" s="8"/>
      <c r="F578" s="3"/>
      <c r="G578" s="3"/>
      <c r="O578" s="7"/>
    </row>
    <row r="579" spans="4:15" x14ac:dyDescent="0.25">
      <c r="D579" s="8"/>
      <c r="E579" s="8"/>
      <c r="F579" s="3"/>
      <c r="G579" s="3"/>
      <c r="O579" s="7"/>
    </row>
    <row r="580" spans="4:15" x14ac:dyDescent="0.25">
      <c r="D580" s="8"/>
      <c r="E580" s="8"/>
      <c r="F580" s="3"/>
      <c r="G580" s="3"/>
      <c r="O580" s="7"/>
    </row>
    <row r="581" spans="4:15" x14ac:dyDescent="0.25">
      <c r="D581" s="8"/>
      <c r="E581" s="8"/>
      <c r="F581" s="3"/>
      <c r="G581" s="3"/>
      <c r="O581" s="7"/>
    </row>
    <row r="582" spans="4:15" x14ac:dyDescent="0.25">
      <c r="D582" s="8"/>
      <c r="E582" s="8"/>
      <c r="F582" s="3"/>
      <c r="G582" s="3"/>
      <c r="O582" s="7"/>
    </row>
    <row r="583" spans="4:15" x14ac:dyDescent="0.25">
      <c r="D583" s="8"/>
      <c r="E583" s="8"/>
      <c r="F583" s="3"/>
      <c r="G583" s="3"/>
      <c r="O583" s="7"/>
    </row>
    <row r="584" spans="4:15" x14ac:dyDescent="0.25">
      <c r="D584" s="8"/>
      <c r="E584" s="8"/>
      <c r="F584" s="3"/>
      <c r="G584" s="3"/>
      <c r="O584" s="7"/>
    </row>
    <row r="585" spans="4:15" x14ac:dyDescent="0.25">
      <c r="D585" s="8"/>
      <c r="E585" s="8"/>
      <c r="F585" s="3"/>
      <c r="G585" s="3"/>
      <c r="O585" s="7"/>
    </row>
    <row r="586" spans="4:15" x14ac:dyDescent="0.25">
      <c r="D586" s="8"/>
      <c r="E586" s="8"/>
      <c r="F586" s="3"/>
      <c r="G586" s="3"/>
      <c r="O586" s="7"/>
    </row>
    <row r="587" spans="4:15" x14ac:dyDescent="0.25">
      <c r="D587" s="8"/>
      <c r="E587" s="8"/>
      <c r="F587" s="3"/>
      <c r="G587" s="3"/>
      <c r="O587" s="7"/>
    </row>
    <row r="588" spans="4:15" x14ac:dyDescent="0.25">
      <c r="D588" s="8"/>
      <c r="E588" s="8"/>
      <c r="F588" s="3"/>
      <c r="G588" s="3"/>
      <c r="O588" s="7"/>
    </row>
    <row r="589" spans="4:15" x14ac:dyDescent="0.25">
      <c r="D589" s="8"/>
      <c r="E589" s="8"/>
      <c r="F589" s="3"/>
      <c r="G589" s="3"/>
      <c r="O589" s="7"/>
    </row>
    <row r="590" spans="4:15" x14ac:dyDescent="0.25">
      <c r="D590" s="8"/>
      <c r="E590" s="8"/>
      <c r="F590" s="3"/>
      <c r="G590" s="3"/>
      <c r="O590" s="7"/>
    </row>
    <row r="591" spans="4:15" x14ac:dyDescent="0.25">
      <c r="D591" s="8"/>
      <c r="E591" s="8"/>
      <c r="F591" s="3"/>
      <c r="G591" s="3"/>
      <c r="O591" s="7"/>
    </row>
    <row r="592" spans="4:15" x14ac:dyDescent="0.25">
      <c r="D592" s="8"/>
      <c r="E592" s="8"/>
      <c r="F592" s="3"/>
      <c r="G592" s="3"/>
      <c r="O592" s="7"/>
    </row>
    <row r="593" spans="4:15" x14ac:dyDescent="0.25">
      <c r="D593" s="8"/>
      <c r="E593" s="8"/>
      <c r="F593" s="3"/>
      <c r="G593" s="3"/>
      <c r="O593" s="7"/>
    </row>
    <row r="594" spans="4:15" x14ac:dyDescent="0.25">
      <c r="D594" s="8"/>
      <c r="E594" s="8"/>
      <c r="F594" s="3"/>
      <c r="G594" s="3"/>
      <c r="O594" s="7"/>
    </row>
    <row r="595" spans="4:15" x14ac:dyDescent="0.25">
      <c r="D595" s="8"/>
      <c r="E595" s="8"/>
      <c r="F595" s="3"/>
      <c r="G595" s="3"/>
      <c r="O595" s="7"/>
    </row>
    <row r="596" spans="4:15" x14ac:dyDescent="0.25">
      <c r="D596" s="8"/>
      <c r="E596" s="8"/>
      <c r="F596" s="3"/>
      <c r="G596" s="3"/>
      <c r="O596" s="7"/>
    </row>
    <row r="597" spans="4:15" x14ac:dyDescent="0.25">
      <c r="D597" s="8"/>
      <c r="E597" s="8"/>
      <c r="F597" s="3"/>
      <c r="G597" s="3"/>
      <c r="O597" s="7"/>
    </row>
    <row r="598" spans="4:15" x14ac:dyDescent="0.25">
      <c r="D598" s="8"/>
      <c r="E598" s="8"/>
      <c r="F598" s="3"/>
      <c r="G598" s="3"/>
      <c r="O598" s="7"/>
    </row>
    <row r="599" spans="4:15" x14ac:dyDescent="0.25">
      <c r="D599" s="8"/>
      <c r="E599" s="8"/>
      <c r="F599" s="3"/>
      <c r="G599" s="3"/>
      <c r="O599" s="7"/>
    </row>
    <row r="600" spans="4:15" x14ac:dyDescent="0.25">
      <c r="D600" s="8"/>
      <c r="E600" s="8"/>
      <c r="F600" s="3"/>
      <c r="G600" s="3"/>
      <c r="O600" s="7"/>
    </row>
    <row r="601" spans="4:15" x14ac:dyDescent="0.25">
      <c r="D601" s="8"/>
      <c r="E601" s="8"/>
      <c r="F601" s="3"/>
      <c r="G601" s="3"/>
      <c r="O601" s="7"/>
    </row>
    <row r="602" spans="4:15" x14ac:dyDescent="0.25">
      <c r="D602" s="8"/>
      <c r="E602" s="8"/>
      <c r="F602" s="3"/>
      <c r="G602" s="3"/>
      <c r="O602" s="7"/>
    </row>
    <row r="603" spans="4:15" x14ac:dyDescent="0.25">
      <c r="D603" s="8"/>
      <c r="E603" s="8"/>
      <c r="F603" s="3"/>
      <c r="G603" s="3"/>
      <c r="O603" s="7"/>
    </row>
    <row r="604" spans="4:15" x14ac:dyDescent="0.25">
      <c r="D604" s="8"/>
      <c r="E604" s="8"/>
      <c r="F604" s="3"/>
      <c r="G604" s="3"/>
      <c r="O604" s="7"/>
    </row>
    <row r="605" spans="4:15" x14ac:dyDescent="0.25">
      <c r="D605" s="8"/>
      <c r="E605" s="8"/>
      <c r="F605" s="3"/>
      <c r="G605" s="3"/>
      <c r="O605" s="7"/>
    </row>
    <row r="606" spans="4:15" x14ac:dyDescent="0.25">
      <c r="D606" s="8"/>
      <c r="E606" s="8"/>
      <c r="F606" s="3"/>
      <c r="G606" s="3"/>
      <c r="O606" s="7"/>
    </row>
    <row r="607" spans="4:15" x14ac:dyDescent="0.25">
      <c r="D607" s="8"/>
      <c r="E607" s="8"/>
      <c r="F607" s="3"/>
      <c r="G607" s="3"/>
      <c r="O607" s="7"/>
    </row>
    <row r="608" spans="4:15" x14ac:dyDescent="0.25">
      <c r="D608" s="8"/>
      <c r="E608" s="8"/>
      <c r="F608" s="3"/>
      <c r="G608" s="3"/>
      <c r="O608" s="7"/>
    </row>
    <row r="609" spans="4:15" x14ac:dyDescent="0.25">
      <c r="D609" s="8"/>
      <c r="E609" s="8"/>
      <c r="F609" s="3"/>
      <c r="G609" s="3"/>
      <c r="O609" s="7"/>
    </row>
    <row r="610" spans="4:15" x14ac:dyDescent="0.25">
      <c r="D610" s="8"/>
      <c r="E610" s="8"/>
      <c r="F610" s="3"/>
      <c r="G610" s="3"/>
      <c r="O610" s="7"/>
    </row>
    <row r="611" spans="4:15" x14ac:dyDescent="0.25">
      <c r="D611" s="8"/>
      <c r="E611" s="8"/>
      <c r="F611" s="3"/>
      <c r="G611" s="3"/>
      <c r="O611" s="7"/>
    </row>
    <row r="612" spans="4:15" x14ac:dyDescent="0.25">
      <c r="D612" s="8"/>
      <c r="E612" s="8"/>
      <c r="F612" s="3"/>
      <c r="G612" s="3"/>
      <c r="O612" s="7"/>
    </row>
    <row r="613" spans="4:15" x14ac:dyDescent="0.25">
      <c r="D613" s="8"/>
      <c r="E613" s="8"/>
      <c r="F613" s="3"/>
      <c r="G613" s="3"/>
      <c r="O613" s="7"/>
    </row>
    <row r="614" spans="4:15" x14ac:dyDescent="0.25">
      <c r="D614" s="8"/>
      <c r="E614" s="8"/>
      <c r="F614" s="3"/>
      <c r="G614" s="3"/>
      <c r="O614" s="7"/>
    </row>
    <row r="615" spans="4:15" x14ac:dyDescent="0.25">
      <c r="D615" s="8"/>
      <c r="E615" s="8"/>
      <c r="F615" s="3"/>
      <c r="G615" s="3"/>
      <c r="O615" s="7"/>
    </row>
    <row r="616" spans="4:15" x14ac:dyDescent="0.25">
      <c r="D616" s="8"/>
      <c r="E616" s="8"/>
      <c r="F616" s="3"/>
      <c r="G616" s="3"/>
      <c r="O616" s="7"/>
    </row>
    <row r="617" spans="4:15" x14ac:dyDescent="0.25">
      <c r="D617" s="8"/>
      <c r="E617" s="8"/>
      <c r="F617" s="3"/>
      <c r="G617" s="3"/>
      <c r="O617" s="7"/>
    </row>
    <row r="618" spans="4:15" x14ac:dyDescent="0.25">
      <c r="D618" s="8"/>
      <c r="E618" s="8"/>
      <c r="F618" s="3"/>
      <c r="G618" s="3"/>
      <c r="O618" s="7"/>
    </row>
    <row r="619" spans="4:15" x14ac:dyDescent="0.25">
      <c r="D619" s="8"/>
      <c r="E619" s="8"/>
      <c r="F619" s="3"/>
      <c r="G619" s="3"/>
      <c r="O619" s="7"/>
    </row>
    <row r="620" spans="4:15" x14ac:dyDescent="0.25">
      <c r="D620" s="8"/>
      <c r="E620" s="8"/>
      <c r="F620" s="3"/>
      <c r="G620" s="3"/>
      <c r="O620" s="7"/>
    </row>
    <row r="621" spans="4:15" x14ac:dyDescent="0.25">
      <c r="D621" s="8"/>
      <c r="E621" s="8"/>
      <c r="F621" s="3"/>
      <c r="G621" s="3"/>
      <c r="O621" s="7"/>
    </row>
    <row r="622" spans="4:15" x14ac:dyDescent="0.25">
      <c r="D622" s="8"/>
      <c r="E622" s="8"/>
      <c r="F622" s="3"/>
      <c r="G622" s="3"/>
      <c r="O622" s="7"/>
    </row>
    <row r="623" spans="4:15" x14ac:dyDescent="0.25">
      <c r="D623" s="8"/>
      <c r="E623" s="8"/>
      <c r="F623" s="3"/>
      <c r="G623" s="3"/>
      <c r="O623" s="7"/>
    </row>
    <row r="624" spans="4:15" x14ac:dyDescent="0.25">
      <c r="D624" s="8"/>
      <c r="E624" s="8"/>
      <c r="F624" s="3"/>
      <c r="G624" s="3"/>
      <c r="O624" s="7"/>
    </row>
    <row r="625" spans="4:15" x14ac:dyDescent="0.25">
      <c r="D625" s="8"/>
      <c r="E625" s="8"/>
      <c r="F625" s="3"/>
      <c r="G625" s="3"/>
      <c r="O625" s="7"/>
    </row>
    <row r="626" spans="4:15" x14ac:dyDescent="0.25">
      <c r="D626" s="8"/>
      <c r="E626" s="8"/>
      <c r="F626" s="3"/>
      <c r="G626" s="3"/>
      <c r="O626" s="7"/>
    </row>
    <row r="627" spans="4:15" x14ac:dyDescent="0.25">
      <c r="D627" s="8"/>
      <c r="E627" s="8"/>
      <c r="F627" s="3"/>
      <c r="G627" s="3"/>
      <c r="O627" s="7"/>
    </row>
    <row r="628" spans="4:15" x14ac:dyDescent="0.25">
      <c r="D628" s="8"/>
      <c r="E628" s="8"/>
      <c r="F628" s="3"/>
      <c r="G628" s="3"/>
      <c r="O628" s="7"/>
    </row>
    <row r="629" spans="4:15" x14ac:dyDescent="0.25">
      <c r="D629" s="8"/>
      <c r="E629" s="8"/>
      <c r="F629" s="3"/>
      <c r="G629" s="3"/>
      <c r="O629" s="7"/>
    </row>
    <row r="630" spans="4:15" x14ac:dyDescent="0.25">
      <c r="D630" s="8"/>
      <c r="E630" s="8"/>
      <c r="F630" s="3"/>
      <c r="G630" s="3"/>
      <c r="O630" s="7"/>
    </row>
    <row r="631" spans="4:15" x14ac:dyDescent="0.25">
      <c r="D631" s="8"/>
      <c r="E631" s="8"/>
      <c r="F631" s="3"/>
      <c r="G631" s="3"/>
      <c r="O631" s="7"/>
    </row>
    <row r="632" spans="4:15" x14ac:dyDescent="0.25">
      <c r="D632" s="8"/>
      <c r="E632" s="8"/>
      <c r="F632" s="3"/>
      <c r="G632" s="3"/>
      <c r="O632" s="7"/>
    </row>
    <row r="633" spans="4:15" x14ac:dyDescent="0.25">
      <c r="D633" s="8"/>
      <c r="E633" s="8"/>
      <c r="F633" s="3"/>
      <c r="G633" s="3"/>
      <c r="O633" s="7"/>
    </row>
    <row r="634" spans="4:15" x14ac:dyDescent="0.25">
      <c r="D634" s="8"/>
      <c r="E634" s="8"/>
      <c r="F634" s="3"/>
      <c r="G634" s="3"/>
      <c r="O634" s="7"/>
    </row>
    <row r="635" spans="4:15" x14ac:dyDescent="0.25">
      <c r="D635" s="8"/>
      <c r="E635" s="8"/>
      <c r="F635" s="3"/>
      <c r="G635" s="3"/>
      <c r="O635" s="7"/>
    </row>
    <row r="636" spans="4:15" x14ac:dyDescent="0.25">
      <c r="D636" s="8"/>
      <c r="E636" s="8"/>
      <c r="F636" s="3"/>
      <c r="G636" s="3"/>
      <c r="O636" s="7"/>
    </row>
    <row r="637" spans="4:15" x14ac:dyDescent="0.25">
      <c r="D637" s="8"/>
      <c r="E637" s="8"/>
      <c r="F637" s="3"/>
      <c r="G637" s="3"/>
      <c r="O637" s="7"/>
    </row>
    <row r="638" spans="4:15" x14ac:dyDescent="0.25">
      <c r="D638" s="8"/>
      <c r="E638" s="8"/>
      <c r="F638" s="3"/>
      <c r="G638" s="3"/>
      <c r="O638" s="7"/>
    </row>
    <row r="639" spans="4:15" x14ac:dyDescent="0.25">
      <c r="D639" s="8"/>
      <c r="E639" s="8"/>
      <c r="F639" s="3"/>
      <c r="G639" s="3"/>
      <c r="O639" s="7"/>
    </row>
    <row r="640" spans="4:15" x14ac:dyDescent="0.25">
      <c r="D640" s="8"/>
      <c r="E640" s="8"/>
      <c r="F640" s="3"/>
      <c r="G640" s="3"/>
      <c r="O640" s="7"/>
    </row>
    <row r="641" spans="4:15" x14ac:dyDescent="0.25">
      <c r="D641" s="8"/>
      <c r="E641" s="8"/>
      <c r="F641" s="3"/>
      <c r="G641" s="3"/>
      <c r="O641" s="7"/>
    </row>
    <row r="642" spans="4:15" x14ac:dyDescent="0.25">
      <c r="D642" s="8"/>
      <c r="E642" s="8"/>
      <c r="F642" s="3"/>
      <c r="G642" s="3"/>
      <c r="O642" s="7"/>
    </row>
    <row r="643" spans="4:15" x14ac:dyDescent="0.25">
      <c r="D643" s="8"/>
      <c r="E643" s="8"/>
      <c r="F643" s="3"/>
      <c r="G643" s="3"/>
      <c r="O643" s="7"/>
    </row>
    <row r="644" spans="4:15" x14ac:dyDescent="0.25">
      <c r="D644" s="8"/>
      <c r="E644" s="8"/>
      <c r="F644" s="3"/>
      <c r="G644" s="3"/>
      <c r="O644" s="7"/>
    </row>
    <row r="645" spans="4:15" x14ac:dyDescent="0.25">
      <c r="D645" s="8"/>
      <c r="E645" s="8"/>
      <c r="F645" s="3"/>
      <c r="G645" s="3"/>
      <c r="O645" s="7"/>
    </row>
    <row r="646" spans="4:15" x14ac:dyDescent="0.25">
      <c r="D646" s="8"/>
      <c r="E646" s="8"/>
      <c r="F646" s="3"/>
      <c r="G646" s="3"/>
      <c r="O646" s="7"/>
    </row>
    <row r="647" spans="4:15" x14ac:dyDescent="0.25">
      <c r="D647" s="8"/>
      <c r="E647" s="8"/>
      <c r="F647" s="3"/>
      <c r="G647" s="3"/>
      <c r="O647" s="7"/>
    </row>
    <row r="648" spans="4:15" x14ac:dyDescent="0.25">
      <c r="D648" s="8"/>
      <c r="E648" s="8"/>
      <c r="F648" s="3"/>
      <c r="G648" s="3"/>
      <c r="O648" s="7"/>
    </row>
    <row r="649" spans="4:15" x14ac:dyDescent="0.25">
      <c r="D649" s="8"/>
      <c r="E649" s="8"/>
      <c r="F649" s="3"/>
      <c r="G649" s="3"/>
      <c r="O649" s="7"/>
    </row>
    <row r="650" spans="4:15" x14ac:dyDescent="0.25">
      <c r="D650" s="8"/>
      <c r="E650" s="8"/>
      <c r="F650" s="3"/>
      <c r="G650" s="3"/>
      <c r="O650" s="7"/>
    </row>
    <row r="651" spans="4:15" x14ac:dyDescent="0.25">
      <c r="D651" s="8"/>
      <c r="E651" s="8"/>
      <c r="F651" s="3"/>
      <c r="G651" s="3"/>
      <c r="O651" s="7"/>
    </row>
    <row r="652" spans="4:15" x14ac:dyDescent="0.25">
      <c r="D652" s="8"/>
      <c r="E652" s="8"/>
      <c r="F652" s="3"/>
      <c r="G652" s="3"/>
      <c r="O652" s="7"/>
    </row>
    <row r="653" spans="4:15" x14ac:dyDescent="0.25">
      <c r="D653" s="8"/>
      <c r="E653" s="8"/>
      <c r="F653" s="3"/>
      <c r="G653" s="3"/>
      <c r="O653" s="7"/>
    </row>
    <row r="654" spans="4:15" x14ac:dyDescent="0.25">
      <c r="D654" s="8"/>
      <c r="E654" s="8"/>
      <c r="F654" s="3"/>
      <c r="G654" s="3"/>
      <c r="O654" s="7"/>
    </row>
    <row r="655" spans="4:15" x14ac:dyDescent="0.25">
      <c r="D655" s="8"/>
      <c r="E655" s="8"/>
      <c r="F655" s="3"/>
      <c r="G655" s="3"/>
      <c r="O655" s="7"/>
    </row>
    <row r="656" spans="4:15" x14ac:dyDescent="0.25">
      <c r="D656" s="8"/>
      <c r="E656" s="8"/>
      <c r="F656" s="3"/>
      <c r="G656" s="3"/>
      <c r="O656" s="7"/>
    </row>
    <row r="657" spans="4:15" x14ac:dyDescent="0.25">
      <c r="D657" s="8"/>
      <c r="E657" s="8"/>
      <c r="F657" s="3"/>
      <c r="G657" s="3"/>
      <c r="O657" s="7"/>
    </row>
    <row r="658" spans="4:15" x14ac:dyDescent="0.25">
      <c r="D658" s="8"/>
      <c r="E658" s="8"/>
      <c r="F658" s="3"/>
      <c r="G658" s="3"/>
      <c r="O658" s="7"/>
    </row>
    <row r="659" spans="4:15" x14ac:dyDescent="0.25">
      <c r="D659" s="8"/>
      <c r="E659" s="8"/>
      <c r="F659" s="3"/>
      <c r="G659" s="3"/>
      <c r="O659" s="7"/>
    </row>
    <row r="660" spans="4:15" x14ac:dyDescent="0.25">
      <c r="D660" s="8"/>
      <c r="E660" s="8"/>
      <c r="F660" s="3"/>
      <c r="G660" s="3"/>
      <c r="O660" s="7"/>
    </row>
    <row r="661" spans="4:15" x14ac:dyDescent="0.25">
      <c r="D661" s="8"/>
      <c r="E661" s="8"/>
      <c r="F661" s="3"/>
      <c r="G661" s="3"/>
      <c r="O661" s="7"/>
    </row>
    <row r="662" spans="4:15" x14ac:dyDescent="0.25">
      <c r="D662" s="8"/>
      <c r="E662" s="8"/>
      <c r="F662" s="3"/>
      <c r="G662" s="3"/>
      <c r="O662" s="7"/>
    </row>
    <row r="663" spans="4:15" x14ac:dyDescent="0.25">
      <c r="D663" s="8"/>
      <c r="E663" s="8"/>
      <c r="F663" s="3"/>
      <c r="G663" s="3"/>
      <c r="O663" s="7"/>
    </row>
    <row r="664" spans="4:15" x14ac:dyDescent="0.25">
      <c r="D664" s="8"/>
      <c r="E664" s="8"/>
      <c r="F664" s="3"/>
      <c r="G664" s="3"/>
      <c r="O664" s="7"/>
    </row>
    <row r="665" spans="4:15" x14ac:dyDescent="0.25">
      <c r="D665" s="8"/>
      <c r="E665" s="8"/>
      <c r="F665" s="3"/>
      <c r="G665" s="3"/>
      <c r="O665" s="7"/>
    </row>
    <row r="666" spans="4:15" x14ac:dyDescent="0.25">
      <c r="D666" s="8"/>
      <c r="E666" s="8"/>
      <c r="F666" s="3"/>
      <c r="G666" s="3"/>
      <c r="O666" s="7"/>
    </row>
    <row r="667" spans="4:15" x14ac:dyDescent="0.25">
      <c r="D667" s="8"/>
      <c r="E667" s="8"/>
      <c r="F667" s="3"/>
      <c r="G667" s="3"/>
      <c r="O667" s="7"/>
    </row>
    <row r="668" spans="4:15" x14ac:dyDescent="0.25">
      <c r="D668" s="8"/>
      <c r="E668" s="8"/>
      <c r="F668" s="3"/>
      <c r="G668" s="3"/>
      <c r="O668" s="7"/>
    </row>
    <row r="669" spans="4:15" x14ac:dyDescent="0.25">
      <c r="D669" s="8"/>
      <c r="E669" s="8"/>
      <c r="F669" s="3"/>
      <c r="G669" s="3"/>
      <c r="O669" s="7"/>
    </row>
    <row r="670" spans="4:15" x14ac:dyDescent="0.25">
      <c r="D670" s="8"/>
      <c r="E670" s="8"/>
      <c r="F670" s="3"/>
      <c r="G670" s="3"/>
      <c r="O670" s="7"/>
    </row>
    <row r="671" spans="4:15" x14ac:dyDescent="0.25">
      <c r="D671" s="8"/>
      <c r="E671" s="8"/>
      <c r="F671" s="3"/>
      <c r="G671" s="3"/>
      <c r="O671" s="7"/>
    </row>
    <row r="672" spans="4:15" x14ac:dyDescent="0.25">
      <c r="D672" s="8"/>
      <c r="E672" s="8"/>
      <c r="F672" s="3"/>
      <c r="G672" s="3"/>
      <c r="O672" s="7"/>
    </row>
    <row r="673" spans="4:15" x14ac:dyDescent="0.25">
      <c r="D673" s="8"/>
      <c r="E673" s="8"/>
      <c r="F673" s="3"/>
      <c r="G673" s="3"/>
      <c r="O673" s="7"/>
    </row>
    <row r="674" spans="4:15" x14ac:dyDescent="0.25">
      <c r="D674" s="8"/>
      <c r="E674" s="8"/>
      <c r="F674" s="3"/>
      <c r="G674" s="3"/>
      <c r="O674" s="7"/>
    </row>
    <row r="675" spans="4:15" x14ac:dyDescent="0.25">
      <c r="D675" s="8"/>
      <c r="E675" s="8"/>
      <c r="F675" s="3"/>
      <c r="G675" s="3"/>
      <c r="O675" s="7"/>
    </row>
    <row r="676" spans="4:15" x14ac:dyDescent="0.25">
      <c r="D676" s="8"/>
      <c r="E676" s="8"/>
      <c r="F676" s="3"/>
      <c r="G676" s="3"/>
      <c r="O676" s="7"/>
    </row>
    <row r="677" spans="4:15" x14ac:dyDescent="0.25">
      <c r="D677" s="8"/>
      <c r="E677" s="8"/>
      <c r="F677" s="3"/>
      <c r="G677" s="3"/>
      <c r="O677" s="7"/>
    </row>
    <row r="678" spans="4:15" x14ac:dyDescent="0.25">
      <c r="D678" s="8"/>
      <c r="E678" s="8"/>
      <c r="F678" s="3"/>
      <c r="G678" s="3"/>
      <c r="O678" s="7"/>
    </row>
    <row r="679" spans="4:15" x14ac:dyDescent="0.25">
      <c r="D679" s="8"/>
      <c r="E679" s="8"/>
      <c r="F679" s="3"/>
      <c r="G679" s="3"/>
      <c r="O679" s="7"/>
    </row>
    <row r="680" spans="4:15" x14ac:dyDescent="0.25">
      <c r="D680" s="8"/>
      <c r="E680" s="8"/>
      <c r="F680" s="3"/>
      <c r="G680" s="3"/>
      <c r="O680" s="7"/>
    </row>
    <row r="681" spans="4:15" x14ac:dyDescent="0.25">
      <c r="D681" s="8"/>
      <c r="E681" s="8"/>
      <c r="F681" s="3"/>
      <c r="G681" s="3"/>
      <c r="O681" s="7"/>
    </row>
    <row r="682" spans="4:15" x14ac:dyDescent="0.25">
      <c r="D682" s="8"/>
      <c r="E682" s="8"/>
      <c r="F682" s="3"/>
      <c r="G682" s="3"/>
      <c r="O682" s="7"/>
    </row>
    <row r="683" spans="4:15" x14ac:dyDescent="0.25">
      <c r="D683" s="8"/>
      <c r="E683" s="8"/>
      <c r="F683" s="3"/>
      <c r="G683" s="3"/>
      <c r="O683" s="7"/>
    </row>
    <row r="684" spans="4:15" x14ac:dyDescent="0.25">
      <c r="D684" s="8"/>
      <c r="E684" s="8"/>
      <c r="F684" s="3"/>
      <c r="G684" s="3"/>
      <c r="O684" s="7"/>
    </row>
    <row r="685" spans="4:15" x14ac:dyDescent="0.25">
      <c r="D685" s="8"/>
      <c r="E685" s="8"/>
      <c r="F685" s="3"/>
      <c r="G685" s="3"/>
      <c r="O685" s="7"/>
    </row>
    <row r="686" spans="4:15" x14ac:dyDescent="0.25">
      <c r="D686" s="8"/>
      <c r="E686" s="8"/>
      <c r="F686" s="3"/>
      <c r="G686" s="3"/>
      <c r="O686" s="7"/>
    </row>
    <row r="687" spans="4:15" x14ac:dyDescent="0.25">
      <c r="D687" s="8"/>
      <c r="E687" s="8"/>
      <c r="F687" s="3"/>
      <c r="G687" s="3"/>
      <c r="O687" s="7"/>
    </row>
    <row r="688" spans="4:15" x14ac:dyDescent="0.25">
      <c r="D688" s="8"/>
      <c r="E688" s="8"/>
      <c r="F688" s="3"/>
      <c r="G688" s="3"/>
      <c r="O688" s="7"/>
    </row>
    <row r="689" spans="4:15" x14ac:dyDescent="0.25">
      <c r="D689" s="8"/>
      <c r="E689" s="8"/>
      <c r="F689" s="3"/>
      <c r="G689" s="3"/>
      <c r="O689" s="7"/>
    </row>
    <row r="690" spans="4:15" x14ac:dyDescent="0.25">
      <c r="D690" s="8"/>
      <c r="E690" s="8"/>
      <c r="F690" s="3"/>
      <c r="G690" s="3"/>
      <c r="O690" s="7"/>
    </row>
    <row r="691" spans="4:15" x14ac:dyDescent="0.25">
      <c r="D691" s="8"/>
      <c r="E691" s="8"/>
      <c r="F691" s="3"/>
      <c r="G691" s="3"/>
      <c r="O691" s="7"/>
    </row>
    <row r="692" spans="4:15" x14ac:dyDescent="0.25">
      <c r="D692" s="8"/>
      <c r="E692" s="8"/>
      <c r="F692" s="3"/>
      <c r="G692" s="3"/>
      <c r="O692" s="7"/>
    </row>
    <row r="693" spans="4:15" x14ac:dyDescent="0.25">
      <c r="D693" s="8"/>
      <c r="E693" s="8"/>
      <c r="F693" s="3"/>
      <c r="G693" s="3"/>
      <c r="O693" s="7"/>
    </row>
    <row r="694" spans="4:15" x14ac:dyDescent="0.25">
      <c r="D694" s="8"/>
      <c r="E694" s="8"/>
      <c r="F694" s="3"/>
      <c r="G694" s="3"/>
      <c r="O694" s="7"/>
    </row>
    <row r="695" spans="4:15" x14ac:dyDescent="0.25">
      <c r="D695" s="8"/>
      <c r="E695" s="8"/>
      <c r="F695" s="3"/>
      <c r="G695" s="3"/>
      <c r="O695" s="7"/>
    </row>
    <row r="696" spans="4:15" x14ac:dyDescent="0.25">
      <c r="D696" s="8"/>
      <c r="E696" s="8"/>
      <c r="F696" s="3"/>
      <c r="G696" s="3"/>
      <c r="O696" s="7"/>
    </row>
    <row r="697" spans="4:15" x14ac:dyDescent="0.25">
      <c r="D697" s="8"/>
      <c r="E697" s="8"/>
      <c r="F697" s="3"/>
      <c r="G697" s="3"/>
      <c r="O697" s="7"/>
    </row>
    <row r="698" spans="4:15" x14ac:dyDescent="0.25">
      <c r="D698" s="8"/>
      <c r="E698" s="8"/>
      <c r="F698" s="3"/>
      <c r="G698" s="3"/>
      <c r="O698" s="7"/>
    </row>
    <row r="699" spans="4:15" x14ac:dyDescent="0.25">
      <c r="D699" s="8"/>
      <c r="E699" s="8"/>
      <c r="F699" s="3"/>
      <c r="G699" s="3"/>
      <c r="O699" s="7"/>
    </row>
    <row r="700" spans="4:15" x14ac:dyDescent="0.25">
      <c r="D700" s="8"/>
      <c r="E700" s="8"/>
      <c r="F700" s="3"/>
      <c r="G700" s="3"/>
      <c r="O700" s="7"/>
    </row>
    <row r="701" spans="4:15" x14ac:dyDescent="0.25">
      <c r="D701" s="8"/>
      <c r="E701" s="8"/>
      <c r="F701" s="3"/>
      <c r="G701" s="3"/>
      <c r="O701" s="7"/>
    </row>
    <row r="702" spans="4:15" x14ac:dyDescent="0.25">
      <c r="D702" s="8"/>
      <c r="E702" s="8"/>
      <c r="F702" s="3"/>
      <c r="G702" s="3"/>
      <c r="O702" s="7"/>
    </row>
    <row r="703" spans="4:15" x14ac:dyDescent="0.25">
      <c r="D703" s="8"/>
      <c r="E703" s="8"/>
      <c r="F703" s="3"/>
      <c r="G703" s="3"/>
      <c r="O703" s="7"/>
    </row>
    <row r="704" spans="4:15" x14ac:dyDescent="0.25">
      <c r="D704" s="8"/>
      <c r="E704" s="8"/>
      <c r="F704" s="3"/>
      <c r="G704" s="3"/>
      <c r="O704" s="7"/>
    </row>
    <row r="705" spans="4:15" x14ac:dyDescent="0.25">
      <c r="D705" s="8"/>
      <c r="E705" s="8"/>
      <c r="F705" s="3"/>
      <c r="G705" s="3"/>
      <c r="O705" s="7"/>
    </row>
    <row r="706" spans="4:15" x14ac:dyDescent="0.25">
      <c r="D706" s="8"/>
      <c r="E706" s="8"/>
      <c r="F706" s="3"/>
      <c r="G706" s="3"/>
      <c r="O706" s="7"/>
    </row>
    <row r="707" spans="4:15" x14ac:dyDescent="0.25">
      <c r="D707" s="8"/>
      <c r="E707" s="8"/>
      <c r="F707" s="3"/>
      <c r="G707" s="3"/>
      <c r="O707" s="7"/>
    </row>
    <row r="708" spans="4:15" x14ac:dyDescent="0.25">
      <c r="D708" s="8"/>
      <c r="E708" s="8"/>
      <c r="F708" s="3"/>
      <c r="G708" s="3"/>
      <c r="O708" s="7"/>
    </row>
    <row r="709" spans="4:15" x14ac:dyDescent="0.25">
      <c r="D709" s="8"/>
      <c r="E709" s="8"/>
      <c r="F709" s="3"/>
      <c r="G709" s="3"/>
      <c r="O709" s="7"/>
    </row>
    <row r="710" spans="4:15" x14ac:dyDescent="0.25">
      <c r="D710" s="8"/>
      <c r="E710" s="8"/>
      <c r="F710" s="3"/>
      <c r="G710" s="3"/>
      <c r="O710" s="7"/>
    </row>
    <row r="711" spans="4:15" x14ac:dyDescent="0.25">
      <c r="D711" s="8"/>
      <c r="E711" s="8"/>
      <c r="F711" s="3"/>
      <c r="G711" s="3"/>
      <c r="O711" s="7"/>
    </row>
    <row r="712" spans="4:15" x14ac:dyDescent="0.25">
      <c r="D712" s="8"/>
      <c r="E712" s="8"/>
      <c r="F712" s="3"/>
      <c r="G712" s="3"/>
      <c r="O712" s="7"/>
    </row>
    <row r="713" spans="4:15" x14ac:dyDescent="0.25">
      <c r="D713" s="8"/>
      <c r="E713" s="8"/>
      <c r="F713" s="3"/>
      <c r="G713" s="3"/>
      <c r="O713" s="7"/>
    </row>
    <row r="714" spans="4:15" x14ac:dyDescent="0.25">
      <c r="D714" s="8"/>
      <c r="E714" s="8"/>
      <c r="F714" s="3"/>
      <c r="G714" s="3"/>
      <c r="O714" s="7"/>
    </row>
    <row r="715" spans="4:15" x14ac:dyDescent="0.25">
      <c r="D715" s="8"/>
      <c r="E715" s="8"/>
      <c r="F715" s="3"/>
      <c r="G715" s="3"/>
      <c r="O715" s="7"/>
    </row>
    <row r="716" spans="4:15" x14ac:dyDescent="0.25">
      <c r="D716" s="8"/>
      <c r="E716" s="8"/>
      <c r="F716" s="3"/>
      <c r="G716" s="3"/>
      <c r="O716" s="7"/>
    </row>
    <row r="717" spans="4:15" x14ac:dyDescent="0.25">
      <c r="D717" s="8"/>
      <c r="E717" s="8"/>
      <c r="F717" s="3"/>
      <c r="G717" s="3"/>
      <c r="O717" s="7"/>
    </row>
    <row r="718" spans="4:15" x14ac:dyDescent="0.25">
      <c r="D718" s="8"/>
      <c r="E718" s="8"/>
      <c r="F718" s="3"/>
      <c r="G718" s="3"/>
      <c r="O718" s="7"/>
    </row>
    <row r="719" spans="4:15" x14ac:dyDescent="0.25">
      <c r="D719" s="8"/>
      <c r="E719" s="8"/>
      <c r="F719" s="3"/>
      <c r="G719" s="3"/>
      <c r="O719" s="7"/>
    </row>
    <row r="720" spans="4:15" x14ac:dyDescent="0.25">
      <c r="D720" s="8"/>
      <c r="E720" s="8"/>
      <c r="F720" s="3"/>
      <c r="G720" s="3"/>
      <c r="O720" s="7"/>
    </row>
    <row r="721" spans="4:15" x14ac:dyDescent="0.25">
      <c r="D721" s="8"/>
      <c r="E721" s="8"/>
      <c r="F721" s="3"/>
      <c r="G721" s="3"/>
      <c r="O721" s="7"/>
    </row>
    <row r="722" spans="4:15" x14ac:dyDescent="0.25">
      <c r="D722" s="8"/>
      <c r="E722" s="8"/>
      <c r="F722" s="3"/>
      <c r="G722" s="3"/>
      <c r="O722" s="7"/>
    </row>
    <row r="723" spans="4:15" x14ac:dyDescent="0.25">
      <c r="D723" s="8"/>
      <c r="E723" s="8"/>
      <c r="F723" s="3"/>
      <c r="G723" s="3"/>
      <c r="O723" s="7"/>
    </row>
    <row r="724" spans="4:15" x14ac:dyDescent="0.25">
      <c r="D724" s="8"/>
      <c r="E724" s="8"/>
      <c r="F724" s="3"/>
      <c r="G724" s="3"/>
      <c r="O724" s="7"/>
    </row>
    <row r="725" spans="4:15" x14ac:dyDescent="0.25">
      <c r="D725" s="8"/>
      <c r="E725" s="8"/>
      <c r="F725" s="3"/>
      <c r="G725" s="3"/>
      <c r="O725" s="7"/>
    </row>
    <row r="726" spans="4:15" x14ac:dyDescent="0.25">
      <c r="D726" s="8"/>
      <c r="E726" s="8"/>
      <c r="F726" s="3"/>
      <c r="G726" s="3"/>
      <c r="O726" s="7"/>
    </row>
    <row r="727" spans="4:15" x14ac:dyDescent="0.25">
      <c r="D727" s="8"/>
      <c r="E727" s="8"/>
      <c r="F727" s="3"/>
      <c r="G727" s="3"/>
      <c r="O727" s="7"/>
    </row>
    <row r="728" spans="4:15" x14ac:dyDescent="0.25">
      <c r="D728" s="8"/>
      <c r="E728" s="8"/>
      <c r="F728" s="3"/>
      <c r="G728" s="3"/>
      <c r="O728" s="7"/>
    </row>
    <row r="729" spans="4:15" x14ac:dyDescent="0.25">
      <c r="D729" s="8"/>
      <c r="E729" s="8"/>
      <c r="F729" s="3"/>
      <c r="G729" s="3"/>
      <c r="O729" s="7"/>
    </row>
    <row r="730" spans="4:15" x14ac:dyDescent="0.25">
      <c r="D730" s="8"/>
      <c r="E730" s="8"/>
      <c r="F730" s="3"/>
      <c r="G730" s="3"/>
      <c r="O730" s="7"/>
    </row>
    <row r="731" spans="4:15" x14ac:dyDescent="0.25">
      <c r="D731" s="8"/>
      <c r="E731" s="8"/>
      <c r="F731" s="3"/>
      <c r="G731" s="3"/>
      <c r="O731" s="7"/>
    </row>
    <row r="732" spans="4:15" x14ac:dyDescent="0.25">
      <c r="D732" s="8"/>
      <c r="E732" s="8"/>
      <c r="F732" s="3"/>
      <c r="G732" s="3"/>
      <c r="O732" s="7"/>
    </row>
    <row r="733" spans="4:15" x14ac:dyDescent="0.25">
      <c r="D733" s="8"/>
      <c r="E733" s="8"/>
      <c r="F733" s="3"/>
      <c r="G733" s="3"/>
      <c r="O733" s="7"/>
    </row>
    <row r="734" spans="4:15" x14ac:dyDescent="0.25">
      <c r="D734" s="8"/>
      <c r="E734" s="8"/>
      <c r="F734" s="3"/>
      <c r="G734" s="3"/>
      <c r="O734" s="7"/>
    </row>
    <row r="735" spans="4:15" x14ac:dyDescent="0.25">
      <c r="D735" s="8"/>
      <c r="E735" s="8"/>
      <c r="F735" s="3"/>
      <c r="G735" s="3"/>
      <c r="O735" s="7"/>
    </row>
    <row r="736" spans="4:15" x14ac:dyDescent="0.25">
      <c r="D736" s="8"/>
      <c r="E736" s="8"/>
      <c r="F736" s="3"/>
      <c r="G736" s="3"/>
      <c r="O736" s="7"/>
    </row>
    <row r="737" spans="4:15" x14ac:dyDescent="0.25">
      <c r="D737" s="8"/>
      <c r="E737" s="8"/>
      <c r="F737" s="3"/>
      <c r="G737" s="3"/>
      <c r="O737" s="7"/>
    </row>
    <row r="738" spans="4:15" x14ac:dyDescent="0.25">
      <c r="D738" s="8"/>
      <c r="E738" s="8"/>
      <c r="F738" s="3"/>
      <c r="G738" s="3"/>
      <c r="O738" s="7"/>
    </row>
    <row r="739" spans="4:15" x14ac:dyDescent="0.25">
      <c r="D739" s="8"/>
      <c r="E739" s="8"/>
      <c r="F739" s="3"/>
      <c r="G739" s="3"/>
      <c r="O739" s="7"/>
    </row>
    <row r="740" spans="4:15" x14ac:dyDescent="0.25">
      <c r="D740" s="8"/>
      <c r="E740" s="8"/>
      <c r="F740" s="3"/>
      <c r="G740" s="3"/>
      <c r="O740" s="7"/>
    </row>
    <row r="741" spans="4:15" x14ac:dyDescent="0.25">
      <c r="D741" s="8"/>
      <c r="E741" s="8"/>
      <c r="F741" s="3"/>
      <c r="G741" s="3"/>
      <c r="O741" s="7"/>
    </row>
    <row r="742" spans="4:15" x14ac:dyDescent="0.25">
      <c r="D742" s="8"/>
      <c r="E742" s="8"/>
      <c r="F742" s="3"/>
      <c r="G742" s="3"/>
      <c r="O742" s="7"/>
    </row>
    <row r="743" spans="4:15" x14ac:dyDescent="0.25">
      <c r="D743" s="8"/>
      <c r="E743" s="8"/>
      <c r="F743" s="3"/>
      <c r="G743" s="3"/>
      <c r="O743" s="7"/>
    </row>
    <row r="744" spans="4:15" x14ac:dyDescent="0.25">
      <c r="D744" s="8"/>
      <c r="E744" s="8"/>
      <c r="F744" s="3"/>
      <c r="G744" s="3"/>
      <c r="O744" s="7"/>
    </row>
    <row r="745" spans="4:15" x14ac:dyDescent="0.25">
      <c r="D745" s="8"/>
      <c r="E745" s="8"/>
      <c r="F745" s="3"/>
      <c r="G745" s="3"/>
      <c r="O745" s="7"/>
    </row>
    <row r="746" spans="4:15" x14ac:dyDescent="0.25">
      <c r="D746" s="8"/>
      <c r="E746" s="8"/>
      <c r="F746" s="3"/>
      <c r="G746" s="3"/>
      <c r="O746" s="7"/>
    </row>
    <row r="747" spans="4:15" x14ac:dyDescent="0.25">
      <c r="D747" s="8"/>
      <c r="E747" s="8"/>
      <c r="F747" s="3"/>
      <c r="G747" s="3"/>
      <c r="O747" s="7"/>
    </row>
    <row r="748" spans="4:15" x14ac:dyDescent="0.25">
      <c r="D748" s="8"/>
      <c r="E748" s="8"/>
      <c r="F748" s="3"/>
      <c r="G748" s="3"/>
      <c r="O748" s="7"/>
    </row>
    <row r="749" spans="4:15" x14ac:dyDescent="0.25">
      <c r="D749" s="8"/>
      <c r="E749" s="8"/>
      <c r="F749" s="3"/>
      <c r="G749" s="3"/>
      <c r="O749" s="7"/>
    </row>
    <row r="750" spans="4:15" x14ac:dyDescent="0.25">
      <c r="D750" s="8"/>
      <c r="E750" s="8"/>
      <c r="F750" s="3"/>
      <c r="G750" s="3"/>
      <c r="O750" s="7"/>
    </row>
    <row r="751" spans="4:15" x14ac:dyDescent="0.25">
      <c r="D751" s="8"/>
      <c r="E751" s="8"/>
      <c r="F751" s="3"/>
      <c r="G751" s="3"/>
      <c r="O751" s="7"/>
    </row>
    <row r="752" spans="4:15" x14ac:dyDescent="0.25">
      <c r="D752" s="8"/>
      <c r="E752" s="8"/>
      <c r="F752" s="3"/>
      <c r="G752" s="3"/>
      <c r="O752" s="7"/>
    </row>
    <row r="753" spans="4:15" x14ac:dyDescent="0.25">
      <c r="D753" s="8"/>
      <c r="E753" s="8"/>
      <c r="F753" s="3"/>
      <c r="G753" s="3"/>
      <c r="O753" s="7"/>
    </row>
    <row r="754" spans="4:15" x14ac:dyDescent="0.25">
      <c r="D754" s="8"/>
      <c r="E754" s="8"/>
      <c r="F754" s="3"/>
      <c r="G754" s="3"/>
      <c r="O754" s="7"/>
    </row>
    <row r="755" spans="4:15" x14ac:dyDescent="0.25">
      <c r="D755" s="8"/>
      <c r="E755" s="8"/>
      <c r="F755" s="3"/>
      <c r="G755" s="3"/>
      <c r="O755" s="7"/>
    </row>
    <row r="756" spans="4:15" x14ac:dyDescent="0.25">
      <c r="D756" s="8"/>
      <c r="E756" s="8"/>
      <c r="F756" s="3"/>
      <c r="G756" s="3"/>
      <c r="O756" s="7"/>
    </row>
    <row r="757" spans="4:15" x14ac:dyDescent="0.25">
      <c r="D757" s="8"/>
      <c r="E757" s="8"/>
      <c r="F757" s="3"/>
      <c r="G757" s="3"/>
      <c r="O757" s="7"/>
    </row>
    <row r="758" spans="4:15" x14ac:dyDescent="0.25">
      <c r="D758" s="8"/>
      <c r="E758" s="8"/>
      <c r="F758" s="3"/>
      <c r="G758" s="3"/>
      <c r="O758" s="7"/>
    </row>
    <row r="759" spans="4:15" x14ac:dyDescent="0.25">
      <c r="D759" s="8"/>
      <c r="E759" s="8"/>
      <c r="F759" s="3"/>
      <c r="G759" s="3"/>
      <c r="O759" s="7"/>
    </row>
    <row r="760" spans="4:15" x14ac:dyDescent="0.25">
      <c r="D760" s="8"/>
      <c r="E760" s="8"/>
      <c r="F760" s="3"/>
      <c r="G760" s="3"/>
      <c r="O760" s="7"/>
    </row>
    <row r="761" spans="4:15" x14ac:dyDescent="0.25">
      <c r="D761" s="8"/>
      <c r="E761" s="8"/>
      <c r="F761" s="3"/>
      <c r="G761" s="3"/>
      <c r="O761" s="7"/>
    </row>
    <row r="762" spans="4:15" x14ac:dyDescent="0.25">
      <c r="D762" s="8"/>
      <c r="E762" s="8"/>
      <c r="F762" s="3"/>
      <c r="G762" s="3"/>
      <c r="O762" s="7"/>
    </row>
    <row r="763" spans="4:15" x14ac:dyDescent="0.25">
      <c r="D763" s="8"/>
      <c r="E763" s="8"/>
      <c r="F763" s="3"/>
      <c r="G763" s="3"/>
      <c r="O763" s="7"/>
    </row>
    <row r="764" spans="4:15" x14ac:dyDescent="0.25">
      <c r="D764" s="8"/>
      <c r="E764" s="8"/>
      <c r="F764" s="3"/>
      <c r="G764" s="3"/>
      <c r="O764" s="7"/>
    </row>
    <row r="765" spans="4:15" x14ac:dyDescent="0.25">
      <c r="D765" s="8"/>
      <c r="E765" s="8"/>
      <c r="F765" s="3"/>
      <c r="G765" s="3"/>
      <c r="O765" s="7"/>
    </row>
    <row r="766" spans="4:15" x14ac:dyDescent="0.25">
      <c r="D766" s="8"/>
      <c r="E766" s="8"/>
      <c r="F766" s="3"/>
      <c r="G766" s="3"/>
      <c r="O766" s="7"/>
    </row>
    <row r="767" spans="4:15" x14ac:dyDescent="0.25">
      <c r="D767" s="8"/>
      <c r="E767" s="8"/>
      <c r="F767" s="3"/>
      <c r="G767" s="3"/>
      <c r="O767" s="7"/>
    </row>
    <row r="768" spans="4:15" x14ac:dyDescent="0.25">
      <c r="D768" s="8"/>
      <c r="E768" s="8"/>
      <c r="F768" s="3"/>
      <c r="G768" s="3"/>
      <c r="O768" s="7"/>
    </row>
    <row r="769" spans="4:15" x14ac:dyDescent="0.25">
      <c r="D769" s="8"/>
      <c r="E769" s="8"/>
      <c r="F769" s="3"/>
      <c r="G769" s="3"/>
      <c r="O769" s="7"/>
    </row>
    <row r="770" spans="4:15" x14ac:dyDescent="0.25">
      <c r="D770" s="8"/>
      <c r="E770" s="8"/>
      <c r="F770" s="3"/>
      <c r="G770" s="3"/>
      <c r="O770" s="7"/>
    </row>
    <row r="771" spans="4:15" x14ac:dyDescent="0.25">
      <c r="D771" s="8"/>
      <c r="E771" s="8"/>
      <c r="F771" s="3"/>
      <c r="G771" s="3"/>
      <c r="O771" s="7"/>
    </row>
    <row r="772" spans="4:15" x14ac:dyDescent="0.25">
      <c r="D772" s="8"/>
      <c r="E772" s="8"/>
      <c r="F772" s="3"/>
      <c r="G772" s="3"/>
      <c r="O772" s="7"/>
    </row>
    <row r="773" spans="4:15" x14ac:dyDescent="0.25">
      <c r="D773" s="8"/>
      <c r="E773" s="8"/>
      <c r="F773" s="3"/>
      <c r="G773" s="3"/>
      <c r="O773" s="7"/>
    </row>
    <row r="774" spans="4:15" x14ac:dyDescent="0.25">
      <c r="D774" s="8"/>
      <c r="E774" s="8"/>
      <c r="F774" s="3"/>
      <c r="G774" s="3"/>
      <c r="O774" s="7"/>
    </row>
    <row r="775" spans="4:15" x14ac:dyDescent="0.25">
      <c r="D775" s="8"/>
      <c r="E775" s="8"/>
      <c r="F775" s="3"/>
      <c r="G775" s="3"/>
      <c r="O775" s="7"/>
    </row>
    <row r="776" spans="4:15" x14ac:dyDescent="0.25">
      <c r="D776" s="8"/>
      <c r="E776" s="8"/>
      <c r="F776" s="3"/>
      <c r="G776" s="3"/>
      <c r="O776" s="7"/>
    </row>
    <row r="777" spans="4:15" x14ac:dyDescent="0.25">
      <c r="D777" s="8"/>
      <c r="E777" s="8"/>
      <c r="F777" s="3"/>
      <c r="G777" s="3"/>
      <c r="O777" s="7"/>
    </row>
    <row r="778" spans="4:15" x14ac:dyDescent="0.25">
      <c r="D778" s="8"/>
      <c r="E778" s="8"/>
      <c r="F778" s="3"/>
      <c r="G778" s="3"/>
      <c r="O778" s="7"/>
    </row>
    <row r="779" spans="4:15" x14ac:dyDescent="0.25">
      <c r="D779" s="8"/>
      <c r="E779" s="8"/>
      <c r="F779" s="3"/>
      <c r="G779" s="3"/>
      <c r="O779" s="7"/>
    </row>
    <row r="780" spans="4:15" x14ac:dyDescent="0.25">
      <c r="D780" s="8"/>
      <c r="E780" s="8"/>
      <c r="F780" s="3"/>
      <c r="G780" s="3"/>
      <c r="O780" s="7"/>
    </row>
    <row r="781" spans="4:15" x14ac:dyDescent="0.25">
      <c r="D781" s="8"/>
      <c r="E781" s="8"/>
      <c r="F781" s="3"/>
      <c r="G781" s="3"/>
      <c r="O781" s="7"/>
    </row>
    <row r="782" spans="4:15" x14ac:dyDescent="0.25">
      <c r="D782" s="8"/>
      <c r="E782" s="8"/>
      <c r="F782" s="3"/>
      <c r="G782" s="3"/>
      <c r="O782" s="7"/>
    </row>
    <row r="783" spans="4:15" x14ac:dyDescent="0.25">
      <c r="D783" s="8"/>
      <c r="E783" s="8"/>
      <c r="F783" s="3"/>
      <c r="G783" s="3"/>
      <c r="O783" s="7"/>
    </row>
    <row r="784" spans="4:15" x14ac:dyDescent="0.25">
      <c r="D784" s="8"/>
      <c r="E784" s="8"/>
      <c r="F784" s="3"/>
      <c r="G784" s="3"/>
      <c r="O784" s="7"/>
    </row>
    <row r="785" spans="4:15" x14ac:dyDescent="0.25">
      <c r="D785" s="8"/>
      <c r="E785" s="8"/>
      <c r="F785" s="3"/>
      <c r="G785" s="3"/>
      <c r="O785" s="7"/>
    </row>
    <row r="786" spans="4:15" x14ac:dyDescent="0.25">
      <c r="D786" s="8"/>
      <c r="E786" s="8"/>
      <c r="F786" s="3"/>
      <c r="G786" s="3"/>
      <c r="O786" s="7"/>
    </row>
    <row r="787" spans="4:15" x14ac:dyDescent="0.25">
      <c r="D787" s="8"/>
      <c r="E787" s="8"/>
      <c r="F787" s="3"/>
      <c r="G787" s="3"/>
      <c r="O787" s="7"/>
    </row>
    <row r="788" spans="4:15" x14ac:dyDescent="0.25">
      <c r="D788" s="8"/>
      <c r="E788" s="8"/>
      <c r="F788" s="3"/>
      <c r="G788" s="3"/>
      <c r="O788" s="7"/>
    </row>
    <row r="789" spans="4:15" x14ac:dyDescent="0.25">
      <c r="D789" s="8"/>
      <c r="E789" s="8"/>
      <c r="F789" s="3"/>
      <c r="G789" s="3"/>
      <c r="O789" s="7"/>
    </row>
    <row r="790" spans="4:15" x14ac:dyDescent="0.25">
      <c r="D790" s="8"/>
      <c r="E790" s="8"/>
      <c r="F790" s="3"/>
      <c r="G790" s="3"/>
      <c r="O790" s="7"/>
    </row>
    <row r="791" spans="4:15" x14ac:dyDescent="0.25">
      <c r="D791" s="8"/>
      <c r="E791" s="8"/>
      <c r="F791" s="3"/>
      <c r="G791" s="3"/>
      <c r="O791" s="7"/>
    </row>
    <row r="792" spans="4:15" x14ac:dyDescent="0.25">
      <c r="D792" s="8"/>
      <c r="E792" s="8"/>
      <c r="F792" s="3"/>
      <c r="G792" s="3"/>
      <c r="O792" s="7"/>
    </row>
    <row r="793" spans="4:15" x14ac:dyDescent="0.25">
      <c r="D793" s="8"/>
      <c r="E793" s="8"/>
      <c r="F793" s="3"/>
      <c r="G793" s="3"/>
      <c r="O793" s="7"/>
    </row>
    <row r="794" spans="4:15" x14ac:dyDescent="0.25">
      <c r="D794" s="8"/>
      <c r="E794" s="8"/>
      <c r="F794" s="3"/>
      <c r="G794" s="3"/>
      <c r="O794" s="7"/>
    </row>
    <row r="795" spans="4:15" x14ac:dyDescent="0.25">
      <c r="D795" s="8"/>
      <c r="E795" s="8"/>
      <c r="F795" s="3"/>
      <c r="G795" s="3"/>
      <c r="O795" s="7"/>
    </row>
    <row r="796" spans="4:15" x14ac:dyDescent="0.25">
      <c r="D796" s="8"/>
      <c r="E796" s="8"/>
      <c r="F796" s="3"/>
      <c r="G796" s="3"/>
      <c r="O796" s="7"/>
    </row>
    <row r="797" spans="4:15" x14ac:dyDescent="0.25">
      <c r="D797" s="8"/>
      <c r="E797" s="8"/>
      <c r="F797" s="3"/>
      <c r="G797" s="3"/>
      <c r="O797" s="7"/>
    </row>
    <row r="798" spans="4:15" x14ac:dyDescent="0.25">
      <c r="D798" s="8"/>
      <c r="E798" s="8"/>
      <c r="F798" s="3"/>
      <c r="G798" s="3"/>
      <c r="O798" s="7"/>
    </row>
    <row r="799" spans="4:15" x14ac:dyDescent="0.25">
      <c r="D799" s="8"/>
      <c r="E799" s="8"/>
      <c r="F799" s="3"/>
      <c r="G799" s="3"/>
      <c r="O799" s="7"/>
    </row>
    <row r="800" spans="4:15" x14ac:dyDescent="0.25">
      <c r="D800" s="8"/>
      <c r="E800" s="8"/>
      <c r="F800" s="3"/>
      <c r="G800" s="3"/>
      <c r="O800" s="7"/>
    </row>
    <row r="801" spans="4:15" x14ac:dyDescent="0.25">
      <c r="D801" s="8"/>
      <c r="E801" s="8"/>
      <c r="F801" s="3"/>
      <c r="G801" s="3"/>
      <c r="O801" s="7"/>
    </row>
    <row r="802" spans="4:15" x14ac:dyDescent="0.25">
      <c r="D802" s="8"/>
      <c r="E802" s="8"/>
      <c r="F802" s="3"/>
      <c r="G802" s="3"/>
      <c r="O802" s="7"/>
    </row>
    <row r="803" spans="4:15" x14ac:dyDescent="0.25">
      <c r="D803" s="8"/>
      <c r="E803" s="8"/>
      <c r="F803" s="3"/>
      <c r="G803" s="3"/>
      <c r="O803" s="7"/>
    </row>
    <row r="804" spans="4:15" x14ac:dyDescent="0.25">
      <c r="D804" s="8"/>
      <c r="E804" s="8"/>
      <c r="F804" s="3"/>
      <c r="G804" s="3"/>
      <c r="O804" s="7"/>
    </row>
    <row r="805" spans="4:15" x14ac:dyDescent="0.25">
      <c r="D805" s="8"/>
      <c r="E805" s="8"/>
      <c r="F805" s="3"/>
      <c r="G805" s="3"/>
      <c r="O805" s="7"/>
    </row>
    <row r="806" spans="4:15" x14ac:dyDescent="0.25">
      <c r="D806" s="8"/>
      <c r="E806" s="8"/>
      <c r="F806" s="3"/>
      <c r="G806" s="3"/>
      <c r="O806" s="7"/>
    </row>
    <row r="807" spans="4:15" x14ac:dyDescent="0.25">
      <c r="D807" s="8"/>
      <c r="E807" s="8"/>
      <c r="F807" s="3"/>
      <c r="G807" s="3"/>
      <c r="O807" s="7"/>
    </row>
    <row r="808" spans="4:15" x14ac:dyDescent="0.25">
      <c r="D808" s="8"/>
      <c r="E808" s="8"/>
      <c r="F808" s="3"/>
      <c r="G808" s="3"/>
      <c r="O808" s="7"/>
    </row>
    <row r="809" spans="4:15" x14ac:dyDescent="0.25">
      <c r="D809" s="8"/>
      <c r="E809" s="8"/>
      <c r="F809" s="3"/>
      <c r="G809" s="3"/>
      <c r="O809" s="7"/>
    </row>
    <row r="810" spans="4:15" x14ac:dyDescent="0.25">
      <c r="D810" s="8"/>
      <c r="E810" s="8"/>
      <c r="F810" s="3"/>
      <c r="G810" s="3"/>
      <c r="O810" s="7"/>
    </row>
    <row r="811" spans="4:15" x14ac:dyDescent="0.25">
      <c r="D811" s="8"/>
      <c r="E811" s="8"/>
      <c r="F811" s="3"/>
      <c r="G811" s="3"/>
      <c r="O811" s="7"/>
    </row>
    <row r="812" spans="4:15" x14ac:dyDescent="0.25">
      <c r="D812" s="8"/>
      <c r="E812" s="8"/>
      <c r="F812" s="3"/>
      <c r="G812" s="3"/>
      <c r="O812" s="7"/>
    </row>
    <row r="813" spans="4:15" x14ac:dyDescent="0.25">
      <c r="D813" s="8"/>
      <c r="E813" s="8"/>
      <c r="F813" s="3"/>
      <c r="G813" s="3"/>
      <c r="O813" s="7"/>
    </row>
    <row r="814" spans="4:15" x14ac:dyDescent="0.25">
      <c r="D814" s="8"/>
      <c r="E814" s="8"/>
      <c r="F814" s="3"/>
      <c r="G814" s="3"/>
      <c r="O814" s="7"/>
    </row>
    <row r="815" spans="4:15" x14ac:dyDescent="0.25">
      <c r="D815" s="8"/>
      <c r="E815" s="8"/>
      <c r="F815" s="3"/>
      <c r="G815" s="3"/>
      <c r="O815" s="7"/>
    </row>
    <row r="816" spans="4:15" x14ac:dyDescent="0.25">
      <c r="D816" s="8"/>
      <c r="E816" s="8"/>
      <c r="F816" s="3"/>
      <c r="G816" s="3"/>
      <c r="O816" s="7"/>
    </row>
    <row r="817" spans="4:15" x14ac:dyDescent="0.25">
      <c r="D817" s="8"/>
      <c r="E817" s="8"/>
      <c r="F817" s="3"/>
      <c r="G817" s="3"/>
      <c r="O817" s="7"/>
    </row>
    <row r="818" spans="4:15" x14ac:dyDescent="0.25">
      <c r="D818" s="8"/>
      <c r="E818" s="8"/>
      <c r="F818" s="3"/>
      <c r="G818" s="3"/>
      <c r="O818" s="7"/>
    </row>
    <row r="819" spans="4:15" x14ac:dyDescent="0.25">
      <c r="D819" s="8"/>
      <c r="E819" s="8"/>
      <c r="F819" s="3"/>
      <c r="G819" s="3"/>
      <c r="O819" s="7"/>
    </row>
    <row r="820" spans="4:15" x14ac:dyDescent="0.25">
      <c r="D820" s="8"/>
      <c r="E820" s="8"/>
      <c r="F820" s="3"/>
      <c r="G820" s="3"/>
      <c r="O820" s="7"/>
    </row>
    <row r="821" spans="4:15" x14ac:dyDescent="0.25">
      <c r="D821" s="8"/>
      <c r="E821" s="8"/>
      <c r="F821" s="3"/>
      <c r="G821" s="3"/>
      <c r="O821" s="7"/>
    </row>
    <row r="822" spans="4:15" x14ac:dyDescent="0.25">
      <c r="D822" s="8"/>
      <c r="E822" s="8"/>
      <c r="F822" s="3"/>
      <c r="G822" s="3"/>
      <c r="O822" s="7"/>
    </row>
    <row r="823" spans="4:15" x14ac:dyDescent="0.25">
      <c r="D823" s="8"/>
      <c r="E823" s="8"/>
      <c r="F823" s="3"/>
      <c r="G823" s="3"/>
      <c r="O823" s="7"/>
    </row>
    <row r="824" spans="4:15" x14ac:dyDescent="0.25">
      <c r="D824" s="8"/>
      <c r="E824" s="8"/>
      <c r="F824" s="3"/>
      <c r="G824" s="3"/>
      <c r="O824" s="7"/>
    </row>
    <row r="825" spans="4:15" x14ac:dyDescent="0.25">
      <c r="D825" s="8"/>
      <c r="E825" s="8"/>
      <c r="F825" s="3"/>
      <c r="G825" s="3"/>
      <c r="O825" s="7"/>
    </row>
    <row r="826" spans="4:15" x14ac:dyDescent="0.25">
      <c r="D826" s="8"/>
      <c r="E826" s="8"/>
      <c r="F826" s="3"/>
      <c r="G826" s="3"/>
      <c r="O826" s="7"/>
    </row>
    <row r="827" spans="4:15" x14ac:dyDescent="0.25">
      <c r="D827" s="8"/>
      <c r="E827" s="8"/>
      <c r="F827" s="3"/>
      <c r="G827" s="3"/>
      <c r="O827" s="7"/>
    </row>
    <row r="828" spans="4:15" x14ac:dyDescent="0.25">
      <c r="D828" s="8"/>
      <c r="E828" s="8"/>
      <c r="F828" s="3"/>
      <c r="G828" s="3"/>
      <c r="O828" s="7"/>
    </row>
    <row r="829" spans="4:15" x14ac:dyDescent="0.25">
      <c r="D829" s="8"/>
      <c r="E829" s="8"/>
      <c r="F829" s="3"/>
      <c r="G829" s="3"/>
      <c r="O829" s="7"/>
    </row>
    <row r="830" spans="4:15" x14ac:dyDescent="0.25">
      <c r="D830" s="8"/>
      <c r="E830" s="8"/>
      <c r="F830" s="3"/>
      <c r="G830" s="3"/>
      <c r="O830" s="7"/>
    </row>
    <row r="831" spans="4:15" x14ac:dyDescent="0.25">
      <c r="D831" s="8"/>
      <c r="E831" s="8"/>
      <c r="F831" s="3"/>
      <c r="G831" s="3"/>
      <c r="O831" s="7"/>
    </row>
    <row r="832" spans="4:15" x14ac:dyDescent="0.25">
      <c r="D832" s="8"/>
      <c r="E832" s="8"/>
      <c r="F832" s="3"/>
      <c r="G832" s="3"/>
      <c r="O832" s="7"/>
    </row>
    <row r="833" spans="4:15" x14ac:dyDescent="0.25">
      <c r="D833" s="8"/>
      <c r="E833" s="8"/>
      <c r="F833" s="3"/>
      <c r="G833" s="3"/>
      <c r="O833" s="7"/>
    </row>
    <row r="834" spans="4:15" x14ac:dyDescent="0.25">
      <c r="D834" s="8"/>
      <c r="E834" s="8"/>
      <c r="F834" s="3"/>
      <c r="G834" s="3"/>
      <c r="O834" s="7"/>
    </row>
    <row r="835" spans="4:15" x14ac:dyDescent="0.25">
      <c r="D835" s="8"/>
      <c r="E835" s="8"/>
      <c r="F835" s="3"/>
      <c r="G835" s="3"/>
      <c r="O835" s="7"/>
    </row>
    <row r="836" spans="4:15" x14ac:dyDescent="0.25">
      <c r="D836" s="8"/>
      <c r="E836" s="8"/>
      <c r="F836" s="3"/>
      <c r="G836" s="3"/>
      <c r="O836" s="7"/>
    </row>
    <row r="837" spans="4:15" x14ac:dyDescent="0.25">
      <c r="D837" s="8"/>
      <c r="E837" s="8"/>
      <c r="F837" s="3"/>
      <c r="G837" s="3"/>
      <c r="O837" s="7"/>
    </row>
    <row r="838" spans="4:15" x14ac:dyDescent="0.25">
      <c r="D838" s="8"/>
      <c r="E838" s="8"/>
      <c r="F838" s="3"/>
      <c r="G838" s="3"/>
      <c r="O838" s="7"/>
    </row>
    <row r="839" spans="4:15" x14ac:dyDescent="0.25">
      <c r="D839" s="8"/>
      <c r="E839" s="8"/>
      <c r="F839" s="3"/>
      <c r="G839" s="3"/>
      <c r="O839" s="7"/>
    </row>
    <row r="840" spans="4:15" x14ac:dyDescent="0.25">
      <c r="D840" s="8"/>
      <c r="E840" s="8"/>
      <c r="F840" s="3"/>
      <c r="G840" s="3"/>
      <c r="O840" s="7"/>
    </row>
    <row r="841" spans="4:15" x14ac:dyDescent="0.25">
      <c r="D841" s="8"/>
      <c r="E841" s="8"/>
      <c r="F841" s="3"/>
      <c r="G841" s="3"/>
      <c r="O841" s="7"/>
    </row>
    <row r="842" spans="4:15" x14ac:dyDescent="0.25">
      <c r="D842" s="8"/>
      <c r="E842" s="8"/>
      <c r="F842" s="3"/>
      <c r="G842" s="3"/>
      <c r="O842" s="7"/>
    </row>
    <row r="843" spans="4:15" x14ac:dyDescent="0.25">
      <c r="D843" s="8"/>
      <c r="E843" s="8"/>
      <c r="F843" s="3"/>
      <c r="G843" s="3"/>
      <c r="O843" s="7"/>
    </row>
    <row r="844" spans="4:15" x14ac:dyDescent="0.25">
      <c r="D844" s="8"/>
      <c r="E844" s="8"/>
      <c r="F844" s="3"/>
      <c r="G844" s="3"/>
      <c r="O844" s="7"/>
    </row>
    <row r="845" spans="4:15" x14ac:dyDescent="0.25">
      <c r="D845" s="8"/>
      <c r="E845" s="8"/>
      <c r="F845" s="3"/>
      <c r="G845" s="3"/>
      <c r="O845" s="7"/>
    </row>
    <row r="846" spans="4:15" x14ac:dyDescent="0.25">
      <c r="D846" s="8"/>
      <c r="E846" s="8"/>
      <c r="F846" s="3"/>
      <c r="G846" s="3"/>
      <c r="O846" s="7"/>
    </row>
    <row r="847" spans="4:15" x14ac:dyDescent="0.25">
      <c r="D847" s="8"/>
      <c r="E847" s="8"/>
      <c r="F847" s="3"/>
      <c r="G847" s="3"/>
      <c r="O847" s="7"/>
    </row>
    <row r="848" spans="4:15" x14ac:dyDescent="0.25">
      <c r="D848" s="8"/>
      <c r="E848" s="8"/>
      <c r="F848" s="3"/>
      <c r="G848" s="3"/>
      <c r="O848" s="7"/>
    </row>
    <row r="849" spans="4:15" x14ac:dyDescent="0.25">
      <c r="D849" s="8"/>
      <c r="E849" s="8"/>
      <c r="F849" s="3"/>
      <c r="G849" s="3"/>
      <c r="O849" s="7"/>
    </row>
    <row r="850" spans="4:15" x14ac:dyDescent="0.25">
      <c r="D850" s="8"/>
      <c r="E850" s="8"/>
      <c r="F850" s="3"/>
      <c r="G850" s="3"/>
      <c r="O850" s="7"/>
    </row>
    <row r="851" spans="4:15" x14ac:dyDescent="0.25">
      <c r="D851" s="8"/>
      <c r="E851" s="8"/>
      <c r="F851" s="3"/>
      <c r="G851" s="3"/>
      <c r="O851" s="7"/>
    </row>
    <row r="852" spans="4:15" x14ac:dyDescent="0.25">
      <c r="D852" s="8"/>
      <c r="E852" s="8"/>
      <c r="F852" s="3"/>
      <c r="G852" s="3"/>
      <c r="O852" s="7"/>
    </row>
    <row r="853" spans="4:15" x14ac:dyDescent="0.25">
      <c r="D853" s="8"/>
      <c r="E853" s="8"/>
      <c r="F853" s="3"/>
      <c r="G853" s="3"/>
      <c r="O853" s="7"/>
    </row>
    <row r="854" spans="4:15" x14ac:dyDescent="0.25">
      <c r="D854" s="8"/>
      <c r="E854" s="8"/>
      <c r="F854" s="3"/>
      <c r="G854" s="3"/>
      <c r="O854" s="7"/>
    </row>
    <row r="855" spans="4:15" x14ac:dyDescent="0.25">
      <c r="D855" s="8"/>
      <c r="E855" s="8"/>
      <c r="F855" s="3"/>
      <c r="G855" s="3"/>
      <c r="O855" s="7"/>
    </row>
    <row r="856" spans="4:15" x14ac:dyDescent="0.25">
      <c r="D856" s="8"/>
      <c r="E856" s="8"/>
      <c r="F856" s="3"/>
      <c r="G856" s="3"/>
      <c r="O856" s="7"/>
    </row>
    <row r="857" spans="4:15" x14ac:dyDescent="0.25">
      <c r="D857" s="8"/>
      <c r="E857" s="8"/>
      <c r="F857" s="3"/>
      <c r="G857" s="3"/>
      <c r="O857" s="7"/>
    </row>
    <row r="858" spans="4:15" x14ac:dyDescent="0.25">
      <c r="D858" s="8"/>
      <c r="E858" s="8"/>
      <c r="F858" s="3"/>
      <c r="G858" s="3"/>
      <c r="O858" s="7"/>
    </row>
    <row r="859" spans="4:15" x14ac:dyDescent="0.25">
      <c r="D859" s="8"/>
      <c r="E859" s="8"/>
      <c r="F859" s="3"/>
      <c r="G859" s="3"/>
      <c r="O859" s="7"/>
    </row>
    <row r="860" spans="4:15" x14ac:dyDescent="0.25">
      <c r="D860" s="8"/>
      <c r="E860" s="8"/>
      <c r="F860" s="3"/>
      <c r="G860" s="3"/>
      <c r="O860" s="7"/>
    </row>
    <row r="861" spans="4:15" x14ac:dyDescent="0.25">
      <c r="D861" s="8"/>
      <c r="E861" s="8"/>
      <c r="F861" s="3"/>
      <c r="G861" s="3"/>
      <c r="O861" s="7"/>
    </row>
    <row r="862" spans="4:15" x14ac:dyDescent="0.25">
      <c r="D862" s="8"/>
      <c r="E862" s="8"/>
      <c r="F862" s="3"/>
      <c r="G862" s="3"/>
      <c r="O862" s="7"/>
    </row>
    <row r="863" spans="4:15" x14ac:dyDescent="0.25">
      <c r="D863" s="8"/>
      <c r="E863" s="8"/>
      <c r="F863" s="3"/>
      <c r="G863" s="3"/>
      <c r="O863" s="7"/>
    </row>
    <row r="864" spans="4:15" x14ac:dyDescent="0.25">
      <c r="D864" s="8"/>
      <c r="E864" s="8"/>
      <c r="F864" s="3"/>
      <c r="G864" s="3"/>
      <c r="O864" s="7"/>
    </row>
    <row r="865" spans="4:15" x14ac:dyDescent="0.25">
      <c r="D865" s="8"/>
      <c r="E865" s="8"/>
      <c r="F865" s="3"/>
      <c r="G865" s="3"/>
      <c r="O865" s="7"/>
    </row>
    <row r="866" spans="4:15" x14ac:dyDescent="0.25">
      <c r="D866" s="8"/>
      <c r="E866" s="8"/>
      <c r="F866" s="3"/>
      <c r="G866" s="3"/>
      <c r="O866" s="7"/>
    </row>
    <row r="867" spans="4:15" x14ac:dyDescent="0.25">
      <c r="D867" s="8"/>
      <c r="E867" s="8"/>
      <c r="F867" s="3"/>
      <c r="G867" s="3"/>
      <c r="O867" s="7"/>
    </row>
    <row r="868" spans="4:15" x14ac:dyDescent="0.25">
      <c r="D868" s="8"/>
      <c r="E868" s="8"/>
      <c r="F868" s="3"/>
      <c r="G868" s="3"/>
      <c r="O868" s="7"/>
    </row>
    <row r="869" spans="4:15" x14ac:dyDescent="0.25">
      <c r="D869" s="8"/>
      <c r="E869" s="8"/>
      <c r="F869" s="3"/>
      <c r="G869" s="3"/>
      <c r="O869" s="7"/>
    </row>
    <row r="870" spans="4:15" x14ac:dyDescent="0.25">
      <c r="D870" s="8"/>
      <c r="E870" s="8"/>
      <c r="F870" s="3"/>
      <c r="G870" s="3"/>
      <c r="O870" s="7"/>
    </row>
    <row r="871" spans="4:15" x14ac:dyDescent="0.25">
      <c r="D871" s="8"/>
      <c r="E871" s="8"/>
      <c r="F871" s="3"/>
      <c r="G871" s="3"/>
      <c r="O871" s="7"/>
    </row>
    <row r="872" spans="4:15" x14ac:dyDescent="0.25">
      <c r="D872" s="8"/>
      <c r="E872" s="8"/>
      <c r="F872" s="3"/>
      <c r="G872" s="3"/>
      <c r="O872" s="7"/>
    </row>
    <row r="873" spans="4:15" x14ac:dyDescent="0.25">
      <c r="D873" s="8"/>
      <c r="E873" s="8"/>
      <c r="F873" s="3"/>
      <c r="G873" s="3"/>
      <c r="O873" s="7"/>
    </row>
    <row r="874" spans="4:15" x14ac:dyDescent="0.25">
      <c r="D874" s="8"/>
      <c r="E874" s="8"/>
      <c r="F874" s="3"/>
      <c r="G874" s="3"/>
      <c r="O874" s="7"/>
    </row>
    <row r="875" spans="4:15" x14ac:dyDescent="0.25">
      <c r="D875" s="8"/>
      <c r="E875" s="8"/>
      <c r="F875" s="3"/>
      <c r="G875" s="3"/>
      <c r="O875" s="7"/>
    </row>
    <row r="876" spans="4:15" x14ac:dyDescent="0.25">
      <c r="D876" s="8"/>
      <c r="E876" s="8"/>
      <c r="F876" s="3"/>
      <c r="G876" s="3"/>
      <c r="O876" s="7"/>
    </row>
    <row r="877" spans="4:15" x14ac:dyDescent="0.25">
      <c r="D877" s="8"/>
      <c r="E877" s="8"/>
      <c r="F877" s="3"/>
      <c r="G877" s="3"/>
      <c r="O877" s="7"/>
    </row>
    <row r="878" spans="4:15" x14ac:dyDescent="0.25">
      <c r="D878" s="8"/>
      <c r="E878" s="8"/>
      <c r="F878" s="3"/>
      <c r="G878" s="3"/>
      <c r="O878" s="7"/>
    </row>
    <row r="879" spans="4:15" x14ac:dyDescent="0.25">
      <c r="D879" s="8"/>
      <c r="E879" s="8"/>
      <c r="F879" s="3"/>
      <c r="G879" s="3"/>
      <c r="O879" s="7"/>
    </row>
    <row r="880" spans="4:15" x14ac:dyDescent="0.25">
      <c r="D880" s="8"/>
      <c r="E880" s="8"/>
      <c r="F880" s="3"/>
      <c r="G880" s="3"/>
      <c r="O880" s="7"/>
    </row>
    <row r="881" spans="4:15" x14ac:dyDescent="0.25">
      <c r="D881" s="8"/>
      <c r="E881" s="8"/>
      <c r="F881" s="3"/>
      <c r="G881" s="3"/>
      <c r="O881" s="7"/>
    </row>
    <row r="882" spans="4:15" x14ac:dyDescent="0.25">
      <c r="D882" s="8"/>
      <c r="E882" s="8"/>
      <c r="F882" s="3"/>
      <c r="G882" s="3"/>
      <c r="O882" s="7"/>
    </row>
    <row r="883" spans="4:15" x14ac:dyDescent="0.25">
      <c r="D883" s="8"/>
      <c r="E883" s="8"/>
      <c r="F883" s="3"/>
      <c r="G883" s="3"/>
      <c r="O883" s="7"/>
    </row>
    <row r="884" spans="4:15" x14ac:dyDescent="0.25">
      <c r="D884" s="8"/>
      <c r="E884" s="8"/>
      <c r="F884" s="3"/>
      <c r="G884" s="3"/>
      <c r="O884" s="7"/>
    </row>
    <row r="885" spans="4:15" x14ac:dyDescent="0.25">
      <c r="D885" s="8"/>
      <c r="E885" s="8"/>
      <c r="F885" s="3"/>
      <c r="G885" s="3"/>
      <c r="O885" s="7"/>
    </row>
    <row r="886" spans="4:15" x14ac:dyDescent="0.25">
      <c r="D886" s="8"/>
      <c r="E886" s="8"/>
      <c r="F886" s="3"/>
      <c r="G886" s="3"/>
      <c r="O886" s="7"/>
    </row>
    <row r="887" spans="4:15" x14ac:dyDescent="0.25">
      <c r="D887" s="8"/>
      <c r="E887" s="8"/>
      <c r="F887" s="3"/>
      <c r="G887" s="3"/>
      <c r="O887" s="7"/>
    </row>
    <row r="888" spans="4:15" x14ac:dyDescent="0.25">
      <c r="D888" s="8"/>
      <c r="E888" s="8"/>
      <c r="F888" s="3"/>
      <c r="G888" s="3"/>
      <c r="O888" s="7"/>
    </row>
    <row r="889" spans="4:15" x14ac:dyDescent="0.25">
      <c r="D889" s="8"/>
      <c r="E889" s="8"/>
      <c r="F889" s="3"/>
      <c r="G889" s="3"/>
      <c r="O889" s="7"/>
    </row>
    <row r="890" spans="4:15" x14ac:dyDescent="0.25">
      <c r="D890" s="8"/>
      <c r="E890" s="8"/>
      <c r="F890" s="3"/>
      <c r="G890" s="3"/>
      <c r="O890" s="7"/>
    </row>
    <row r="891" spans="4:15" x14ac:dyDescent="0.25">
      <c r="D891" s="8"/>
      <c r="E891" s="8"/>
      <c r="F891" s="3"/>
      <c r="G891" s="3"/>
      <c r="O891" s="7"/>
    </row>
    <row r="892" spans="4:15" x14ac:dyDescent="0.25">
      <c r="D892" s="8"/>
      <c r="E892" s="8"/>
      <c r="F892" s="3"/>
      <c r="G892" s="3"/>
      <c r="O892" s="7"/>
    </row>
    <row r="893" spans="4:15" x14ac:dyDescent="0.25">
      <c r="D893" s="8"/>
      <c r="E893" s="8"/>
      <c r="F893" s="3"/>
      <c r="G893" s="3"/>
      <c r="O893" s="7"/>
    </row>
    <row r="894" spans="4:15" x14ac:dyDescent="0.25">
      <c r="D894" s="8"/>
      <c r="E894" s="8"/>
      <c r="F894" s="3"/>
      <c r="G894" s="3"/>
      <c r="O894" s="7"/>
    </row>
    <row r="895" spans="4:15" x14ac:dyDescent="0.25">
      <c r="D895" s="8"/>
      <c r="E895" s="8"/>
      <c r="F895" s="3"/>
      <c r="G895" s="3"/>
      <c r="O895" s="7"/>
    </row>
    <row r="896" spans="4:15" x14ac:dyDescent="0.25">
      <c r="D896" s="8"/>
      <c r="E896" s="8"/>
      <c r="F896" s="3"/>
      <c r="G896" s="3"/>
      <c r="O896" s="7"/>
    </row>
    <row r="897" spans="4:15" x14ac:dyDescent="0.25">
      <c r="D897" s="8"/>
      <c r="E897" s="8"/>
      <c r="F897" s="3"/>
      <c r="G897" s="3"/>
      <c r="O897" s="7"/>
    </row>
    <row r="898" spans="4:15" x14ac:dyDescent="0.25">
      <c r="D898" s="8"/>
      <c r="E898" s="8"/>
      <c r="F898" s="3"/>
      <c r="G898" s="3"/>
      <c r="O898" s="7"/>
    </row>
    <row r="899" spans="4:15" x14ac:dyDescent="0.25">
      <c r="D899" s="8"/>
      <c r="E899" s="8"/>
      <c r="F899" s="3"/>
      <c r="G899" s="3"/>
      <c r="O899" s="7"/>
    </row>
    <row r="900" spans="4:15" x14ac:dyDescent="0.25">
      <c r="D900" s="8"/>
      <c r="E900" s="8"/>
      <c r="F900" s="3"/>
      <c r="G900" s="3"/>
      <c r="O900" s="7"/>
    </row>
    <row r="901" spans="4:15" x14ac:dyDescent="0.25">
      <c r="D901" s="8"/>
      <c r="E901" s="8"/>
      <c r="F901" s="3"/>
      <c r="G901" s="3"/>
      <c r="O901" s="7"/>
    </row>
    <row r="902" spans="4:15" x14ac:dyDescent="0.25">
      <c r="D902" s="8"/>
      <c r="E902" s="8"/>
      <c r="F902" s="3"/>
      <c r="G902" s="3"/>
      <c r="O902" s="7"/>
    </row>
    <row r="903" spans="4:15" x14ac:dyDescent="0.25">
      <c r="D903" s="8"/>
      <c r="E903" s="8"/>
      <c r="F903" s="3"/>
      <c r="G903" s="3"/>
      <c r="O903" s="7"/>
    </row>
    <row r="904" spans="4:15" x14ac:dyDescent="0.25">
      <c r="D904" s="8"/>
      <c r="E904" s="8"/>
      <c r="F904" s="3"/>
      <c r="G904" s="3"/>
      <c r="O904" s="7"/>
    </row>
    <row r="905" spans="4:15" x14ac:dyDescent="0.25">
      <c r="D905" s="8"/>
      <c r="E905" s="8"/>
      <c r="F905" s="3"/>
      <c r="G905" s="3"/>
      <c r="O905" s="7"/>
    </row>
    <row r="906" spans="4:15" x14ac:dyDescent="0.25">
      <c r="D906" s="8"/>
      <c r="E906" s="8"/>
      <c r="F906" s="3"/>
      <c r="G906" s="3"/>
      <c r="O906" s="7"/>
    </row>
    <row r="907" spans="4:15" x14ac:dyDescent="0.25">
      <c r="D907" s="8"/>
      <c r="E907" s="8"/>
      <c r="F907" s="3"/>
      <c r="G907" s="3"/>
      <c r="O907" s="7"/>
    </row>
    <row r="908" spans="4:15" x14ac:dyDescent="0.25">
      <c r="D908" s="8"/>
      <c r="E908" s="8"/>
      <c r="F908" s="3"/>
      <c r="G908" s="3"/>
      <c r="O908" s="7"/>
    </row>
    <row r="909" spans="4:15" x14ac:dyDescent="0.25">
      <c r="D909" s="8"/>
      <c r="E909" s="8"/>
      <c r="F909" s="3"/>
      <c r="G909" s="3"/>
      <c r="O909" s="7"/>
    </row>
    <row r="910" spans="4:15" x14ac:dyDescent="0.25">
      <c r="D910" s="8"/>
      <c r="E910" s="8"/>
      <c r="F910" s="3"/>
      <c r="G910" s="3"/>
      <c r="O910" s="7"/>
    </row>
    <row r="911" spans="4:15" x14ac:dyDescent="0.25">
      <c r="D911" s="8"/>
      <c r="E911" s="8"/>
      <c r="F911" s="3"/>
      <c r="G911" s="3"/>
      <c r="O911" s="7"/>
    </row>
    <row r="912" spans="4:15" x14ac:dyDescent="0.25">
      <c r="D912" s="8"/>
      <c r="E912" s="8"/>
      <c r="F912" s="3"/>
      <c r="G912" s="3"/>
      <c r="O912" s="7"/>
    </row>
    <row r="913" spans="4:15" x14ac:dyDescent="0.25">
      <c r="D913" s="8"/>
      <c r="E913" s="8"/>
      <c r="F913" s="3"/>
      <c r="G913" s="3"/>
      <c r="O913" s="7"/>
    </row>
    <row r="914" spans="4:15" x14ac:dyDescent="0.25">
      <c r="D914" s="8"/>
      <c r="E914" s="8"/>
      <c r="F914" s="3"/>
      <c r="G914" s="3"/>
      <c r="O914" s="7"/>
    </row>
    <row r="915" spans="4:15" x14ac:dyDescent="0.25">
      <c r="D915" s="8"/>
      <c r="E915" s="8"/>
      <c r="F915" s="3"/>
      <c r="G915" s="3"/>
      <c r="O915" s="7"/>
    </row>
    <row r="916" spans="4:15" x14ac:dyDescent="0.25">
      <c r="D916" s="8"/>
      <c r="E916" s="8"/>
      <c r="F916" s="3"/>
      <c r="G916" s="3"/>
      <c r="O916" s="7"/>
    </row>
    <row r="917" spans="4:15" x14ac:dyDescent="0.25">
      <c r="D917" s="8"/>
      <c r="E917" s="8"/>
      <c r="F917" s="3"/>
      <c r="G917" s="3"/>
      <c r="O917" s="7"/>
    </row>
    <row r="918" spans="4:15" x14ac:dyDescent="0.25">
      <c r="D918" s="8"/>
      <c r="E918" s="8"/>
      <c r="F918" s="3"/>
      <c r="G918" s="3"/>
      <c r="O918" s="7"/>
    </row>
    <row r="919" spans="4:15" x14ac:dyDescent="0.25">
      <c r="D919" s="8"/>
      <c r="E919" s="8"/>
      <c r="F919" s="3"/>
      <c r="G919" s="3"/>
      <c r="O919" s="7"/>
    </row>
    <row r="920" spans="4:15" x14ac:dyDescent="0.25">
      <c r="D920" s="8"/>
      <c r="E920" s="8"/>
      <c r="F920" s="3"/>
      <c r="G920" s="3"/>
      <c r="O920" s="7"/>
    </row>
    <row r="921" spans="4:15" x14ac:dyDescent="0.25">
      <c r="D921" s="8"/>
      <c r="E921" s="8"/>
      <c r="F921" s="3"/>
      <c r="G921" s="3"/>
      <c r="O921" s="7"/>
    </row>
    <row r="922" spans="4:15" x14ac:dyDescent="0.25">
      <c r="D922" s="8"/>
      <c r="E922" s="8"/>
      <c r="F922" s="3"/>
      <c r="G922" s="3"/>
      <c r="O922" s="7"/>
    </row>
    <row r="923" spans="4:15" x14ac:dyDescent="0.25">
      <c r="D923" s="8"/>
      <c r="E923" s="8"/>
      <c r="F923" s="3"/>
      <c r="G923" s="3"/>
      <c r="O923" s="7"/>
    </row>
    <row r="924" spans="4:15" x14ac:dyDescent="0.25">
      <c r="D924" s="8"/>
      <c r="E924" s="8"/>
      <c r="F924" s="3"/>
      <c r="G924" s="3"/>
      <c r="O924" s="7"/>
    </row>
    <row r="925" spans="4:15" x14ac:dyDescent="0.25">
      <c r="D925" s="8"/>
      <c r="E925" s="8"/>
      <c r="F925" s="3"/>
      <c r="G925" s="3"/>
      <c r="O925" s="7"/>
    </row>
    <row r="926" spans="4:15" x14ac:dyDescent="0.25">
      <c r="D926" s="8"/>
      <c r="E926" s="8"/>
      <c r="F926" s="3"/>
      <c r="G926" s="3"/>
      <c r="O926" s="7"/>
    </row>
    <row r="927" spans="4:15" x14ac:dyDescent="0.25">
      <c r="D927" s="8"/>
      <c r="E927" s="8"/>
      <c r="F927" s="3"/>
      <c r="G927" s="3"/>
      <c r="O927" s="7"/>
    </row>
    <row r="928" spans="4:15" x14ac:dyDescent="0.25">
      <c r="D928" s="8"/>
      <c r="E928" s="8"/>
      <c r="F928" s="3"/>
      <c r="G928" s="3"/>
      <c r="O928" s="7"/>
    </row>
    <row r="929" spans="4:15" x14ac:dyDescent="0.25">
      <c r="D929" s="8"/>
      <c r="E929" s="8"/>
      <c r="F929" s="3"/>
      <c r="G929" s="3"/>
      <c r="O929" s="7"/>
    </row>
    <row r="930" spans="4:15" x14ac:dyDescent="0.25">
      <c r="D930" s="8"/>
      <c r="E930" s="8"/>
      <c r="F930" s="3"/>
      <c r="G930" s="3"/>
      <c r="O930" s="7"/>
    </row>
    <row r="931" spans="4:15" x14ac:dyDescent="0.25">
      <c r="D931" s="8"/>
      <c r="E931" s="8"/>
      <c r="F931" s="3"/>
      <c r="G931" s="3"/>
      <c r="O931" s="7"/>
    </row>
    <row r="932" spans="4:15" x14ac:dyDescent="0.25">
      <c r="D932" s="8"/>
      <c r="E932" s="8"/>
      <c r="F932" s="3"/>
      <c r="G932" s="3"/>
      <c r="O932" s="7"/>
    </row>
    <row r="933" spans="4:15" x14ac:dyDescent="0.25">
      <c r="D933" s="8"/>
      <c r="E933" s="8"/>
      <c r="F933" s="3"/>
      <c r="G933" s="3"/>
      <c r="O933" s="7"/>
    </row>
    <row r="934" spans="4:15" x14ac:dyDescent="0.25">
      <c r="D934" s="8"/>
      <c r="E934" s="8"/>
      <c r="F934" s="3"/>
      <c r="G934" s="3"/>
      <c r="O934" s="7"/>
    </row>
    <row r="935" spans="4:15" x14ac:dyDescent="0.25">
      <c r="D935" s="8"/>
      <c r="E935" s="8"/>
      <c r="F935" s="3"/>
      <c r="G935" s="3"/>
      <c r="O935" s="7"/>
    </row>
    <row r="936" spans="4:15" x14ac:dyDescent="0.25">
      <c r="D936" s="8"/>
      <c r="E936" s="8"/>
      <c r="F936" s="3"/>
      <c r="G936" s="3"/>
      <c r="O936" s="7"/>
    </row>
    <row r="937" spans="4:15" x14ac:dyDescent="0.25">
      <c r="D937" s="8"/>
      <c r="E937" s="8"/>
      <c r="F937" s="3"/>
      <c r="G937" s="3"/>
      <c r="O937" s="7"/>
    </row>
    <row r="938" spans="4:15" x14ac:dyDescent="0.25">
      <c r="D938" s="8"/>
      <c r="E938" s="8"/>
      <c r="F938" s="3"/>
      <c r="G938" s="3"/>
      <c r="O938" s="7"/>
    </row>
    <row r="939" spans="4:15" x14ac:dyDescent="0.25">
      <c r="D939" s="8"/>
      <c r="E939" s="8"/>
      <c r="F939" s="3"/>
      <c r="G939" s="3"/>
      <c r="O939" s="7"/>
    </row>
    <row r="940" spans="4:15" x14ac:dyDescent="0.25">
      <c r="D940" s="8"/>
      <c r="E940" s="8"/>
      <c r="F940" s="3"/>
      <c r="G940" s="3"/>
      <c r="O940" s="7"/>
    </row>
    <row r="941" spans="4:15" x14ac:dyDescent="0.25">
      <c r="D941" s="8"/>
      <c r="E941" s="8"/>
      <c r="F941" s="3"/>
      <c r="G941" s="3"/>
      <c r="O941" s="7"/>
    </row>
    <row r="942" spans="4:15" x14ac:dyDescent="0.25">
      <c r="D942" s="8"/>
      <c r="E942" s="8"/>
      <c r="F942" s="3"/>
      <c r="G942" s="3"/>
      <c r="O942" s="7"/>
    </row>
    <row r="943" spans="4:15" x14ac:dyDescent="0.25">
      <c r="D943" s="8"/>
      <c r="E943" s="8"/>
      <c r="F943" s="3"/>
      <c r="G943" s="3"/>
      <c r="O943" s="7"/>
    </row>
    <row r="944" spans="4:15" x14ac:dyDescent="0.25">
      <c r="D944" s="8"/>
      <c r="E944" s="8"/>
      <c r="F944" s="3"/>
      <c r="G944" s="3"/>
      <c r="O944" s="7"/>
    </row>
    <row r="945" spans="4:15" x14ac:dyDescent="0.25">
      <c r="D945" s="8"/>
      <c r="E945" s="8"/>
      <c r="F945" s="3"/>
      <c r="G945" s="3"/>
      <c r="O945" s="7"/>
    </row>
    <row r="946" spans="4:15" x14ac:dyDescent="0.25">
      <c r="D946" s="8"/>
      <c r="E946" s="8"/>
      <c r="F946" s="3"/>
      <c r="G946" s="3"/>
      <c r="O946" s="7"/>
    </row>
    <row r="947" spans="4:15" x14ac:dyDescent="0.25">
      <c r="D947" s="8"/>
      <c r="E947" s="8"/>
      <c r="F947" s="3"/>
      <c r="G947" s="3"/>
      <c r="O947" s="7"/>
    </row>
    <row r="948" spans="4:15" x14ac:dyDescent="0.25">
      <c r="D948" s="8"/>
      <c r="E948" s="8"/>
      <c r="F948" s="3"/>
      <c r="G948" s="3"/>
      <c r="O948" s="7"/>
    </row>
    <row r="949" spans="4:15" x14ac:dyDescent="0.25">
      <c r="D949" s="8"/>
      <c r="E949" s="8"/>
      <c r="F949" s="3"/>
      <c r="G949" s="3"/>
      <c r="O949" s="7"/>
    </row>
    <row r="950" spans="4:15" x14ac:dyDescent="0.25">
      <c r="D950" s="8"/>
      <c r="E950" s="8"/>
      <c r="F950" s="3"/>
      <c r="G950" s="3"/>
      <c r="O950" s="7"/>
    </row>
    <row r="951" spans="4:15" x14ac:dyDescent="0.25">
      <c r="D951" s="8"/>
      <c r="E951" s="8"/>
      <c r="F951" s="3"/>
      <c r="G951" s="3"/>
      <c r="O951" s="7"/>
    </row>
    <row r="952" spans="4:15" x14ac:dyDescent="0.25">
      <c r="D952" s="8"/>
      <c r="E952" s="8"/>
      <c r="F952" s="3"/>
      <c r="G952" s="3"/>
      <c r="O952" s="7"/>
    </row>
    <row r="953" spans="4:15" x14ac:dyDescent="0.25">
      <c r="D953" s="8"/>
      <c r="E953" s="8"/>
      <c r="F953" s="3"/>
      <c r="G953" s="3"/>
      <c r="O953" s="7"/>
    </row>
    <row r="954" spans="4:15" x14ac:dyDescent="0.25">
      <c r="D954" s="8"/>
      <c r="E954" s="8"/>
      <c r="F954" s="3"/>
      <c r="G954" s="3"/>
      <c r="O954" s="7"/>
    </row>
    <row r="955" spans="4:15" x14ac:dyDescent="0.25">
      <c r="D955" s="8"/>
      <c r="E955" s="8"/>
      <c r="F955" s="3"/>
      <c r="G955" s="3"/>
      <c r="O955" s="7"/>
    </row>
    <row r="956" spans="4:15" x14ac:dyDescent="0.25">
      <c r="D956" s="8"/>
      <c r="E956" s="8"/>
      <c r="F956" s="3"/>
      <c r="G956" s="3"/>
      <c r="O956" s="7"/>
    </row>
    <row r="957" spans="4:15" x14ac:dyDescent="0.25">
      <c r="D957" s="8"/>
      <c r="E957" s="8"/>
      <c r="F957" s="3"/>
      <c r="G957" s="3"/>
      <c r="O957" s="7"/>
    </row>
    <row r="958" spans="4:15" x14ac:dyDescent="0.25">
      <c r="D958" s="8"/>
      <c r="E958" s="8"/>
      <c r="F958" s="3"/>
      <c r="G958" s="3"/>
      <c r="O958" s="7"/>
    </row>
    <row r="959" spans="4:15" x14ac:dyDescent="0.25">
      <c r="D959" s="8"/>
      <c r="E959" s="8"/>
      <c r="F959" s="3"/>
      <c r="G959" s="3"/>
      <c r="O959" s="7"/>
    </row>
    <row r="960" spans="4:15" x14ac:dyDescent="0.25">
      <c r="D960" s="8"/>
      <c r="E960" s="8"/>
      <c r="F960" s="3"/>
      <c r="G960" s="3"/>
      <c r="O960" s="7"/>
    </row>
    <row r="961" spans="4:15" x14ac:dyDescent="0.25">
      <c r="D961" s="8"/>
      <c r="E961" s="8"/>
      <c r="F961" s="3"/>
      <c r="G961" s="3"/>
      <c r="O961" s="7"/>
    </row>
    <row r="962" spans="4:15" x14ac:dyDescent="0.25">
      <c r="D962" s="8"/>
      <c r="E962" s="8"/>
      <c r="F962" s="3"/>
      <c r="G962" s="3"/>
      <c r="O962" s="7"/>
    </row>
    <row r="963" spans="4:15" x14ac:dyDescent="0.25">
      <c r="D963" s="8"/>
      <c r="E963" s="8"/>
      <c r="F963" s="3"/>
      <c r="G963" s="3"/>
      <c r="O963" s="7"/>
    </row>
    <row r="964" spans="4:15" x14ac:dyDescent="0.25">
      <c r="D964" s="8"/>
      <c r="E964" s="8"/>
      <c r="F964" s="3"/>
      <c r="G964" s="3"/>
      <c r="O964" s="7"/>
    </row>
    <row r="965" spans="4:15" x14ac:dyDescent="0.25">
      <c r="D965" s="8"/>
      <c r="E965" s="8"/>
      <c r="F965" s="3"/>
      <c r="G965" s="3"/>
      <c r="O965" s="7"/>
    </row>
    <row r="966" spans="4:15" x14ac:dyDescent="0.25">
      <c r="D966" s="8"/>
      <c r="E966" s="8"/>
      <c r="F966" s="3"/>
      <c r="G966" s="3"/>
      <c r="O966" s="7"/>
    </row>
    <row r="967" spans="4:15" x14ac:dyDescent="0.25">
      <c r="D967" s="8"/>
      <c r="E967" s="8"/>
      <c r="F967" s="3"/>
      <c r="G967" s="3"/>
      <c r="O967" s="7"/>
    </row>
    <row r="968" spans="4:15" x14ac:dyDescent="0.25">
      <c r="D968" s="8"/>
      <c r="E968" s="8"/>
      <c r="F968" s="3"/>
      <c r="G968" s="3"/>
      <c r="O968" s="7"/>
    </row>
    <row r="969" spans="4:15" x14ac:dyDescent="0.25">
      <c r="D969" s="8"/>
      <c r="E969" s="8"/>
      <c r="F969" s="3"/>
      <c r="G969" s="3"/>
      <c r="O969" s="7"/>
    </row>
    <row r="970" spans="4:15" x14ac:dyDescent="0.25">
      <c r="D970" s="8"/>
      <c r="E970" s="8"/>
      <c r="F970" s="3"/>
      <c r="G970" s="3"/>
      <c r="O970" s="7"/>
    </row>
    <row r="971" spans="4:15" x14ac:dyDescent="0.25">
      <c r="D971" s="8"/>
      <c r="E971" s="8"/>
      <c r="F971" s="3"/>
      <c r="G971" s="3"/>
      <c r="O971" s="7"/>
    </row>
    <row r="972" spans="4:15" x14ac:dyDescent="0.25">
      <c r="D972" s="8"/>
      <c r="E972" s="8"/>
      <c r="F972" s="3"/>
      <c r="G972" s="3"/>
      <c r="O972" s="7"/>
    </row>
    <row r="973" spans="4:15" x14ac:dyDescent="0.25">
      <c r="D973" s="8"/>
      <c r="E973" s="8"/>
      <c r="F973" s="3"/>
      <c r="G973" s="3"/>
      <c r="O973" s="7"/>
    </row>
    <row r="974" spans="4:15" x14ac:dyDescent="0.25">
      <c r="D974" s="8"/>
      <c r="E974" s="8"/>
      <c r="F974" s="3"/>
      <c r="G974" s="3"/>
      <c r="O974" s="7"/>
    </row>
    <row r="975" spans="4:15" x14ac:dyDescent="0.25">
      <c r="D975" s="8"/>
      <c r="E975" s="8"/>
      <c r="F975" s="3"/>
      <c r="G975" s="3"/>
      <c r="O975" s="7"/>
    </row>
    <row r="976" spans="4:15" x14ac:dyDescent="0.25">
      <c r="D976" s="8"/>
      <c r="E976" s="8"/>
      <c r="F976" s="3"/>
      <c r="G976" s="3"/>
      <c r="O976" s="7"/>
    </row>
    <row r="977" spans="4:15" x14ac:dyDescent="0.25">
      <c r="D977" s="8"/>
      <c r="E977" s="8"/>
      <c r="F977" s="3"/>
      <c r="G977" s="3"/>
      <c r="O977" s="7"/>
    </row>
    <row r="978" spans="4:15" x14ac:dyDescent="0.25">
      <c r="D978" s="8"/>
      <c r="E978" s="8"/>
      <c r="F978" s="3"/>
      <c r="G978" s="3"/>
      <c r="O978" s="7"/>
    </row>
    <row r="979" spans="4:15" x14ac:dyDescent="0.25">
      <c r="D979" s="8"/>
      <c r="E979" s="8"/>
      <c r="F979" s="3"/>
      <c r="G979" s="3"/>
      <c r="O979" s="7"/>
    </row>
    <row r="980" spans="4:15" x14ac:dyDescent="0.25">
      <c r="D980" s="8"/>
      <c r="E980" s="8"/>
      <c r="F980" s="3"/>
      <c r="G980" s="3"/>
      <c r="O980" s="7"/>
    </row>
    <row r="981" spans="4:15" x14ac:dyDescent="0.25">
      <c r="D981" s="8"/>
      <c r="E981" s="8"/>
      <c r="F981" s="3"/>
      <c r="G981" s="3"/>
      <c r="O981" s="7"/>
    </row>
    <row r="982" spans="4:15" x14ac:dyDescent="0.25">
      <c r="D982" s="8"/>
      <c r="E982" s="8"/>
      <c r="F982" s="3"/>
      <c r="G982" s="3"/>
      <c r="O982" s="7"/>
    </row>
    <row r="983" spans="4:15" x14ac:dyDescent="0.25">
      <c r="D983" s="8"/>
      <c r="E983" s="8"/>
      <c r="F983" s="3"/>
      <c r="G983" s="3"/>
      <c r="O983" s="7"/>
    </row>
    <row r="984" spans="4:15" x14ac:dyDescent="0.25">
      <c r="D984" s="8"/>
      <c r="E984" s="8"/>
      <c r="F984" s="3"/>
      <c r="G984" s="3"/>
      <c r="O984" s="7"/>
    </row>
    <row r="985" spans="4:15" x14ac:dyDescent="0.25">
      <c r="D985" s="8"/>
      <c r="E985" s="8"/>
      <c r="F985" s="3"/>
      <c r="G985" s="3"/>
      <c r="O985" s="7"/>
    </row>
    <row r="986" spans="4:15" x14ac:dyDescent="0.25">
      <c r="D986" s="8"/>
      <c r="E986" s="8"/>
      <c r="F986" s="3"/>
      <c r="G986" s="3"/>
      <c r="O986" s="7"/>
    </row>
    <row r="987" spans="4:15" x14ac:dyDescent="0.25">
      <c r="D987" s="8"/>
      <c r="E987" s="8"/>
      <c r="F987" s="3"/>
      <c r="G987" s="3"/>
      <c r="O987" s="7"/>
    </row>
    <row r="988" spans="4:15" x14ac:dyDescent="0.25">
      <c r="D988" s="8"/>
      <c r="E988" s="8"/>
      <c r="F988" s="3"/>
      <c r="G988" s="3"/>
      <c r="O988" s="7"/>
    </row>
    <row r="989" spans="4:15" x14ac:dyDescent="0.25">
      <c r="D989" s="8"/>
      <c r="E989" s="8"/>
      <c r="F989" s="3"/>
      <c r="G989" s="3"/>
      <c r="O989" s="7"/>
    </row>
    <row r="990" spans="4:15" x14ac:dyDescent="0.25">
      <c r="D990" s="8"/>
      <c r="E990" s="8"/>
      <c r="F990" s="3"/>
      <c r="G990" s="3"/>
      <c r="O990" s="7"/>
    </row>
    <row r="991" spans="4:15" x14ac:dyDescent="0.25">
      <c r="D991" s="8"/>
      <c r="E991" s="8"/>
      <c r="F991" s="3"/>
      <c r="G991" s="3"/>
      <c r="O991" s="7"/>
    </row>
    <row r="992" spans="4:15" x14ac:dyDescent="0.25">
      <c r="D992" s="8"/>
      <c r="E992" s="8"/>
      <c r="F992" s="3"/>
      <c r="G992" s="3"/>
      <c r="O992" s="7"/>
    </row>
    <row r="993" spans="4:15" x14ac:dyDescent="0.25">
      <c r="D993" s="8"/>
      <c r="E993" s="8"/>
      <c r="F993" s="3"/>
      <c r="G993" s="3"/>
      <c r="O993" s="7"/>
    </row>
    <row r="994" spans="4:15" x14ac:dyDescent="0.25">
      <c r="D994" s="8"/>
      <c r="E994" s="8"/>
      <c r="F994" s="3"/>
      <c r="G994" s="3"/>
      <c r="O994" s="7"/>
    </row>
    <row r="995" spans="4:15" x14ac:dyDescent="0.25">
      <c r="D995" s="8"/>
      <c r="E995" s="8"/>
      <c r="F995" s="3"/>
      <c r="G995" s="3"/>
      <c r="O995" s="7"/>
    </row>
    <row r="996" spans="4:15" x14ac:dyDescent="0.25">
      <c r="D996" s="8"/>
      <c r="E996" s="8"/>
      <c r="F996" s="3"/>
      <c r="G996" s="3"/>
      <c r="O996" s="7"/>
    </row>
    <row r="997" spans="4:15" x14ac:dyDescent="0.25">
      <c r="D997" s="8"/>
      <c r="E997" s="8"/>
      <c r="F997" s="3"/>
      <c r="G997" s="3"/>
      <c r="O997" s="7"/>
    </row>
    <row r="998" spans="4:15" x14ac:dyDescent="0.25">
      <c r="D998" s="8"/>
      <c r="E998" s="8"/>
      <c r="F998" s="3"/>
      <c r="G998" s="3"/>
      <c r="O998" s="7"/>
    </row>
    <row r="999" spans="4:15" x14ac:dyDescent="0.25">
      <c r="D999" s="8"/>
      <c r="E999" s="8"/>
      <c r="F999" s="3"/>
      <c r="G999" s="3"/>
      <c r="O999" s="7"/>
    </row>
    <row r="1000" spans="4:15" x14ac:dyDescent="0.25">
      <c r="D1000" s="8"/>
      <c r="E1000" s="8"/>
      <c r="F1000" s="3"/>
      <c r="G1000" s="3"/>
      <c r="O1000" s="7"/>
    </row>
    <row r="1001" spans="4:15" x14ac:dyDescent="0.25">
      <c r="D1001" s="8"/>
      <c r="E1001" s="8"/>
      <c r="F1001" s="3"/>
      <c r="G1001" s="3"/>
      <c r="O1001" s="7"/>
    </row>
    <row r="1002" spans="4:15" x14ac:dyDescent="0.25">
      <c r="D1002" s="8"/>
      <c r="E1002" s="8"/>
      <c r="F1002" s="3"/>
      <c r="G1002" s="3"/>
      <c r="O1002" s="7"/>
    </row>
    <row r="1003" spans="4:15" x14ac:dyDescent="0.25">
      <c r="D1003" s="8"/>
      <c r="E1003" s="8"/>
      <c r="F1003" s="3"/>
      <c r="G1003" s="3"/>
      <c r="O1003" s="7"/>
    </row>
    <row r="1004" spans="4:15" x14ac:dyDescent="0.25">
      <c r="D1004" s="8"/>
      <c r="E1004" s="8"/>
      <c r="F1004" s="3"/>
      <c r="G1004" s="3"/>
      <c r="O1004" s="7"/>
    </row>
    <row r="1005" spans="4:15" x14ac:dyDescent="0.25">
      <c r="D1005" s="8"/>
      <c r="E1005" s="8"/>
      <c r="F1005" s="3"/>
      <c r="G1005" s="3"/>
      <c r="O1005" s="7"/>
    </row>
    <row r="1006" spans="4:15" x14ac:dyDescent="0.25">
      <c r="D1006" s="8"/>
      <c r="E1006" s="8"/>
      <c r="F1006" s="3"/>
      <c r="G1006" s="3"/>
      <c r="O1006" s="7"/>
    </row>
    <row r="1007" spans="4:15" x14ac:dyDescent="0.25">
      <c r="D1007" s="8"/>
      <c r="E1007" s="8"/>
      <c r="F1007" s="3"/>
      <c r="G1007" s="3"/>
      <c r="O1007" s="7"/>
    </row>
    <row r="1008" spans="4:15" x14ac:dyDescent="0.25">
      <c r="D1008" s="8"/>
      <c r="E1008" s="8"/>
      <c r="F1008" s="3"/>
      <c r="G1008" s="3"/>
      <c r="O1008" s="7"/>
    </row>
    <row r="1009" spans="4:15" x14ac:dyDescent="0.25">
      <c r="D1009" s="8"/>
      <c r="E1009" s="8"/>
      <c r="F1009" s="3"/>
      <c r="G1009" s="3"/>
      <c r="O1009" s="7"/>
    </row>
    <row r="1010" spans="4:15" x14ac:dyDescent="0.25">
      <c r="D1010" s="8"/>
      <c r="E1010" s="8"/>
      <c r="F1010" s="3"/>
      <c r="G1010" s="3"/>
      <c r="O1010" s="7"/>
    </row>
    <row r="1011" spans="4:15" x14ac:dyDescent="0.25">
      <c r="D1011" s="8"/>
      <c r="E1011" s="8"/>
      <c r="F1011" s="3"/>
      <c r="G1011" s="3"/>
      <c r="O1011" s="7"/>
    </row>
    <row r="1012" spans="4:15" x14ac:dyDescent="0.25">
      <c r="D1012" s="8"/>
      <c r="E1012" s="8"/>
      <c r="F1012" s="3"/>
      <c r="G1012" s="3"/>
      <c r="O1012" s="7"/>
    </row>
    <row r="1013" spans="4:15" x14ac:dyDescent="0.25">
      <c r="D1013" s="8"/>
      <c r="E1013" s="8"/>
      <c r="F1013" s="3"/>
      <c r="G1013" s="3"/>
      <c r="O1013" s="7"/>
    </row>
    <row r="1014" spans="4:15" x14ac:dyDescent="0.25">
      <c r="D1014" s="8"/>
      <c r="E1014" s="8"/>
      <c r="F1014" s="3"/>
      <c r="G1014" s="3"/>
      <c r="O1014" s="7"/>
    </row>
    <row r="1015" spans="4:15" x14ac:dyDescent="0.25">
      <c r="D1015" s="8"/>
      <c r="E1015" s="8"/>
      <c r="F1015" s="3"/>
      <c r="G1015" s="3"/>
      <c r="O1015" s="7"/>
    </row>
    <row r="1016" spans="4:15" x14ac:dyDescent="0.25">
      <c r="D1016" s="8"/>
      <c r="E1016" s="8"/>
      <c r="F1016" s="3"/>
      <c r="G1016" s="3"/>
      <c r="O1016" s="7"/>
    </row>
    <row r="1017" spans="4:15" x14ac:dyDescent="0.25">
      <c r="D1017" s="8"/>
      <c r="E1017" s="8"/>
      <c r="F1017" s="3"/>
      <c r="G1017" s="3"/>
      <c r="O1017" s="7"/>
    </row>
    <row r="1018" spans="4:15" x14ac:dyDescent="0.25">
      <c r="D1018" s="8"/>
      <c r="E1018" s="8"/>
      <c r="F1018" s="3"/>
      <c r="G1018" s="3"/>
      <c r="O1018" s="7"/>
    </row>
    <row r="1019" spans="4:15" x14ac:dyDescent="0.25">
      <c r="D1019" s="8"/>
      <c r="E1019" s="8"/>
      <c r="F1019" s="3"/>
      <c r="G1019" s="3"/>
      <c r="O1019" s="7"/>
    </row>
    <row r="1020" spans="4:15" x14ac:dyDescent="0.25">
      <c r="D1020" s="8"/>
      <c r="E1020" s="8"/>
      <c r="F1020" s="3"/>
      <c r="G1020" s="3"/>
      <c r="O1020" s="7"/>
    </row>
    <row r="1021" spans="4:15" x14ac:dyDescent="0.25">
      <c r="D1021" s="8"/>
      <c r="E1021" s="8"/>
      <c r="F1021" s="3"/>
      <c r="G1021" s="3"/>
      <c r="O1021" s="7"/>
    </row>
    <row r="1022" spans="4:15" x14ac:dyDescent="0.25">
      <c r="D1022" s="8"/>
      <c r="E1022" s="8"/>
      <c r="F1022" s="3"/>
      <c r="G1022" s="3"/>
      <c r="O1022" s="7"/>
    </row>
    <row r="1023" spans="4:15" x14ac:dyDescent="0.25">
      <c r="D1023" s="8"/>
      <c r="E1023" s="8"/>
      <c r="F1023" s="3"/>
      <c r="G1023" s="3"/>
      <c r="O1023" s="7"/>
    </row>
    <row r="1024" spans="4:15" x14ac:dyDescent="0.25">
      <c r="D1024" s="8"/>
      <c r="E1024" s="8"/>
      <c r="F1024" s="3"/>
      <c r="G1024" s="3"/>
      <c r="O1024" s="7"/>
    </row>
    <row r="1025" spans="4:15" x14ac:dyDescent="0.25">
      <c r="D1025" s="8"/>
      <c r="E1025" s="8"/>
      <c r="F1025" s="3"/>
      <c r="G1025" s="3"/>
      <c r="O1025" s="7"/>
    </row>
    <row r="1026" spans="4:15" x14ac:dyDescent="0.25">
      <c r="D1026" s="8"/>
      <c r="E1026" s="8"/>
      <c r="F1026" s="3"/>
      <c r="G1026" s="3"/>
      <c r="O1026" s="7"/>
    </row>
    <row r="1027" spans="4:15" x14ac:dyDescent="0.25">
      <c r="D1027" s="8"/>
      <c r="E1027" s="8"/>
      <c r="F1027" s="3"/>
      <c r="G1027" s="3"/>
      <c r="O1027" s="7"/>
    </row>
    <row r="1028" spans="4:15" x14ac:dyDescent="0.25">
      <c r="D1028" s="8"/>
      <c r="E1028" s="8"/>
      <c r="F1028" s="3"/>
      <c r="G1028" s="3"/>
      <c r="O1028" s="7"/>
    </row>
    <row r="1029" spans="4:15" x14ac:dyDescent="0.25">
      <c r="D1029" s="8"/>
      <c r="E1029" s="8"/>
      <c r="F1029" s="3"/>
      <c r="G1029" s="3"/>
      <c r="O1029" s="7"/>
    </row>
    <row r="1030" spans="4:15" x14ac:dyDescent="0.25">
      <c r="D1030" s="8"/>
      <c r="E1030" s="8"/>
      <c r="F1030" s="3"/>
      <c r="G1030" s="3"/>
      <c r="O1030" s="7"/>
    </row>
    <row r="1031" spans="4:15" x14ac:dyDescent="0.25">
      <c r="D1031" s="8"/>
      <c r="E1031" s="8"/>
      <c r="F1031" s="3"/>
      <c r="G1031" s="3"/>
      <c r="O1031" s="7"/>
    </row>
    <row r="1032" spans="4:15" x14ac:dyDescent="0.25">
      <c r="D1032" s="8"/>
      <c r="E1032" s="8"/>
      <c r="F1032" s="3"/>
      <c r="G1032" s="3"/>
      <c r="O1032" s="7"/>
    </row>
    <row r="1033" spans="4:15" x14ac:dyDescent="0.25">
      <c r="D1033" s="8"/>
      <c r="E1033" s="8"/>
      <c r="F1033" s="3"/>
      <c r="G1033" s="3"/>
      <c r="O1033" s="7"/>
    </row>
    <row r="1034" spans="4:15" x14ac:dyDescent="0.25">
      <c r="D1034" s="8"/>
      <c r="E1034" s="8"/>
      <c r="F1034" s="3"/>
      <c r="G1034" s="3"/>
      <c r="O1034" s="7"/>
    </row>
    <row r="1035" spans="4:15" x14ac:dyDescent="0.25">
      <c r="D1035" s="8"/>
      <c r="E1035" s="8"/>
      <c r="F1035" s="3"/>
      <c r="G1035" s="3"/>
      <c r="O1035" s="7"/>
    </row>
    <row r="1036" spans="4:15" x14ac:dyDescent="0.25">
      <c r="D1036" s="8"/>
      <c r="E1036" s="8"/>
      <c r="F1036" s="3"/>
      <c r="G1036" s="3"/>
      <c r="O1036" s="7"/>
    </row>
    <row r="1037" spans="4:15" x14ac:dyDescent="0.25">
      <c r="D1037" s="8"/>
      <c r="E1037" s="8"/>
      <c r="F1037" s="3"/>
      <c r="G1037" s="3"/>
      <c r="O1037" s="7"/>
    </row>
    <row r="1038" spans="4:15" x14ac:dyDescent="0.25">
      <c r="D1038" s="8"/>
      <c r="E1038" s="8"/>
      <c r="F1038" s="3"/>
      <c r="G1038" s="3"/>
      <c r="O1038" s="7"/>
    </row>
    <row r="1039" spans="4:15" x14ac:dyDescent="0.25">
      <c r="D1039" s="8"/>
      <c r="E1039" s="8"/>
      <c r="F1039" s="3"/>
      <c r="G1039" s="3"/>
      <c r="O1039" s="7"/>
    </row>
    <row r="1040" spans="4:15" x14ac:dyDescent="0.25">
      <c r="D1040" s="8"/>
      <c r="E1040" s="8"/>
      <c r="F1040" s="3"/>
      <c r="G1040" s="3"/>
      <c r="O1040" s="7"/>
    </row>
    <row r="1041" spans="4:15" x14ac:dyDescent="0.25">
      <c r="D1041" s="8"/>
      <c r="E1041" s="8"/>
      <c r="F1041" s="3"/>
      <c r="G1041" s="3"/>
      <c r="O1041" s="7"/>
    </row>
    <row r="1042" spans="4:15" x14ac:dyDescent="0.25">
      <c r="D1042" s="8"/>
      <c r="E1042" s="8"/>
      <c r="F1042" s="3"/>
      <c r="G1042" s="3"/>
      <c r="O1042" s="7"/>
    </row>
    <row r="1043" spans="4:15" x14ac:dyDescent="0.25">
      <c r="D1043" s="8"/>
      <c r="E1043" s="8"/>
      <c r="F1043" s="3"/>
      <c r="G1043" s="3"/>
      <c r="O1043" s="7"/>
    </row>
    <row r="1044" spans="4:15" x14ac:dyDescent="0.25">
      <c r="D1044" s="8"/>
      <c r="E1044" s="8"/>
      <c r="F1044" s="3"/>
      <c r="G1044" s="3"/>
      <c r="O1044" s="7"/>
    </row>
    <row r="1045" spans="4:15" x14ac:dyDescent="0.25">
      <c r="D1045" s="8"/>
      <c r="E1045" s="8"/>
      <c r="F1045" s="3"/>
      <c r="G1045" s="3"/>
      <c r="O1045" s="7"/>
    </row>
    <row r="1046" spans="4:15" x14ac:dyDescent="0.25">
      <c r="D1046" s="8"/>
      <c r="E1046" s="8"/>
      <c r="F1046" s="3"/>
      <c r="G1046" s="3"/>
      <c r="O1046" s="7"/>
    </row>
    <row r="1047" spans="4:15" x14ac:dyDescent="0.25">
      <c r="D1047" s="8"/>
      <c r="E1047" s="8"/>
      <c r="F1047" s="3"/>
      <c r="G1047" s="3"/>
      <c r="O1047" s="7"/>
    </row>
    <row r="1048" spans="4:15" x14ac:dyDescent="0.25">
      <c r="D1048" s="8"/>
      <c r="E1048" s="8"/>
      <c r="F1048" s="3"/>
      <c r="G1048" s="3"/>
      <c r="O1048" s="7"/>
    </row>
    <row r="1049" spans="4:15" x14ac:dyDescent="0.25">
      <c r="D1049" s="8"/>
      <c r="E1049" s="8"/>
      <c r="F1049" s="3"/>
      <c r="G1049" s="3"/>
      <c r="O1049" s="7"/>
    </row>
    <row r="1050" spans="4:15" x14ac:dyDescent="0.25">
      <c r="D1050" s="8"/>
      <c r="E1050" s="8"/>
      <c r="F1050" s="3"/>
      <c r="G1050" s="3"/>
      <c r="O1050" s="7"/>
    </row>
  </sheetData>
  <mergeCells count="1">
    <mergeCell ref="I18:M18"/>
  </mergeCells>
  <pageMargins left="0.7" right="0.7" top="0.75" bottom="0.75" header="0.3" footer="0.3"/>
  <pageSetup orientation="portrait" r:id="rId1"/>
  <drawing r:id="rId2"/>
  <tableParts count="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10x in 10 Investing</dc:creator>
  <cp:lastModifiedBy>10x in 10 Investing</cp:lastModifiedBy>
  <dcterms:created xsi:type="dcterms:W3CDTF">2021-10-16T15:06:40Z</dcterms:created>
  <dcterms:modified xsi:type="dcterms:W3CDTF">2021-10-16T15:26:55Z</dcterms:modified>
</cp:coreProperties>
</file>