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1.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comments+xml" PartName="/xl/comments/comment2.xml"/>
  <Override ContentType="application/vnd.openxmlformats-officedocument.spreadsheetml.worksheet+xml" PartName="/xl/worksheets/sheet8.xml"/>
  <Override ContentType="application/vnd.openxmlformats-officedocument.spreadsheetml.comments+xml" PartName="/xl/comments/comment3.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comments+xml" PartName="/xl/comments/commen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9" autoFilterDateGrouping="1" firstSheet="1" minimized="0" showHorizontalScroll="1" showSheetTabs="1" showVerticalScroll="1" tabRatio="754" visibility="visible" windowHeight="9780" windowWidth="21780" xWindow="0" yWindow="0"/>
  </bookViews>
  <sheets>
    <sheet name="Load Shape" sheetId="1" state="hidden" r:id="rId1"/>
    <sheet name="ECEC Utility Summary" sheetId="2" state="visible" r:id="rId2"/>
    <sheet name="Field Form" sheetId="3" state="hidden" r:id="rId3"/>
    <sheet name="Utilities Summary Old " sheetId="4" state="hidden" r:id="rId4"/>
    <sheet name="Electric old" sheetId="5" state="hidden" r:id="rId5"/>
    <sheet name="Gas Old" sheetId="6" state="hidden" r:id="rId6"/>
    <sheet name="Water Old" sheetId="7" state="hidden" r:id="rId7"/>
    <sheet name="Gall R&amp;W Utility Summary" sheetId="8" state="visible" r:id="rId8"/>
    <sheet name="Facilities Utility Summary" sheetId="9" state="visible" r:id="rId9"/>
    <sheet name="Library Utility Summary" sheetId="10" state="visible" r:id="rId10"/>
  </sheets>
  <definedNames>
    <definedName localSheetId="3" name="_xlnm.Print_Titles">'Utilities Summary Old '!$1:$3</definedName>
    <definedName localSheetId="3" name="_xlnm.Print_Area">'Utilities Summary Old '!$A$1:$G$159</definedName>
    <definedName localSheetId="4" name="_xlnm.Print_Titles">'Electric old'!$1:$3</definedName>
    <definedName localSheetId="6" name="_xlnm.Print_Titles">'Water Old'!$1:$3</definedName>
    <definedName localSheetId="6" name="_xlnm.Print_Area">'Water Old'!$A$1:$G$141</definedName>
    <definedName localSheetId="7" name="_xlnm.Print_Area">'Gall R&amp;W Utility Summary'!$A$1:$Y$43</definedName>
    <definedName localSheetId="9" name="_xlnm.Print_Area">'Library Utility Summary'!$A$1:$Z$36</definedName>
  </definedNames>
  <calcPr calcId="162913" fullCalcOnLoad="1"/>
</workbook>
</file>

<file path=xl/sharedStrings.xml><?xml version="1.0" encoding="utf-8"?>
<sst xmlns="http://schemas.openxmlformats.org/spreadsheetml/2006/main" uniqueCount="148">
  <si>
    <t>Load Shape</t>
  </si>
  <si>
    <t>Total</t>
  </si>
  <si>
    <t>ECEC Utility Summary</t>
  </si>
  <si>
    <t>Building</t>
  </si>
  <si>
    <t>Billing Month</t>
  </si>
  <si>
    <t>Check</t>
  </si>
  <si>
    <t>Electricity</t>
  </si>
  <si>
    <t>Read Date</t>
  </si>
  <si>
    <t>Reading (kWh)</t>
  </si>
  <si>
    <t>Usage (kWh)</t>
  </si>
  <si>
    <t>Unit Cost
($/kWh) (a)</t>
  </si>
  <si>
    <t>Charges</t>
  </si>
  <si>
    <t>Water/Sewer</t>
  </si>
  <si>
    <t>7//2012</t>
  </si>
  <si>
    <t>Usage (gal)</t>
  </si>
  <si>
    <t>Unit Cost
($/1000 gal)</t>
  </si>
  <si>
    <t>Cumulative Water Charge</t>
  </si>
  <si>
    <t>Notes:</t>
  </si>
  <si>
    <t>(a) Consumption is based on data collected electronically from the electricity meter.</t>
  </si>
  <si>
    <t>(b) Unit Cost for electricity is calculated from the main campus feeder (El Capitan) bill from PG&amp;E.</t>
  </si>
  <si>
    <t>(c) Unit Cost for water/sewer is calculated from the main campus supply bill from the City of Merced.</t>
  </si>
  <si>
    <t>(d) In July, we found that the building electricity meter was reading high, resulting in an overcharge of $14,411 from last fiscal year. This is applied as a credit (Electricity Credit).</t>
  </si>
  <si>
    <t>(e) In November, we were able to pull in a history of water usage readings. No water use had been available before. The new usage history is substrated from the credit (Net Credit).</t>
  </si>
  <si>
    <t>(d) The water data that has been pulled from Aquacue is the 08171953 meter.</t>
  </si>
  <si>
    <t>Natural Gas</t>
  </si>
  <si>
    <t xml:space="preserve">Water </t>
  </si>
  <si>
    <t>VALLEY DINING COMMONS</t>
  </si>
  <si>
    <t>Reading (100 x cub-ft)</t>
  </si>
  <si>
    <t>Reading (gal)</t>
  </si>
  <si>
    <t>TERRACE CENTER COMMONS</t>
  </si>
  <si>
    <t>KERN HALL</t>
  </si>
  <si>
    <t>TULARE HALL</t>
  </si>
  <si>
    <t>MADERA HALL</t>
  </si>
  <si>
    <t>KINGS HALL</t>
  </si>
  <si>
    <t>FRESNO HALL</t>
  </si>
  <si>
    <t>STANISLAUS HALL</t>
  </si>
  <si>
    <t>SAN JOAQUIN HALL</t>
  </si>
  <si>
    <t>MERCED HALL</t>
  </si>
  <si>
    <t>CALAVERAS HALL</t>
  </si>
  <si>
    <t>GALLO REC AND WELLNESS</t>
  </si>
  <si>
    <t>Utilities Summary for Valley Terraces - Fiscal Year 2006-2007</t>
  </si>
  <si>
    <t>Water &amp;
Sewer</t>
  </si>
  <si>
    <t>Monthly
Total</t>
  </si>
  <si>
    <t>Cumulative
Total</t>
  </si>
  <si>
    <t xml:space="preserve">VALLEY DINING COMMONS </t>
  </si>
  <si>
    <t>January</t>
  </si>
  <si>
    <t>-</t>
  </si>
  <si>
    <t>February</t>
  </si>
  <si>
    <t xml:space="preserve"> </t>
  </si>
  <si>
    <t>March</t>
  </si>
  <si>
    <t>April</t>
  </si>
  <si>
    <t>May</t>
  </si>
  <si>
    <t>June</t>
  </si>
  <si>
    <t>July</t>
  </si>
  <si>
    <t>August</t>
  </si>
  <si>
    <t>September</t>
  </si>
  <si>
    <t>October</t>
  </si>
  <si>
    <t>November</t>
  </si>
  <si>
    <t>December</t>
  </si>
  <si>
    <t>TOTAL</t>
  </si>
  <si>
    <t>(a) Electricity bills are based on manual reads of meters for each building.</t>
  </si>
  <si>
    <t>(b) Water meter readings are available for Valley Dining and Terrace Center Commons, Tulare, Kern, and San Joaquin Halls only.</t>
  </si>
  <si>
    <t xml:space="preserve">     Other housing buildings are estimated based on a size-weighted average of readings for Tulare, Kern, and San Joaquin Halls.</t>
  </si>
  <si>
    <t xml:space="preserve">     Full-size buildings are 2/5 times (Tulare + Kern + San Joaquin Hall readings)</t>
  </si>
  <si>
    <t xml:space="preserve">     Half-size buildings are 1/5 times (Tulare + Kern + San Joaquin Hall readings)</t>
  </si>
  <si>
    <t>(c) Gas meter readings are available for 2 locations only: HOUSING/COMMONS/DINING &amp; KITCHEN and LAUNDRY.</t>
  </si>
  <si>
    <t xml:space="preserve">     Individual buildings are estimated based on a weighted average of the two readings.</t>
  </si>
  <si>
    <t xml:space="preserve">     Valley Dining and Terrace Center Commons are 4/24 times the sum of both readings</t>
  </si>
  <si>
    <t xml:space="preserve">     Full-size housing buildings are 2/24 times the sum of both readings</t>
  </si>
  <si>
    <t xml:space="preserve">     Half-size housing buildings are 1/24 times the sum of both readings</t>
  </si>
  <si>
    <t xml:space="preserve">(d) Water bills for October and November are incomplete, as meter was not read at Terrace Center Commons. Meter read has </t>
  </si>
  <si>
    <t xml:space="preserve">     been requested for early January 2007.</t>
  </si>
  <si>
    <t>Electricity Bill Details - 2006</t>
  </si>
  <si>
    <t>Read
Date</t>
  </si>
  <si>
    <t>Reading
(kWh)</t>
  </si>
  <si>
    <t>Usage
(kWh)</t>
  </si>
  <si>
    <t>JANUARY</t>
  </si>
  <si>
    <t>FEBRUARY</t>
  </si>
  <si>
    <t>Ratio of peak month energy over last year (Oct 06) to Feb 06 energy</t>
  </si>
  <si>
    <t>MARCH</t>
  </si>
  <si>
    <t>Ratio of max summer energy last year (Aug 06) to Feb 06 energy</t>
  </si>
  <si>
    <t>APRIL</t>
  </si>
  <si>
    <t>Ratio of Commons plus Dining annual energy to Dining annual energy</t>
  </si>
  <si>
    <t>MAY</t>
  </si>
  <si>
    <t>JUNE</t>
  </si>
  <si>
    <t>JULY</t>
  </si>
  <si>
    <t>AUGUST</t>
  </si>
  <si>
    <t>SEPTEMBER</t>
  </si>
  <si>
    <t>OCTOBER</t>
  </si>
  <si>
    <t>NOVEMBER</t>
  </si>
  <si>
    <t>DECEMBER</t>
  </si>
  <si>
    <t>(a) Unit Cost is calculated from the main campus feeder (El Capitan) bill from PG&amp;E.</t>
  </si>
  <si>
    <t>Natural Gas Bill Details - 2006</t>
  </si>
  <si>
    <t>Date</t>
  </si>
  <si>
    <t>Prior Meter 
(100 x cub-ft)</t>
  </si>
  <si>
    <t>Current Meter
(100 x cub-ft)</t>
  </si>
  <si>
    <t>Usage
(therms)</t>
  </si>
  <si>
    <t>Unit Cost
($/therm) (a)</t>
  </si>
  <si>
    <t>HOUSING/COMMONS/DINING &amp; KITCHEN</t>
  </si>
  <si>
    <t>LAUNDRY</t>
  </si>
  <si>
    <t>(a) Unit Cost is calculated from the main campus supply bill from PG&amp;E.</t>
  </si>
  <si>
    <t>Water &amp; Sewer Bill Details - 2006</t>
  </si>
  <si>
    <t>BUILDING</t>
  </si>
  <si>
    <t>Reading
(gal)</t>
  </si>
  <si>
    <t>Usage
(gal)</t>
  </si>
  <si>
    <t>VALLEY DINING COMMONS
(metered)</t>
  </si>
  <si>
    <t>TERRACE CENTER COMMONS
(metered)</t>
  </si>
  <si>
    <t>not read</t>
  </si>
  <si>
    <t>KERN HALL
(metered)</t>
  </si>
  <si>
    <t>TULARE HALL
(metered)</t>
  </si>
  <si>
    <t>MADERA HALL
(estimated) (b)</t>
  </si>
  <si>
    <t>KINGS HALL
(estimated) (b)</t>
  </si>
  <si>
    <t>FRESNO HALL
(estimated) (b)</t>
  </si>
  <si>
    <t>STANISLAUS HALL
(estimated) (b)</t>
  </si>
  <si>
    <t>SAN JOAQUIN HALL
(metered)</t>
  </si>
  <si>
    <t>MERCED HALL
(estimated) (b)</t>
  </si>
  <si>
    <t>CALAVERAS HALL
(estimated) (b)</t>
  </si>
  <si>
    <t>(a) Unit Cost is calculated from the main campus supply bill from the City of Merced.</t>
  </si>
  <si>
    <t>(b) Estimated bills are a size-weighted average of readings for Tulare, Kern, and San Joaquin Halls.</t>
  </si>
  <si>
    <t>Gallo Rec and Wellness Utility Summary</t>
  </si>
  <si>
    <t>Reading
(100 cub-ft)</t>
  </si>
  <si>
    <t>20580</t>
  </si>
  <si>
    <t>(Potable)</t>
  </si>
  <si>
    <t>(Irrigation)</t>
  </si>
  <si>
    <t>Usage (gal) Rec Field 1</t>
  </si>
  <si>
    <t>Usage (gal) Rec Field 2</t>
  </si>
  <si>
    <t>Chilled Water</t>
  </si>
  <si>
    <t>Usage (ton-hr)</t>
  </si>
  <si>
    <t>Unit Cost
($/ton-hr)</t>
  </si>
  <si>
    <t>(a) Consumption is based on manually collected readings of building metering,</t>
  </si>
  <si>
    <t xml:space="preserve"> except chilled water usage which is from readings collected through the campus building automation system.</t>
  </si>
  <si>
    <t xml:space="preserve">      Beginning Sept 11, water reading are colected through Aquacue system.</t>
  </si>
  <si>
    <t>(c) Unit Cost for Natural Gas is calculated from the main campus supply bill from PG&amp;E.</t>
  </si>
  <si>
    <t>(d) Unit Cost for water/sewer is calculated from the main campus supply bill from the City of Merced.</t>
  </si>
  <si>
    <t>Facilities Utility Summary</t>
  </si>
  <si>
    <t>sq ft Factor</t>
  </si>
  <si>
    <t>TAPS Total (e)</t>
  </si>
  <si>
    <t>(e) The sqft for TAPS is 2222 sqft, the building has 26,929 sqft</t>
  </si>
  <si>
    <t>(f) All charges are calculated according to the sqft ratio @ Q3</t>
  </si>
  <si>
    <t>Kolligian Library Utility Summary</t>
  </si>
  <si>
    <t>sqft Factor</t>
  </si>
  <si>
    <t>(Actually hw)</t>
  </si>
  <si>
    <t>Total Student Store</t>
  </si>
  <si>
    <t>(e) The sqft for the Student Store is 1109 sqft Rm156, 378 sqft Rm 164, 691 sqft Rm 171, 100 sqft Rm171A.  Total is 2278 sqft, the building total is 198293 sqft</t>
  </si>
  <si>
    <t>(f) Charges are all calculated according to sqft, usage is the entire building.</t>
  </si>
  <si>
    <t>Room</t>
  </si>
  <si>
    <t>Sqft</t>
  </si>
  <si>
    <t>171A</t>
  </si>
</sst>
</file>

<file path=xl/styles.xml><?xml version="1.0" encoding="utf-8"?>
<styleSheet xmlns="http://schemas.openxmlformats.org/spreadsheetml/2006/main">
  <numFmts count="15">
    <numFmt formatCode="&quot;$&quot;#,##0.00" numFmtId="164"/>
    <numFmt formatCode="#,##0.0000" numFmtId="165"/>
    <numFmt formatCode="0.0%" numFmtId="166"/>
    <numFmt formatCode="_(&quot;$&quot;* #,##0.000000_);_(&quot;$&quot;* \(#,##0.000000\);_(&quot;$&quot;* &quot;-&quot;??????_);_(@_)" numFmtId="167"/>
    <numFmt formatCode="#,##0;[Red]#,##0" numFmtId="168"/>
    <numFmt formatCode="0.0" numFmtId="169"/>
    <numFmt formatCode="m/d/yy;@" numFmtId="170"/>
    <numFmt formatCode="[$-409]mmm\-yy;@" numFmtId="171"/>
    <numFmt formatCode="0.0000" numFmtId="172"/>
    <numFmt formatCode="_(* #,##0_);_(* \(#,##0\);_(* &quot;-&quot;??_);_(@_)" numFmtId="173"/>
    <numFmt formatCode="_(&quot;$&quot;* #,##0.00_);_(&quot;$&quot;* \(#,##0.00\);_(&quot;$&quot;* &quot;-&quot;??_);_(@_)" numFmtId="174"/>
    <numFmt formatCode="&quot;$&quot;#,##0" numFmtId="175"/>
    <numFmt formatCode="0.000" numFmtId="176"/>
    <numFmt formatCode="m/d;@" numFmtId="177"/>
    <numFmt formatCode="_(* #,##0.000_);_(* \(#,##0.000\);_(* &quot;-&quot;??_);_(@_)" numFmtId="178"/>
  </numFmts>
  <fonts count="26">
    <font>
      <name val="Arial"/>
      <sz val="10"/>
    </font>
    <font>
      <name val="Arial"/>
      <family val="2"/>
      <sz val="10"/>
    </font>
    <font>
      <name val="Arial"/>
      <family val="2"/>
      <sz val="8"/>
    </font>
    <font>
      <name val="Arial"/>
      <family val="2"/>
      <sz val="12"/>
    </font>
    <font>
      <name val="Arial"/>
      <family val="2"/>
      <color indexed="8"/>
      <sz val="12"/>
    </font>
    <font>
      <name val="Arial"/>
      <family val="2"/>
      <color indexed="8"/>
      <sz val="10"/>
    </font>
    <font>
      <name val="Arial"/>
      <family val="2"/>
      <color indexed="12"/>
      <sz val="14"/>
    </font>
    <font>
      <name val="Tahoma"/>
      <family val="2"/>
      <color indexed="81"/>
      <sz val="8"/>
    </font>
    <font>
      <name val="Tahoma"/>
      <family val="2"/>
      <b val="1"/>
      <color indexed="81"/>
      <sz val="8"/>
    </font>
    <font>
      <name val="Arial"/>
      <family val="2"/>
      <sz val="10"/>
    </font>
    <font>
      <name val="Arial"/>
      <family val="2"/>
      <sz val="10"/>
    </font>
    <font>
      <name val="Arial"/>
      <family val="2"/>
      <b val="1"/>
      <color indexed="8"/>
      <sz val="12"/>
    </font>
    <font>
      <name val="Arial"/>
      <family val="2"/>
      <b val="1"/>
      <sz val="12"/>
    </font>
    <font>
      <name val="Arial"/>
      <family val="2"/>
      <sz val="9"/>
    </font>
    <font>
      <name val="Arial"/>
      <family val="2"/>
      <sz val="10"/>
    </font>
    <font>
      <name val="Arial"/>
      <family val="2"/>
      <color indexed="10"/>
      <sz val="10"/>
    </font>
    <font>
      <name val="Arial"/>
      <family val="2"/>
      <sz val="10"/>
    </font>
    <font>
      <name val="Arial"/>
      <family val="2"/>
      <color theme="1"/>
      <sz val="8"/>
    </font>
    <font>
      <name val="Arial"/>
      <family val="2"/>
      <sz val="10"/>
    </font>
    <font>
      <name val="Arial"/>
      <family val="2"/>
      <b val="1"/>
      <sz val="8"/>
    </font>
    <font>
      <name val="Tahoma"/>
      <family val="2"/>
      <b val="1"/>
      <color indexed="81"/>
      <sz val="9"/>
    </font>
    <font>
      <name val="Tahoma"/>
      <family val="2"/>
      <color indexed="81"/>
      <sz val="9"/>
    </font>
    <font>
      <name val="Calibri"/>
      <family val="2"/>
      <color rgb="FF9C0006"/>
      <sz val="11"/>
      <scheme val="minor"/>
    </font>
    <font>
      <name val="Arial"/>
      <family val="2"/>
      <color rgb="FF000000"/>
      <sz val="8"/>
    </font>
    <font>
      <name val="Calibri"/>
      <family val="2"/>
      <sz val="8"/>
      <scheme val="minor"/>
    </font>
    <font>
      <name val="Arial"/>
      <family val="2"/>
      <color rgb="FFFF0000"/>
      <sz val="8"/>
    </font>
  </fonts>
  <fills count="8">
    <fill>
      <patternFill/>
    </fill>
    <fill>
      <patternFill patternType="gray125"/>
    </fill>
    <fill>
      <patternFill patternType="solid">
        <fgColor indexed="13"/>
        <bgColor indexed="64"/>
      </patternFill>
    </fill>
    <fill>
      <patternFill patternType="solid">
        <fgColor theme="0" tint="-0.249977111117893"/>
        <bgColor indexed="64"/>
      </patternFill>
    </fill>
    <fill>
      <patternFill patternType="solid">
        <fgColor rgb="FF00B050"/>
        <bgColor indexed="64"/>
      </patternFill>
    </fill>
    <fill>
      <patternFill patternType="solid">
        <fgColor rgb="FF92D050"/>
        <bgColor indexed="64"/>
      </patternFill>
    </fill>
    <fill>
      <patternFill patternType="solid">
        <fgColor theme="0"/>
        <bgColor indexed="64"/>
      </patternFill>
    </fill>
    <fill>
      <patternFill patternType="solid">
        <fgColor rgb="FFFFC7CE"/>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s>
  <cellStyleXfs count="6">
    <xf borderId="0" fillId="0" fontId="0" numFmtId="0"/>
    <xf borderId="0" fillId="0" fontId="18" numFmtId="0"/>
    <xf borderId="0" fillId="0" fontId="18" numFmtId="0"/>
    <xf borderId="0" fillId="0" fontId="18" numFmtId="174"/>
    <xf borderId="0" fillId="0" fontId="18" numFmtId="0"/>
    <xf borderId="0" fillId="7" fontId="22" numFmtId="0"/>
  </cellStyleXfs>
  <cellXfs count="272">
    <xf borderId="0" fillId="0" fontId="0" numFmtId="0" pivotButton="0" quotePrefix="0" xfId="0"/>
    <xf applyAlignment="1" borderId="0" fillId="0" fontId="0" numFmtId="0" pivotButton="0" quotePrefix="0" xfId="0">
      <alignment horizontal="center"/>
    </xf>
    <xf applyAlignment="1" borderId="1" fillId="0" fontId="3" numFmtId="0" pivotButton="0" quotePrefix="0" xfId="0">
      <alignment horizontal="center" vertical="center" wrapText="1"/>
    </xf>
    <xf borderId="0" fillId="0" fontId="0" numFmtId="0" pivotButton="0" quotePrefix="0" xfId="0"/>
    <xf applyAlignment="1" borderId="1" fillId="0" fontId="5" numFmtId="0" pivotButton="0" quotePrefix="0" xfId="0">
      <alignment horizontal="center"/>
    </xf>
    <xf applyAlignment="1" borderId="0" fillId="0" fontId="5" numFmtId="0" pivotButton="0" quotePrefix="0" xfId="0">
      <alignment horizontal="center"/>
    </xf>
    <xf applyAlignment="1" borderId="1" fillId="0" fontId="5" numFmtId="0" pivotButton="0" quotePrefix="0" xfId="0">
      <alignment horizontal="left"/>
    </xf>
    <xf borderId="0" fillId="0" fontId="0" numFmtId="3" pivotButton="0" quotePrefix="0" xfId="0"/>
    <xf applyAlignment="1" borderId="0" fillId="0" fontId="0" numFmtId="0" pivotButton="0" quotePrefix="0" xfId="0">
      <alignment horizontal="left"/>
    </xf>
    <xf applyAlignment="1" borderId="1" fillId="0" fontId="4" numFmtId="0" pivotButton="0" quotePrefix="0" xfId="0">
      <alignment horizontal="center" vertical="center" wrapText="1"/>
    </xf>
    <xf applyAlignment="1" borderId="0" fillId="0" fontId="6" numFmtId="0" pivotButton="0" quotePrefix="0" xfId="0">
      <alignment horizontal="left"/>
    </xf>
    <xf applyAlignment="1" borderId="0" fillId="0" fontId="0" numFmtId="3" pivotButton="0" quotePrefix="0" xfId="0">
      <alignment horizontal="center"/>
    </xf>
    <xf applyAlignment="1" borderId="1" fillId="0" fontId="5" numFmtId="14" pivotButton="0" quotePrefix="0" xfId="0">
      <alignment horizontal="center"/>
    </xf>
    <xf applyAlignment="1" borderId="1" fillId="0" fontId="5" numFmtId="3" pivotButton="0" quotePrefix="0" xfId="0">
      <alignment horizontal="center"/>
    </xf>
    <xf applyAlignment="1" borderId="1" fillId="0" fontId="5" numFmtId="164" pivotButton="0" quotePrefix="0" xfId="0">
      <alignment horizontal="center"/>
    </xf>
    <xf borderId="0" fillId="0" fontId="5" numFmtId="0" pivotButton="0" quotePrefix="0" xfId="0"/>
    <xf applyAlignment="1" borderId="0" fillId="0" fontId="5" numFmtId="164" pivotButton="0" quotePrefix="0" xfId="0">
      <alignment horizontal="center"/>
    </xf>
    <xf applyAlignment="1" borderId="0" fillId="0" fontId="5" numFmtId="3" pivotButton="0" quotePrefix="0" xfId="0">
      <alignment horizontal="center"/>
    </xf>
    <xf borderId="0" fillId="0" fontId="0" numFmtId="3" pivotButton="0" quotePrefix="0" xfId="0"/>
    <xf borderId="0" fillId="0" fontId="0" numFmtId="164" pivotButton="0" quotePrefix="0" xfId="0"/>
    <xf applyAlignment="1" borderId="1" fillId="2" fontId="5" numFmtId="3" pivotButton="0" quotePrefix="0" xfId="0">
      <alignment horizontal="center"/>
    </xf>
    <xf applyAlignment="1" borderId="0" fillId="0" fontId="5" numFmtId="164" pivotButton="0" quotePrefix="0" xfId="0">
      <alignment horizontal="center"/>
    </xf>
    <xf applyAlignment="1" borderId="0" fillId="0" fontId="0" numFmtId="0" pivotButton="0" quotePrefix="0" xfId="0">
      <alignment horizontal="center"/>
    </xf>
    <xf applyAlignment="1" borderId="0" fillId="0" fontId="5" numFmtId="4" pivotButton="0" quotePrefix="0" xfId="0">
      <alignment horizontal="center"/>
    </xf>
    <xf borderId="0" fillId="0" fontId="0" numFmtId="4" pivotButton="0" quotePrefix="0" xfId="0"/>
    <xf applyAlignment="1" borderId="1" fillId="0" fontId="5" numFmtId="165" pivotButton="0" quotePrefix="0" xfId="0">
      <alignment horizontal="center"/>
    </xf>
    <xf applyAlignment="1" borderId="1" fillId="0" fontId="5" numFmtId="0" pivotButton="0" quotePrefix="0" xfId="0">
      <alignment horizontal="center" vertical="center" wrapText="1"/>
    </xf>
    <xf borderId="0" fillId="0" fontId="9" numFmtId="0" pivotButton="0" quotePrefix="0" xfId="0"/>
    <xf borderId="0" fillId="0" fontId="10" numFmtId="0" pivotButton="0" quotePrefix="0" xfId="0"/>
    <xf applyAlignment="1" borderId="0" fillId="0" fontId="10" numFmtId="0" pivotButton="0" quotePrefix="0" xfId="0">
      <alignment vertical="center" wrapText="1"/>
    </xf>
    <xf borderId="0" fillId="0" fontId="10" numFmtId="164" pivotButton="0" quotePrefix="0" xfId="0"/>
    <xf borderId="0" fillId="0" fontId="10" numFmtId="3" pivotButton="0" quotePrefix="0" xfId="0"/>
    <xf borderId="0" fillId="0" fontId="11" numFmtId="0" pivotButton="0" quotePrefix="0" xfId="0"/>
    <xf applyAlignment="1" borderId="0" fillId="0" fontId="12" numFmtId="0" pivotButton="0" quotePrefix="0" xfId="0">
      <alignment horizontal="left"/>
    </xf>
    <xf applyAlignment="1" borderId="1" fillId="0" fontId="1" numFmtId="0" pivotButton="0" quotePrefix="0" xfId="0">
      <alignment horizontal="left" vertical="center" wrapText="1"/>
    </xf>
    <xf applyAlignment="1" borderId="1" fillId="0" fontId="13" numFmtId="0" pivotButton="0" quotePrefix="0" xfId="0">
      <alignment horizontal="center" vertical="center" wrapText="1"/>
    </xf>
    <xf applyAlignment="1" borderId="1" fillId="0" fontId="13" numFmtId="0" pivotButton="0" quotePrefix="0" xfId="0">
      <alignment horizontal="left" vertical="center" wrapText="1"/>
    </xf>
    <xf applyAlignment="1" borderId="1" fillId="0" fontId="13" numFmtId="0" pivotButton="0" quotePrefix="0" xfId="0">
      <alignment horizontal="left"/>
    </xf>
    <xf applyAlignment="1" borderId="1" fillId="0" fontId="13" numFmtId="14" pivotButton="0" quotePrefix="0" xfId="0">
      <alignment horizontal="center"/>
    </xf>
    <xf applyAlignment="1" borderId="1" fillId="0" fontId="13" numFmtId="3" pivotButton="0" quotePrefix="0" xfId="0">
      <alignment horizontal="center"/>
    </xf>
    <xf applyAlignment="1" borderId="1" fillId="0" fontId="13" numFmtId="164" pivotButton="0" quotePrefix="0" xfId="0">
      <alignment horizontal="center"/>
    </xf>
    <xf borderId="1" fillId="0" fontId="13" numFmtId="0" pivotButton="0" quotePrefix="0" xfId="0"/>
    <xf applyAlignment="1" borderId="1" fillId="0" fontId="13" numFmtId="165" pivotButton="0" quotePrefix="0" xfId="0">
      <alignment horizontal="center"/>
    </xf>
    <xf applyAlignment="1" borderId="1" fillId="0" fontId="13" numFmtId="0" pivotButton="0" quotePrefix="0" xfId="0">
      <alignment horizontal="center"/>
    </xf>
    <xf applyAlignment="1" borderId="1" fillId="0" fontId="9" numFmtId="0" pivotButton="0" quotePrefix="0" xfId="0">
      <alignment horizontal="center" vertical="center" wrapText="1"/>
    </xf>
    <xf applyAlignment="1" borderId="0" fillId="0" fontId="9" numFmtId="0" pivotButton="0" quotePrefix="0" xfId="0">
      <alignment horizontal="left"/>
    </xf>
    <xf borderId="1" fillId="0" fontId="5" numFmtId="0" pivotButton="0" quotePrefix="0" xfId="0"/>
    <xf borderId="0" fillId="0" fontId="12" numFmtId="0" pivotButton="0" quotePrefix="0" xfId="0"/>
    <xf borderId="0" fillId="0" fontId="1" numFmtId="0" pivotButton="0" quotePrefix="0" xfId="0"/>
    <xf applyAlignment="1" borderId="1" fillId="0" fontId="9" numFmtId="0" pivotButton="0" quotePrefix="0" xfId="0">
      <alignment horizontal="center" vertical="center"/>
    </xf>
    <xf applyAlignment="1" borderId="1" fillId="0" fontId="9" numFmtId="0" pivotButton="0" quotePrefix="0" xfId="0">
      <alignment horizontal="center" vertical="center" wrapText="1"/>
    </xf>
    <xf borderId="1" fillId="0" fontId="9" numFmtId="0" pivotButton="0" quotePrefix="0" xfId="0"/>
    <xf applyAlignment="1" borderId="1" fillId="0" fontId="9" numFmtId="164" pivotButton="0" quotePrefix="0" xfId="0">
      <alignment horizontal="center"/>
    </xf>
    <xf borderId="1" fillId="0" fontId="9" numFmtId="164" pivotButton="0" quotePrefix="0" xfId="0"/>
    <xf borderId="1" fillId="0" fontId="9" numFmtId="0" pivotButton="0" quotePrefix="0" xfId="0"/>
    <xf borderId="0" fillId="2" fontId="0" numFmtId="0" pivotButton="0" quotePrefix="0" xfId="0"/>
    <xf borderId="0" fillId="0" fontId="0" numFmtId="166" pivotButton="0" quotePrefix="0" xfId="1"/>
    <xf applyAlignment="1" borderId="1" fillId="0" fontId="9" numFmtId="164" pivotButton="0" quotePrefix="1" xfId="0">
      <alignment horizontal="center"/>
    </xf>
    <xf borderId="1" fillId="0" fontId="0" numFmtId="0" pivotButton="0" quotePrefix="0" xfId="0"/>
    <xf borderId="0" fillId="0" fontId="2" numFmtId="0" pivotButton="0" quotePrefix="0" xfId="0"/>
    <xf applyAlignment="1" borderId="0" fillId="0" fontId="2" numFmtId="0" pivotButton="0" quotePrefix="0" xfId="0">
      <alignment horizontal="left"/>
    </xf>
    <xf applyAlignment="1" borderId="0" fillId="0" fontId="1" numFmtId="0" pivotButton="0" quotePrefix="0" xfId="0">
      <alignment horizontal="center" vertical="center" wrapText="1"/>
    </xf>
    <xf applyAlignment="1" borderId="0" fillId="0" fontId="5" numFmtId="0" pivotButton="0" quotePrefix="0" xfId="0">
      <alignment horizontal="center" vertical="center" wrapText="1"/>
    </xf>
    <xf applyAlignment="1" borderId="0" fillId="0" fontId="9" numFmtId="0" pivotButton="0" quotePrefix="0" xfId="0">
      <alignment horizontal="center" vertical="center"/>
    </xf>
    <xf applyAlignment="1" borderId="0" fillId="0" fontId="9" numFmtId="0" pivotButton="0" quotePrefix="0" xfId="0">
      <alignment horizontal="center" vertical="center" wrapText="1"/>
    </xf>
    <xf applyAlignment="1" borderId="0" fillId="0" fontId="9" numFmtId="0" pivotButton="0" quotePrefix="0" xfId="0">
      <alignment horizontal="center" vertical="center" wrapText="1"/>
    </xf>
    <xf borderId="0" fillId="0" fontId="9" numFmtId="0" pivotButton="0" quotePrefix="0" xfId="0"/>
    <xf applyAlignment="1" borderId="0" fillId="0" fontId="9" numFmtId="164" pivotButton="0" quotePrefix="0" xfId="0">
      <alignment horizontal="right"/>
    </xf>
    <xf applyAlignment="1" borderId="1" fillId="0" fontId="5" numFmtId="165" pivotButton="0" quotePrefix="0" xfId="0">
      <alignment horizontal="center"/>
    </xf>
    <xf applyAlignment="1" borderId="0" fillId="0" fontId="5" numFmtId="0" pivotButton="0" quotePrefix="0" xfId="0">
      <alignment horizontal="center"/>
    </xf>
    <xf applyAlignment="1" borderId="1" fillId="0" fontId="4" numFmtId="0" pivotButton="0" quotePrefix="0" xfId="0">
      <alignment horizontal="center" vertical="center" wrapText="1"/>
    </xf>
    <xf applyAlignment="1" borderId="1" fillId="0" fontId="5" numFmtId="164" pivotButton="0" quotePrefix="0" xfId="0">
      <alignment horizontal="center"/>
    </xf>
    <xf applyAlignment="1" borderId="0" fillId="0" fontId="5" numFmtId="167" pivotButton="0" quotePrefix="0" xfId="0">
      <alignment horizontal="center"/>
    </xf>
    <xf applyAlignment="1" borderId="1" fillId="0" fontId="0" numFmtId="168" pivotButton="0" quotePrefix="0" xfId="0">
      <alignment horizontal="center" wrapText="1"/>
    </xf>
    <xf applyAlignment="1" borderId="1" fillId="0" fontId="0" numFmtId="3" pivotButton="0" quotePrefix="0" xfId="0">
      <alignment horizontal="center"/>
    </xf>
    <xf borderId="0" fillId="0" fontId="0" numFmtId="169" pivotButton="0" quotePrefix="0" xfId="0"/>
    <xf borderId="0" fillId="0" fontId="14" numFmtId="0" pivotButton="0" quotePrefix="0" xfId="0"/>
    <xf borderId="0" fillId="0" fontId="2" numFmtId="170" pivotButton="0" quotePrefix="0" xfId="0"/>
    <xf borderId="0" fillId="0" fontId="2" numFmtId="170" pivotButton="0" quotePrefix="0" xfId="0"/>
    <xf applyAlignment="1" borderId="0" fillId="0" fontId="2" numFmtId="170" pivotButton="0" quotePrefix="0" xfId="0">
      <alignment wrapText="1"/>
    </xf>
    <xf borderId="0" fillId="0" fontId="2" numFmtId="0" pivotButton="0" quotePrefix="0" xfId="0"/>
    <xf applyAlignment="1" borderId="0" fillId="0" fontId="2" numFmtId="0" pivotButton="0" quotePrefix="0" xfId="0">
      <alignment wrapText="1"/>
    </xf>
    <xf applyAlignment="1" borderId="0" fillId="0" fontId="2" numFmtId="0" pivotButton="0" quotePrefix="0" xfId="0">
      <alignment vertical="top" wrapText="1"/>
    </xf>
    <xf applyAlignment="1" borderId="0" fillId="0" fontId="2" numFmtId="0" pivotButton="0" quotePrefix="0" xfId="0">
      <alignment vertical="top"/>
    </xf>
    <xf applyAlignment="1" borderId="0" fillId="0" fontId="2" numFmtId="164" pivotButton="0" quotePrefix="0" xfId="0">
      <alignment vertical="top"/>
    </xf>
    <xf applyAlignment="1" borderId="0" fillId="0" fontId="2" numFmtId="0" pivotButton="0" quotePrefix="0" xfId="0">
      <alignment vertical="top"/>
    </xf>
    <xf applyAlignment="1" borderId="0" fillId="0" fontId="1" numFmtId="170" pivotButton="0" quotePrefix="0" xfId="0">
      <alignment vertical="top"/>
    </xf>
    <xf applyAlignment="1" borderId="0" fillId="0" fontId="1" numFmtId="170" pivotButton="0" quotePrefix="0" xfId="0">
      <alignment vertical="top" wrapText="1"/>
    </xf>
    <xf applyAlignment="1" borderId="0" fillId="0" fontId="1" numFmtId="0" pivotButton="0" quotePrefix="0" xfId="0">
      <alignment vertical="top" wrapText="1"/>
    </xf>
    <xf applyAlignment="1" borderId="0" fillId="0" fontId="16" numFmtId="0" pivotButton="0" quotePrefix="0" xfId="0">
      <alignment vertical="top"/>
    </xf>
    <xf applyAlignment="1" borderId="0" fillId="0" fontId="16" numFmtId="0" pivotButton="0" quotePrefix="0" xfId="0">
      <alignment vertical="top" wrapText="1"/>
    </xf>
    <xf applyAlignment="1" borderId="0" fillId="0" fontId="16" numFmtId="3" pivotButton="0" quotePrefix="0" xfId="0">
      <alignment vertical="top"/>
    </xf>
    <xf applyAlignment="1" borderId="0" fillId="0" fontId="16" numFmtId="3" pivotButton="0" quotePrefix="0" xfId="0">
      <alignment vertical="top"/>
    </xf>
    <xf applyAlignment="1" borderId="0" fillId="0" fontId="16" numFmtId="164" pivotButton="0" quotePrefix="0" xfId="0">
      <alignment vertical="top"/>
    </xf>
    <xf applyAlignment="1" borderId="0" fillId="0" fontId="16" numFmtId="0" pivotButton="0" quotePrefix="0" xfId="0">
      <alignment vertical="top"/>
    </xf>
    <xf applyAlignment="1" borderId="0" fillId="0" fontId="1" numFmtId="0" pivotButton="0" quotePrefix="0" xfId="0">
      <alignment vertical="top"/>
    </xf>
    <xf applyAlignment="1" borderId="0" fillId="0" fontId="1" numFmtId="171" pivotButton="0" quotePrefix="0" xfId="0">
      <alignment vertical="top"/>
    </xf>
    <xf applyAlignment="1" borderId="0" fillId="0" fontId="1" numFmtId="171" pivotButton="0" quotePrefix="0" xfId="0">
      <alignment vertical="top"/>
    </xf>
    <xf applyAlignment="1" borderId="1" fillId="0" fontId="16" numFmtId="3" pivotButton="0" quotePrefix="0" xfId="0">
      <alignment vertical="top"/>
    </xf>
    <xf applyAlignment="1" borderId="1" fillId="0" fontId="16" numFmtId="3" pivotButton="0" quotePrefix="0" xfId="0">
      <alignment vertical="top"/>
    </xf>
    <xf applyAlignment="1" borderId="1" fillId="0" fontId="1" numFmtId="170" pivotButton="0" quotePrefix="0" xfId="0">
      <alignment vertical="top"/>
    </xf>
    <xf applyAlignment="1" borderId="1" fillId="0" fontId="1" numFmtId="170" pivotButton="0" quotePrefix="0" xfId="0">
      <alignment vertical="top"/>
    </xf>
    <xf applyAlignment="1" borderId="0" fillId="0" fontId="12" numFmtId="0" pivotButton="0" quotePrefix="0" xfId="0">
      <alignment vertical="top"/>
    </xf>
    <xf applyAlignment="1" borderId="0" fillId="0" fontId="11" numFmtId="0" pivotButton="0" quotePrefix="0" xfId="0">
      <alignment vertical="top"/>
    </xf>
    <xf applyAlignment="1" borderId="0" fillId="0" fontId="1" numFmtId="172" pivotButton="0" quotePrefix="0" xfId="0">
      <alignment vertical="top"/>
    </xf>
    <xf applyAlignment="1" borderId="0" fillId="0" fontId="15" numFmtId="172" pivotButton="0" quotePrefix="0" xfId="0">
      <alignment vertical="top"/>
    </xf>
    <xf applyAlignment="1" borderId="0" fillId="0" fontId="2" numFmtId="0" pivotButton="0" quotePrefix="0" xfId="0">
      <alignment horizontal="left" vertical="top"/>
    </xf>
    <xf borderId="2" fillId="0" fontId="2" numFmtId="0" pivotButton="0" quotePrefix="0" xfId="0"/>
    <xf borderId="2" fillId="0" fontId="2" numFmtId="164" pivotButton="0" quotePrefix="0" xfId="0"/>
    <xf borderId="3" fillId="0" fontId="2" numFmtId="0" pivotButton="0" quotePrefix="0" xfId="0"/>
    <xf applyAlignment="1" borderId="3" fillId="0" fontId="2" numFmtId="0" pivotButton="0" quotePrefix="0" xfId="0">
      <alignment horizontal="right"/>
    </xf>
    <xf borderId="0" fillId="0" fontId="2" numFmtId="3" pivotButton="0" quotePrefix="0" xfId="0"/>
    <xf borderId="0" fillId="0" fontId="2" numFmtId="0" pivotButton="0" quotePrefix="0" xfId="0"/>
    <xf applyAlignment="1" borderId="3" fillId="0" fontId="2" numFmtId="0" pivotButton="0" quotePrefix="0" xfId="0">
      <alignment horizontal="right"/>
    </xf>
    <xf borderId="0" fillId="0" fontId="2" numFmtId="0" pivotButton="0" quotePrefix="0" xfId="0"/>
    <xf borderId="0" fillId="0" fontId="2" numFmtId="0" pivotButton="0" quotePrefix="1" xfId="0"/>
    <xf borderId="0" fillId="0" fontId="2" numFmtId="164" pivotButton="0" quotePrefix="0" xfId="0"/>
    <xf borderId="4" fillId="0" fontId="2" numFmtId="0" pivotButton="0" quotePrefix="0" xfId="0"/>
    <xf applyAlignment="1" borderId="4" fillId="0" fontId="2" numFmtId="170" pivotButton="0" quotePrefix="0" xfId="0">
      <alignment wrapText="1"/>
    </xf>
    <xf borderId="4" fillId="0" fontId="2" numFmtId="170" pivotButton="0" quotePrefix="0" xfId="0"/>
    <xf borderId="0" fillId="0" fontId="2" numFmtId="164" pivotButton="0" quotePrefix="0" xfId="0"/>
    <xf applyAlignment="1" borderId="0" fillId="0" fontId="2" numFmtId="0" pivotButton="0" quotePrefix="0" xfId="0">
      <alignment vertical="top" wrapText="1"/>
    </xf>
    <xf borderId="5" fillId="0" fontId="2" numFmtId="0" pivotButton="0" quotePrefix="0" xfId="0"/>
    <xf borderId="5" fillId="0" fontId="2" numFmtId="164" pivotButton="0" quotePrefix="0" xfId="0"/>
    <xf borderId="7" fillId="0" fontId="2" numFmtId="170" pivotButton="0" quotePrefix="0" xfId="0"/>
    <xf borderId="8" fillId="0" fontId="2" numFmtId="170" pivotButton="0" quotePrefix="0" xfId="0"/>
    <xf borderId="8" fillId="0" fontId="2" numFmtId="173" pivotButton="0" quotePrefix="0" xfId="2"/>
    <xf borderId="8" fillId="0" fontId="2" numFmtId="174" pivotButton="0" quotePrefix="0" xfId="3"/>
    <xf borderId="8" fillId="0" fontId="2" numFmtId="0" pivotButton="0" quotePrefix="0" xfId="0"/>
    <xf borderId="9" fillId="0" fontId="2" numFmtId="174" pivotButton="0" quotePrefix="0" xfId="3"/>
    <xf borderId="6" fillId="0" fontId="2" numFmtId="164" pivotButton="0" quotePrefix="0" xfId="0"/>
    <xf borderId="3" fillId="3" fontId="2" numFmtId="171" pivotButton="0" quotePrefix="0" xfId="0"/>
    <xf borderId="0" fillId="3" fontId="2" numFmtId="170" pivotButton="0" quotePrefix="0" xfId="0"/>
    <xf applyAlignment="1" borderId="0" fillId="3" fontId="2" numFmtId="173" pivotButton="0" quotePrefix="1" xfId="2">
      <alignment horizontal="right"/>
    </xf>
    <xf borderId="0" fillId="3" fontId="2" numFmtId="173" pivotButton="0" quotePrefix="0" xfId="2"/>
    <xf borderId="0" fillId="3" fontId="2" numFmtId="173" pivotButton="0" quotePrefix="0" xfId="2"/>
    <xf applyAlignment="1" borderId="0" fillId="3" fontId="2" numFmtId="173" pivotButton="0" quotePrefix="0" xfId="2">
      <alignment horizontal="center"/>
    </xf>
    <xf applyAlignment="1" borderId="0" fillId="3" fontId="2" numFmtId="172" pivotButton="0" quotePrefix="0" xfId="0">
      <alignment vertical="top"/>
    </xf>
    <xf applyAlignment="1" borderId="0" fillId="3" fontId="2" numFmtId="175" pivotButton="0" quotePrefix="1" xfId="0">
      <alignment horizontal="right"/>
    </xf>
    <xf borderId="0" fillId="3" fontId="2" numFmtId="174" pivotButton="0" quotePrefix="0" xfId="3"/>
    <xf borderId="0" fillId="3" fontId="2" numFmtId="0" pivotButton="0" quotePrefix="0" xfId="0"/>
    <xf applyAlignment="1" borderId="4" fillId="3" fontId="2" numFmtId="170" pivotButton="0" quotePrefix="1" xfId="0">
      <alignment horizontal="right"/>
    </xf>
    <xf applyAlignment="1" borderId="4" fillId="3" fontId="2" numFmtId="170" pivotButton="0" quotePrefix="0" xfId="0">
      <alignment horizontal="right"/>
    </xf>
    <xf borderId="4" fillId="3" fontId="2" numFmtId="175" pivotButton="0" quotePrefix="0" xfId="0"/>
    <xf borderId="0" fillId="3" fontId="2" numFmtId="0" pivotButton="0" quotePrefix="0" xfId="0"/>
    <xf borderId="5" fillId="3" fontId="2" numFmtId="164" pivotButton="0" quotePrefix="0" xfId="0"/>
    <xf borderId="3" fillId="0" fontId="2" numFmtId="171" pivotButton="0" quotePrefix="0" xfId="0"/>
    <xf borderId="0" fillId="0" fontId="2" numFmtId="170" pivotButton="0" quotePrefix="0" xfId="0"/>
    <xf applyAlignment="1" borderId="0" fillId="0" fontId="2" numFmtId="3" pivotButton="0" quotePrefix="0" xfId="0">
      <alignment horizontal="right"/>
    </xf>
    <xf applyAlignment="1" borderId="0" fillId="0" fontId="2" numFmtId="173" pivotButton="0" quotePrefix="1" xfId="2">
      <alignment horizontal="right"/>
    </xf>
    <xf applyAlignment="1" borderId="0" fillId="0" fontId="2" numFmtId="175" pivotButton="0" quotePrefix="1" xfId="0">
      <alignment horizontal="right"/>
    </xf>
    <xf applyAlignment="1" borderId="4" fillId="0" fontId="2" numFmtId="170" pivotButton="0" quotePrefix="1" xfId="0">
      <alignment horizontal="right"/>
    </xf>
    <xf borderId="0" fillId="0" fontId="2" numFmtId="173" pivotButton="0" quotePrefix="0" xfId="2"/>
    <xf applyAlignment="1" borderId="2" fillId="0" fontId="2" numFmtId="175" pivotButton="0" quotePrefix="1" xfId="0">
      <alignment horizontal="right"/>
    </xf>
    <xf borderId="0" fillId="0" fontId="2" numFmtId="175" pivotButton="0" quotePrefix="0" xfId="0"/>
    <xf borderId="5" fillId="0" fontId="2" numFmtId="164" pivotButton="0" quotePrefix="0" xfId="0"/>
    <xf applyAlignment="1" borderId="0" fillId="0" fontId="2" numFmtId="172" pivotButton="0" quotePrefix="0" xfId="0">
      <alignment vertical="top"/>
    </xf>
    <xf borderId="0" fillId="4" fontId="2" numFmtId="0" pivotButton="0" quotePrefix="0" xfId="0"/>
    <xf borderId="0" fillId="0" fontId="2" numFmtId="14" pivotButton="0" quotePrefix="0" xfId="0"/>
    <xf borderId="2" fillId="0" fontId="2" numFmtId="164" pivotButton="0" quotePrefix="0" xfId="0"/>
    <xf applyAlignment="1" borderId="0" fillId="0" fontId="2" numFmtId="165" pivotButton="0" quotePrefix="0" xfId="0">
      <alignment vertical="top" wrapText="1"/>
    </xf>
    <xf applyAlignment="1" borderId="2" fillId="0" fontId="2" numFmtId="0" pivotButton="0" quotePrefix="0" xfId="0">
      <alignment vertical="top" wrapText="1"/>
    </xf>
    <xf borderId="0" fillId="0" fontId="2" numFmtId="164" pivotButton="0" quotePrefix="0" xfId="0"/>
    <xf applyAlignment="1" borderId="0" fillId="0" fontId="2" numFmtId="0" pivotButton="0" quotePrefix="0" xfId="0">
      <alignment horizontal="right"/>
    </xf>
    <xf borderId="0" fillId="0" fontId="2" numFmtId="3" pivotButton="0" quotePrefix="0" xfId="0"/>
    <xf borderId="0" fillId="0" fontId="2" numFmtId="14" pivotButton="0" quotePrefix="0" xfId="0"/>
    <xf borderId="0" fillId="5" fontId="2" numFmtId="0" pivotButton="0" quotePrefix="0" xfId="0"/>
    <xf borderId="0" fillId="0" fontId="2" numFmtId="173" pivotButton="0" quotePrefix="0" xfId="2"/>
    <xf borderId="0" fillId="0" fontId="2" numFmtId="173" pivotButton="0" quotePrefix="0" xfId="0"/>
    <xf borderId="0" fillId="0" fontId="2" numFmtId="3" pivotButton="0" quotePrefix="0" xfId="0"/>
    <xf borderId="0" fillId="0" fontId="2" numFmtId="0" pivotButton="0" quotePrefix="0" xfId="0"/>
    <xf borderId="4" fillId="0" fontId="2" numFmtId="170" pivotButton="0" quotePrefix="0" xfId="0"/>
    <xf applyAlignment="1" borderId="0" fillId="0" fontId="17" numFmtId="172" pivotButton="0" quotePrefix="0" xfId="0">
      <alignment vertical="top"/>
    </xf>
    <xf applyAlignment="1" borderId="0" fillId="0" fontId="17" numFmtId="165" pivotButton="0" quotePrefix="0" xfId="0">
      <alignment vertical="top" wrapText="1"/>
    </xf>
    <xf applyAlignment="1" borderId="0" fillId="0" fontId="2" numFmtId="176" pivotButton="0" quotePrefix="0" xfId="0">
      <alignment vertical="top"/>
    </xf>
    <xf applyAlignment="1" borderId="0" fillId="0" fontId="13" numFmtId="172" pivotButton="0" quotePrefix="0" xfId="0">
      <alignment vertical="top"/>
    </xf>
    <xf applyAlignment="1" borderId="0" fillId="0" fontId="2" numFmtId="0" pivotButton="0" quotePrefix="0" xfId="0">
      <alignment horizontal="center"/>
    </xf>
    <xf borderId="0" fillId="0" fontId="19" numFmtId="0" pivotButton="0" quotePrefix="0" xfId="0"/>
    <xf applyAlignment="1" borderId="2" fillId="0" fontId="2" numFmtId="165" pivotButton="0" quotePrefix="0" xfId="0">
      <alignment vertical="top" wrapText="1"/>
    </xf>
    <xf borderId="0" fillId="0" fontId="2" numFmtId="165" pivotButton="0" quotePrefix="0" xfId="0"/>
    <xf borderId="0" fillId="0" fontId="2" numFmtId="165" pivotButton="0" quotePrefix="0" xfId="0"/>
    <xf borderId="0" fillId="0" fontId="2" numFmtId="170" pivotButton="0" quotePrefix="0" xfId="0"/>
    <xf applyAlignment="1" borderId="0" fillId="0" fontId="2" numFmtId="173" pivotButton="0" quotePrefix="0" xfId="2">
      <alignment horizontal="right"/>
    </xf>
    <xf applyAlignment="1" borderId="0" fillId="0" fontId="2" numFmtId="0" pivotButton="0" quotePrefix="0" xfId="0">
      <alignment horizontal="right"/>
    </xf>
    <xf borderId="2" fillId="0" fontId="2" numFmtId="0" pivotButton="0" quotePrefix="0" xfId="0"/>
    <xf borderId="2" fillId="0" fontId="19" numFmtId="0" pivotButton="0" quotePrefix="0" xfId="0"/>
    <xf borderId="3" fillId="6" fontId="2" numFmtId="171" pivotButton="0" quotePrefix="0" xfId="0"/>
    <xf applyAlignment="1" borderId="0" fillId="0" fontId="2" numFmtId="170" pivotButton="0" quotePrefix="0" xfId="0">
      <alignment wrapText="1"/>
    </xf>
    <xf applyAlignment="1" borderId="2" fillId="0" fontId="2" numFmtId="0" pivotButton="0" quotePrefix="0" xfId="0">
      <alignment vertical="top" wrapText="1"/>
    </xf>
    <xf borderId="4" fillId="0" fontId="2" numFmtId="0" pivotButton="0" quotePrefix="0" xfId="0"/>
    <xf applyAlignment="1" borderId="0" fillId="0" fontId="2" numFmtId="3" pivotButton="0" quotePrefix="0" xfId="0">
      <alignment wrapText="1"/>
    </xf>
    <xf applyAlignment="1" borderId="0" fillId="0" fontId="24" numFmtId="172" pivotButton="0" quotePrefix="0" xfId="5">
      <alignment vertical="top"/>
    </xf>
    <xf borderId="10" fillId="0" fontId="2" numFmtId="170" pivotButton="0" quotePrefix="0" xfId="0"/>
    <xf borderId="0" fillId="0" fontId="2" numFmtId="16" pivotButton="0" quotePrefix="0" xfId="0"/>
    <xf borderId="0" fillId="0" fontId="2" numFmtId="14" pivotButton="0" quotePrefix="0" xfId="0"/>
    <xf borderId="0" fillId="0" fontId="2" numFmtId="177" pivotButton="0" quotePrefix="0" xfId="0"/>
    <xf applyAlignment="1" borderId="2" fillId="0" fontId="2" numFmtId="172" pivotButton="0" quotePrefix="0" xfId="0">
      <alignment vertical="top"/>
    </xf>
    <xf borderId="0" fillId="0" fontId="25" numFmtId="16" pivotButton="0" quotePrefix="0" xfId="0"/>
    <xf borderId="0" fillId="0" fontId="23" numFmtId="173" pivotButton="0" quotePrefix="0" xfId="2"/>
    <xf applyAlignment="1" borderId="0" fillId="0" fontId="2" numFmtId="0" pivotButton="0" quotePrefix="0" xfId="0">
      <alignment horizontal="left"/>
    </xf>
    <xf borderId="0" fillId="0" fontId="0" numFmtId="0" pivotButton="0" quotePrefix="0" xfId="0"/>
    <xf borderId="0" fillId="0" fontId="2" numFmtId="0" pivotButton="0" quotePrefix="0" xfId="2"/>
    <xf borderId="0" fillId="0" fontId="2" numFmtId="43" pivotButton="0" quotePrefix="0" xfId="2"/>
    <xf borderId="0" fillId="0" fontId="2" numFmtId="178" pivotButton="0" quotePrefix="0" xfId="2"/>
    <xf applyAlignment="1" borderId="1" fillId="0" fontId="0" numFmtId="0" pivotButton="0" quotePrefix="0" xfId="0">
      <alignment horizontal="left" vertical="top" wrapText="1"/>
    </xf>
    <xf applyAlignment="1" borderId="1" fillId="0" fontId="0" numFmtId="0" pivotButton="0" quotePrefix="0" xfId="0">
      <alignment horizontal="left" vertical="top"/>
    </xf>
    <xf applyAlignment="1" borderId="1" fillId="0" fontId="13" numFmtId="0" pivotButton="0" quotePrefix="0" xfId="0">
      <alignment horizontal="left" vertical="top" wrapText="1"/>
    </xf>
    <xf applyAlignment="1" borderId="1" fillId="0" fontId="13" numFmtId="0" pivotButton="0" quotePrefix="0" xfId="0">
      <alignment horizontal="left" vertical="top"/>
    </xf>
    <xf applyAlignment="1" borderId="1" fillId="0" fontId="9" numFmtId="0" pivotButton="0" quotePrefix="0" xfId="0">
      <alignment horizontal="left" vertical="top" wrapText="1"/>
    </xf>
    <xf borderId="0" fillId="0" fontId="0" numFmtId="166" pivotButton="0" quotePrefix="0" xfId="1"/>
    <xf borderId="3" fillId="0" fontId="2" numFmtId="171" pivotButton="0" quotePrefix="0" xfId="0"/>
    <xf borderId="3" fillId="3" fontId="2" numFmtId="171" pivotButton="0" quotePrefix="0" xfId="0"/>
    <xf borderId="0" fillId="0" fontId="2" numFmtId="170" pivotButton="0" quotePrefix="0" xfId="0"/>
    <xf applyAlignment="1" borderId="0" fillId="0" fontId="2" numFmtId="170" pivotButton="0" quotePrefix="0" xfId="0">
      <alignment wrapText="1"/>
    </xf>
    <xf borderId="0" fillId="3" fontId="2" numFmtId="170" pivotButton="0" quotePrefix="0" xfId="0"/>
    <xf borderId="7" fillId="0" fontId="2" numFmtId="170" pivotButton="0" quotePrefix="0" xfId="0"/>
    <xf borderId="8" fillId="0" fontId="2" numFmtId="170" pivotButton="0" quotePrefix="0" xfId="0"/>
    <xf applyAlignment="1" borderId="0" fillId="0" fontId="2" numFmtId="172" pivotButton="0" quotePrefix="0" xfId="0">
      <alignment vertical="top"/>
    </xf>
    <xf applyAlignment="1" borderId="0" fillId="0" fontId="17" numFmtId="172" pivotButton="0" quotePrefix="0" xfId="0">
      <alignment vertical="top"/>
    </xf>
    <xf applyAlignment="1" borderId="0" fillId="0" fontId="13" numFmtId="172" pivotButton="0" quotePrefix="0" xfId="0">
      <alignment vertical="top"/>
    </xf>
    <xf applyAlignment="1" borderId="0" fillId="3" fontId="2" numFmtId="172" pivotButton="0" quotePrefix="0" xfId="0">
      <alignment vertical="top"/>
    </xf>
    <xf applyAlignment="1" borderId="0" fillId="0" fontId="2" numFmtId="175" pivotButton="0" quotePrefix="1" xfId="0">
      <alignment horizontal="right"/>
    </xf>
    <xf borderId="0" fillId="3" fontId="2" numFmtId="174" pivotButton="0" quotePrefix="0" xfId="3"/>
    <xf borderId="8" fillId="0" fontId="2" numFmtId="174" pivotButton="0" quotePrefix="0" xfId="3"/>
    <xf borderId="4" fillId="0" fontId="2" numFmtId="170" pivotButton="0" quotePrefix="0" xfId="0"/>
    <xf applyAlignment="1" borderId="4" fillId="0" fontId="2" numFmtId="170" pivotButton="0" quotePrefix="0" xfId="0">
      <alignment wrapText="1"/>
    </xf>
    <xf applyAlignment="1" borderId="4" fillId="0" fontId="2" numFmtId="170" pivotButton="0" quotePrefix="1" xfId="0">
      <alignment horizontal="right"/>
    </xf>
    <xf applyAlignment="1" borderId="4" fillId="3" fontId="2" numFmtId="170" pivotButton="0" quotePrefix="1" xfId="0">
      <alignment horizontal="right"/>
    </xf>
    <xf applyAlignment="1" borderId="4" fillId="3" fontId="2" numFmtId="170" pivotButton="0" quotePrefix="0" xfId="0">
      <alignment horizontal="right"/>
    </xf>
    <xf applyAlignment="1" borderId="0" fillId="0" fontId="2" numFmtId="176" pivotButton="0" quotePrefix="0" xfId="0">
      <alignment vertical="top"/>
    </xf>
    <xf applyAlignment="1" borderId="2" fillId="0" fontId="2" numFmtId="175" pivotButton="0" quotePrefix="1" xfId="0">
      <alignment horizontal="right"/>
    </xf>
    <xf applyAlignment="1" borderId="0" fillId="3" fontId="2" numFmtId="175" pivotButton="0" quotePrefix="1" xfId="0">
      <alignment horizontal="right"/>
    </xf>
    <xf borderId="9" fillId="0" fontId="2" numFmtId="174" pivotButton="0" quotePrefix="0" xfId="3"/>
    <xf borderId="2" fillId="0" fontId="2" numFmtId="164" pivotButton="0" quotePrefix="0" xfId="0"/>
    <xf borderId="0" fillId="0" fontId="2" numFmtId="175" pivotButton="0" quotePrefix="0" xfId="0"/>
    <xf borderId="4" fillId="3" fontId="2" numFmtId="175" pivotButton="0" quotePrefix="0" xfId="0"/>
    <xf borderId="5" fillId="0" fontId="2" numFmtId="164" pivotButton="0" quotePrefix="0" xfId="0"/>
    <xf borderId="5" fillId="3" fontId="2" numFmtId="164" pivotButton="0" quotePrefix="0" xfId="0"/>
    <xf borderId="6" fillId="0" fontId="2" numFmtId="164" pivotButton="0" quotePrefix="0" xfId="0"/>
    <xf borderId="0" fillId="0" fontId="2" numFmtId="164" pivotButton="0" quotePrefix="0" xfId="0"/>
    <xf applyAlignment="1" borderId="0" fillId="0" fontId="1" numFmtId="171" pivotButton="0" quotePrefix="0" xfId="0">
      <alignment vertical="top"/>
    </xf>
    <xf applyAlignment="1" borderId="0" fillId="0" fontId="1" numFmtId="170" pivotButton="0" quotePrefix="0" xfId="0">
      <alignment vertical="top"/>
    </xf>
    <xf applyAlignment="1" borderId="0" fillId="0" fontId="1" numFmtId="170" pivotButton="0" quotePrefix="0" xfId="0">
      <alignment vertical="top" wrapText="1"/>
    </xf>
    <xf applyAlignment="1" borderId="1" fillId="0" fontId="1" numFmtId="170" pivotButton="0" quotePrefix="0" xfId="0">
      <alignment vertical="top"/>
    </xf>
    <xf applyAlignment="1" borderId="0" fillId="0" fontId="1" numFmtId="172" pivotButton="0" quotePrefix="0" xfId="0">
      <alignment vertical="top"/>
    </xf>
    <xf applyAlignment="1" borderId="0" fillId="0" fontId="15" numFmtId="172" pivotButton="0" quotePrefix="0" xfId="0">
      <alignment vertical="top"/>
    </xf>
    <xf applyAlignment="1" borderId="0" fillId="0" fontId="16" numFmtId="164" pivotButton="0" quotePrefix="0" xfId="0">
      <alignment vertical="top"/>
    </xf>
    <xf applyAlignment="1" borderId="0" fillId="0" fontId="2" numFmtId="164" pivotButton="0" quotePrefix="0" xfId="0">
      <alignment vertical="top"/>
    </xf>
    <xf applyAlignment="1" borderId="1" fillId="0" fontId="9" numFmtId="164" pivotButton="0" quotePrefix="0" xfId="0">
      <alignment horizontal="center"/>
    </xf>
    <xf applyAlignment="1" borderId="1" fillId="0" fontId="9" numFmtId="164" pivotButton="0" quotePrefix="1" xfId="0">
      <alignment horizontal="center"/>
    </xf>
    <xf borderId="1" fillId="0" fontId="9" numFmtId="164" pivotButton="0" quotePrefix="0" xfId="0"/>
    <xf borderId="0" fillId="0" fontId="0" numFmtId="164" pivotButton="0" quotePrefix="0" xfId="0"/>
    <xf applyAlignment="1" borderId="0" fillId="0" fontId="9" numFmtId="164" pivotButton="0" quotePrefix="0" xfId="0">
      <alignment horizontal="right"/>
    </xf>
    <xf applyAlignment="1" borderId="1" fillId="0" fontId="5" numFmtId="165" pivotButton="0" quotePrefix="0" xfId="0">
      <alignment horizontal="center"/>
    </xf>
    <xf applyAlignment="1" borderId="1" fillId="0" fontId="5" numFmtId="164" pivotButton="0" quotePrefix="0" xfId="0">
      <alignment horizontal="center"/>
    </xf>
    <xf borderId="0" fillId="0" fontId="0" numFmtId="169" pivotButton="0" quotePrefix="0" xfId="0"/>
    <xf applyAlignment="1" borderId="0" fillId="0" fontId="5" numFmtId="167" pivotButton="0" quotePrefix="0" xfId="0">
      <alignment horizontal="center"/>
    </xf>
    <xf applyAlignment="1" borderId="1" fillId="0" fontId="13" numFmtId="164" pivotButton="0" quotePrefix="0" xfId="0">
      <alignment horizontal="center"/>
    </xf>
    <xf applyAlignment="1" borderId="1" fillId="0" fontId="13" numFmtId="165" pivotButton="0" quotePrefix="0" xfId="0">
      <alignment horizontal="center"/>
    </xf>
    <xf borderId="0" fillId="0" fontId="10" numFmtId="164" pivotButton="0" quotePrefix="0" xfId="0"/>
    <xf applyAlignment="1" borderId="1" fillId="0" fontId="0" numFmtId="168" pivotButton="0" quotePrefix="0" xfId="0">
      <alignment horizontal="center" wrapText="1"/>
    </xf>
    <xf applyAlignment="1" borderId="0" fillId="0" fontId="5" numFmtId="164" pivotButton="0" quotePrefix="0" xfId="0">
      <alignment horizontal="center"/>
    </xf>
    <xf borderId="0" fillId="0" fontId="2" numFmtId="165" pivotButton="0" quotePrefix="0" xfId="0"/>
    <xf applyAlignment="1" borderId="2" fillId="0" fontId="2" numFmtId="165" pivotButton="0" quotePrefix="0" xfId="0">
      <alignment vertical="top" wrapText="1"/>
    </xf>
    <xf applyAlignment="1" borderId="0" fillId="0" fontId="2" numFmtId="165" pivotButton="0" quotePrefix="0" xfId="0">
      <alignment vertical="top" wrapText="1"/>
    </xf>
    <xf borderId="10" fillId="0" fontId="2" numFmtId="170" pivotButton="0" quotePrefix="0" xfId="0"/>
    <xf applyAlignment="1" borderId="0" fillId="0" fontId="17" numFmtId="165" pivotButton="0" quotePrefix="0" xfId="0">
      <alignment vertical="top" wrapText="1"/>
    </xf>
    <xf applyAlignment="1" borderId="2" fillId="0" fontId="2" numFmtId="172" pivotButton="0" quotePrefix="0" xfId="0">
      <alignment vertical="top"/>
    </xf>
    <xf borderId="0" fillId="0" fontId="2" numFmtId="177" pivotButton="0" quotePrefix="0" xfId="0"/>
    <xf borderId="3" fillId="6" fontId="2" numFmtId="171" pivotButton="0" quotePrefix="0" xfId="0"/>
    <xf borderId="0" fillId="0" fontId="2" numFmtId="178" pivotButton="0" quotePrefix="0" xfId="2"/>
    <xf applyAlignment="1" borderId="0" fillId="0" fontId="24" numFmtId="172" pivotButton="0" quotePrefix="0" xfId="5">
      <alignment vertical="top"/>
    </xf>
  </cellXfs>
  <cellStyles count="6">
    <cellStyle builtinId="0" name="Normal" xfId="0"/>
    <cellStyle builtinId="5" name="Percent" xfId="1"/>
    <cellStyle builtinId="3" name="Comma" xfId="2"/>
    <cellStyle builtinId="4" name="Currency" xfId="3"/>
    <cellStyle name="Normal 2" xfId="4"/>
    <cellStyle builtinId="27" name="Bad" xfId="5"/>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sharedStrings.xml" Type="http://schemas.openxmlformats.org/officeDocument/2006/relationships/sharedStrings" /><Relationship Id="rId12" Target="styles.xml" Type="http://schemas.openxmlformats.org/officeDocument/2006/relationships/styles" /><Relationship Id="rId13" Target="theme/theme1.xml" Type="http://schemas.openxmlformats.org/officeDocument/2006/relationships/theme" /></Relationships>
</file>

<file path=xl/comments/comment1.xml><?xml version="1.0" encoding="utf-8"?>
<comments xmlns="http://schemas.openxmlformats.org/spreadsheetml/2006/main">
  <authors>
    <author>John Elliott</author>
  </authors>
  <commentList>
    <comment authorId="0" ref="C140" shapeId="0">
      <text>
        <t>John Elliott:
Corrected from previous versions</t>
      </text>
    </comment>
    <comment authorId="0" ref="F140" shapeId="0">
      <text>
        <t>John Elliott:
Corrected from previous versions</t>
      </text>
    </comment>
  </commentList>
</comments>
</file>

<file path=xl/comments/comment2.xml><?xml version="1.0" encoding="utf-8"?>
<comments xmlns="http://schemas.openxmlformats.org/spreadsheetml/2006/main">
  <authors>
    <author>Sajid Mian</author>
  </authors>
  <commentList>
    <comment authorId="0" ref="D7" shapeId="0">
      <text>
        <t>Sajid Mian:
Reset the waterr meter at Dining- on previous visit</t>
      </text>
    </comment>
    <comment authorId="0" ref="D19" shapeId="0">
      <text>
        <t>Sajid Mian:
Ramon took meter readings on 5/2/06. Had great difficulty to access the meter</t>
      </text>
    </comment>
    <comment authorId="0" ref="D106" shapeId="0">
      <text>
        <t>Sajid Mian:
Water meter has been reset</t>
      </text>
    </comment>
  </commentList>
</comments>
</file>

<file path=xl/comments/comment3.xml><?xml version="1.0" encoding="utf-8"?>
<comments xmlns="http://schemas.openxmlformats.org/spreadsheetml/2006/main">
  <authors>
    <author>ucmuser</author>
    <author>James Ly</author>
  </authors>
  <commentList>
    <comment authorId="0" ref="B8" shapeId="0">
      <text>
        <t>ucmuser:
= (Wilson + ElCap+ Sunpower +Nobles)/(Wilson+ElCap+Sunpower)
</t>
      </text>
    </comment>
    <comment authorId="0" ref="B14" shapeId="0">
      <text>
        <t>ucmuser:
= PGE 0646833510
</t>
      </text>
    </comment>
    <comment authorId="0" ref="B20" shapeId="0">
      <text>
        <t>ucmuser:
=$/City of Merced (Actual*748/1000)</t>
      </text>
    </comment>
    <comment authorId="1" ref="J24" shapeId="0">
      <text>
        <t>James Ly:
Negative values (0.70)
</t>
      </text>
    </comment>
    <comment authorId="0" ref="H25" shapeId="0">
      <text>
        <t>gpicazo:
Average of 2016/17
</t>
      </text>
    </comment>
    <comment authorId="1" ref="K25" shapeId="0">
      <text>
        <t>James Ly:
negative values (55971.50)
</t>
      </text>
    </comment>
  </commentList>
</comments>
</file>

<file path=xl/comments/comment4.xml><?xml version="1.0" encoding="utf-8"?>
<comments xmlns="http://schemas.openxmlformats.org/spreadsheetml/2006/main">
  <authors>
    <author>ucmuser</author>
    <author>verickson</author>
  </authors>
  <commentList>
    <comment authorId="0" ref="I6" shapeId="0">
      <text>
        <t>gpicazo: average(2016,2017)
</t>
      </text>
    </comment>
    <comment authorId="0" ref="B11" shapeId="0">
      <text>
        <t>ucmuser:
therms = (supplyT - returnT)*flow * 499 * 0.25 /100,000
</t>
      </text>
    </comment>
    <comment authorId="1" ref="J11" shapeId="0">
      <text>
        <t>verickson:
I confirmed with Emron; there are no gas meters at library. By my best guess, this is actually coming from the hw bridge from the deltaT across the coils.</t>
      </text>
    </comment>
    <comment authorId="0" ref="B21" shapeId="0">
      <text>
        <t>ucmuser:
from kol_tonhr_monthly in DB</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4.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7.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8.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sheet1.xml><?xml version="1.0" encoding="utf-8"?>
<worksheet xmlns="http://schemas.openxmlformats.org/spreadsheetml/2006/main">
  <sheetPr codeName="Sheet1">
    <outlinePr summaryBelow="1" summaryRight="1"/>
    <pageSetUpPr/>
  </sheetPr>
  <dimension ref="A1:C16"/>
  <sheetViews>
    <sheetView workbookViewId="0">
      <selection activeCell="A1" sqref="A1:C16"/>
    </sheetView>
  </sheetViews>
  <sheetFormatPr baseColWidth="8" defaultRowHeight="12.75"/>
  <sheetData>
    <row r="1" spans="1:3">
      <c r="A1" t="s">
        <v>0</v>
      </c>
    </row>
    <row r="3" spans="1:3">
      <c r="A3">
        <f>'Electric old'!B4</f>
        <v/>
      </c>
      <c r="B3" s="18">
        <f>'Electric old'!E4+'Electric old'!E16+'Electric old'!E28+'Electric old'!E40+'Electric old'!E52+'Electric old'!E64+'Electric old'!E76+'Electric old'!E88+'Electric old'!E100+'Electric old'!E112+'Electric old'!E124</f>
        <v/>
      </c>
      <c r="C3" s="209">
        <f>B3/$B$16</f>
        <v/>
      </c>
    </row>
    <row r="4" spans="1:3">
      <c r="A4">
        <f>'Electric old'!B5</f>
        <v/>
      </c>
      <c r="B4" s="18">
        <f>'Electric old'!E5+'Electric old'!E17+'Electric old'!E29+'Electric old'!E41+'Electric old'!E53+'Electric old'!E65+'Electric old'!E77+'Electric old'!E89+'Electric old'!E101+'Electric old'!E113+'Electric old'!E125</f>
        <v/>
      </c>
      <c r="C4" s="209">
        <f>B4/$B$16</f>
        <v/>
      </c>
    </row>
    <row r="5" spans="1:3">
      <c r="A5">
        <f>'Electric old'!B6</f>
        <v/>
      </c>
      <c r="B5" s="18">
        <f>'Electric old'!E6+'Electric old'!E18+'Electric old'!E30+'Electric old'!E42+'Electric old'!E54+'Electric old'!E66+'Electric old'!E78+'Electric old'!E90+'Electric old'!E102+'Electric old'!E114+'Electric old'!E126</f>
        <v/>
      </c>
      <c r="C5" s="209">
        <f>B5/$B$16</f>
        <v/>
      </c>
    </row>
    <row r="6" spans="1:3">
      <c r="A6">
        <f>'Electric old'!B7</f>
        <v/>
      </c>
      <c r="B6" s="18">
        <f>'Electric old'!E7+'Electric old'!E19+'Electric old'!E31+'Electric old'!E43+'Electric old'!E55+'Electric old'!E67+'Electric old'!E79+'Electric old'!E91+'Electric old'!E103+'Electric old'!E115+'Electric old'!E127</f>
        <v/>
      </c>
      <c r="C6" s="209">
        <f>B6/$B$16</f>
        <v/>
      </c>
    </row>
    <row r="7" spans="1:3">
      <c r="A7">
        <f>'Electric old'!B8</f>
        <v/>
      </c>
      <c r="B7" s="18">
        <f>'Electric old'!E8+'Electric old'!E20+'Electric old'!E32+'Electric old'!E44+'Electric old'!E56+'Electric old'!E68+'Electric old'!E80+'Electric old'!E92+'Electric old'!E104+'Electric old'!E116+'Electric old'!E128</f>
        <v/>
      </c>
      <c r="C7" s="209">
        <f>B7/$B$16</f>
        <v/>
      </c>
    </row>
    <row r="8" spans="1:3">
      <c r="A8">
        <f>'Electric old'!B9</f>
        <v/>
      </c>
      <c r="B8" s="18">
        <f>'Electric old'!E9+'Electric old'!E21+'Electric old'!E33+'Electric old'!E45+'Electric old'!E57+'Electric old'!E69+'Electric old'!E81+'Electric old'!E93+'Electric old'!E105+'Electric old'!E117+'Electric old'!E129</f>
        <v/>
      </c>
      <c r="C8" s="209">
        <f>B8/$B$16</f>
        <v/>
      </c>
    </row>
    <row r="9" spans="1:3">
      <c r="A9">
        <f>'Electric old'!B10</f>
        <v/>
      </c>
      <c r="B9" s="18">
        <f>'Electric old'!E10+'Electric old'!E22+'Electric old'!E34+'Electric old'!E46+'Electric old'!E58+'Electric old'!E70+'Electric old'!E82+'Electric old'!E94+'Electric old'!E106+'Electric old'!E118+'Electric old'!E130</f>
        <v/>
      </c>
      <c r="C9" s="209">
        <f>B9/$B$16</f>
        <v/>
      </c>
    </row>
    <row r="10" spans="1:3">
      <c r="A10">
        <f>'Electric old'!B11</f>
        <v/>
      </c>
      <c r="B10" s="18">
        <f>'Electric old'!E11+'Electric old'!E23+'Electric old'!E35+'Electric old'!E47+'Electric old'!E59+'Electric old'!E71+'Electric old'!E83+'Electric old'!E95+'Electric old'!E107+'Electric old'!E119+'Electric old'!E131</f>
        <v/>
      </c>
      <c r="C10" s="209">
        <f>B10/$B$16</f>
        <v/>
      </c>
    </row>
    <row r="11" spans="1:3">
      <c r="A11">
        <f>'Electric old'!B12</f>
        <v/>
      </c>
      <c r="B11" s="18">
        <f>'Electric old'!E12+'Electric old'!E24+'Electric old'!E36+'Electric old'!E48+'Electric old'!E60+'Electric old'!E72+'Electric old'!E84+'Electric old'!E96+'Electric old'!E108+'Electric old'!E120+'Electric old'!E132</f>
        <v/>
      </c>
      <c r="C11" s="209">
        <f>B11/$B$16</f>
        <v/>
      </c>
    </row>
    <row r="12" spans="1:3">
      <c r="A12">
        <f>'Electric old'!B13</f>
        <v/>
      </c>
      <c r="B12" s="55" t="n">
        <v>70000</v>
      </c>
      <c r="C12" s="209">
        <f>B12/$B$16</f>
        <v/>
      </c>
    </row>
    <row r="13" spans="1:3">
      <c r="A13">
        <f>'Electric old'!B14</f>
        <v/>
      </c>
      <c r="B13" s="55" t="n">
        <v>70000</v>
      </c>
      <c r="C13" s="209">
        <f>B13/$B$16</f>
        <v/>
      </c>
    </row>
    <row r="14" spans="1:3">
      <c r="A14">
        <f>'Electric old'!B15</f>
        <v/>
      </c>
      <c r="B14" s="55" t="n">
        <v>70000</v>
      </c>
      <c r="C14" s="209">
        <f>B14/$B$16</f>
        <v/>
      </c>
    </row>
    <row r="16" spans="1:3">
      <c r="A16" t="s">
        <v>1</v>
      </c>
      <c r="B16" s="18">
        <f>SUM(B3:B15)</f>
        <v/>
      </c>
    </row>
  </sheetData>
  <pageMargins bottom="1" footer="0.5" header="0.5" left="0.75" right="0.75" top="1"/>
</worksheet>
</file>

<file path=xl/worksheets/sheet10.xml><?xml version="1.0" encoding="utf-8"?>
<worksheet xmlns:r="http://schemas.openxmlformats.org/officeDocument/2006/relationships" xmlns="http://schemas.openxmlformats.org/spreadsheetml/2006/main">
  <sheetPr codeName="Sheet10">
    <outlinePr summaryBelow="1" summaryRight="1"/>
    <pageSetUpPr fitToPage="1"/>
  </sheetPr>
  <dimension ref="A1:R43"/>
  <sheetViews>
    <sheetView tabSelected="1" workbookViewId="0" zoomScale="110" zoomScaleNormal="110" zoomScaleSheetLayoutView="100">
      <pane activePane="topRight" state="frozen" topLeftCell="B1" xSplit="1"/>
      <selection activeCell="J6" pane="topRight" sqref="J6"/>
    </sheetView>
  </sheetViews>
  <sheetFormatPr baseColWidth="8" defaultColWidth="9.140625" defaultRowHeight="11.25" outlineLevelCol="0"/>
  <cols>
    <col customWidth="1" max="1" min="1" style="170" width="17.42578125"/>
    <col customWidth="1" max="2" min="2" style="170" width="21.5703125"/>
    <col customWidth="1" hidden="1" max="3" min="3" style="170" width="10.5703125"/>
    <col customWidth="1" hidden="1" max="4" min="4" style="170" width="10.140625"/>
    <col customWidth="1" hidden="1" max="6" min="5" style="170" width="8.7109375"/>
    <col customWidth="1" hidden="1" max="7" min="7" style="170" width="10"/>
    <col customWidth="1" hidden="1" max="8" min="8" style="170" width="8.28515625"/>
    <col customWidth="1" hidden="1" max="9" min="9" style="170" width="7.85546875"/>
    <col customWidth="1" max="10" min="10" style="170" width="8.7109375"/>
    <col customWidth="1" max="11" min="11" style="170" width="9.5703125"/>
    <col customWidth="1" max="12" min="12" style="170" width="12.5703125"/>
    <col customWidth="1" max="13" min="13" style="170" width="10"/>
    <col customWidth="1" max="14" min="14" style="170" width="12.42578125"/>
    <col customWidth="1" max="15" min="15" style="170" width="12.28515625"/>
    <col customWidth="1" max="16" min="16" style="170" width="9.5703125"/>
    <col customWidth="1" max="17" min="17" style="170" width="10.85546875"/>
    <col customWidth="1" max="18" min="18" style="170" width="22.7109375"/>
    <col customWidth="1" max="19" min="19" style="170" width="21.85546875"/>
    <col customWidth="1" max="16384" min="20" style="170" width="9.140625"/>
  </cols>
  <sheetData>
    <row customHeight="1" ht="15.75" r="1" s="200" spans="1:18">
      <c r="A1" s="47" t="s">
        <v>139</v>
      </c>
      <c r="F1" s="169" t="n"/>
      <c r="N1" s="193" t="n"/>
    </row>
    <row r="2" spans="1:18">
      <c r="C2" s="193" t="n"/>
      <c r="D2" s="193" t="n"/>
      <c r="Q2" s="166" t="s">
        <v>140</v>
      </c>
    </row>
    <row r="3" spans="1:18">
      <c r="A3" s="109" t="s">
        <v>3</v>
      </c>
      <c r="B3" s="109" t="s">
        <v>4</v>
      </c>
      <c r="C3" s="210">
        <f>'Gall R&amp;W Utility Summary'!C3</f>
        <v/>
      </c>
      <c r="D3" s="210">
        <f>'Gall R&amp;W Utility Summary'!D3</f>
        <v/>
      </c>
      <c r="E3" s="210">
        <f>'Gall R&amp;W Utility Summary'!E3</f>
        <v/>
      </c>
      <c r="F3" s="210">
        <f>'Gall R&amp;W Utility Summary'!F3</f>
        <v/>
      </c>
      <c r="G3" s="210">
        <f>'Gall R&amp;W Utility Summary'!G3</f>
        <v/>
      </c>
      <c r="H3" s="210">
        <f>'Gall R&amp;W Utility Summary'!H3</f>
        <v/>
      </c>
      <c r="I3" s="210">
        <f>'Gall R&amp;W Utility Summary'!I3</f>
        <v/>
      </c>
      <c r="J3" s="210">
        <f>'Gall R&amp;W Utility Summary'!J3</f>
        <v/>
      </c>
      <c r="K3" s="210">
        <f>'Gall R&amp;W Utility Summary'!K3</f>
        <v/>
      </c>
      <c r="L3" s="210">
        <f>'Gall R&amp;W Utility Summary'!L3</f>
        <v/>
      </c>
      <c r="M3" s="210">
        <f>'Gall R&amp;W Utility Summary'!M3</f>
        <v/>
      </c>
      <c r="N3" s="210">
        <f>'Gall R&amp;W Utility Summary'!N3</f>
        <v/>
      </c>
      <c r="O3" s="113" t="s">
        <v>1</v>
      </c>
      <c r="P3" s="113" t="s">
        <v>5</v>
      </c>
      <c r="Q3" s="166">
        <f>2278/198293</f>
        <v/>
      </c>
    </row>
    <row customFormat="1" r="4" s="212" spans="1:18">
      <c r="A4" s="212" t="n"/>
      <c r="B4" s="213" t="n"/>
      <c r="C4" s="212" t="n"/>
      <c r="D4" s="212" t="n"/>
      <c r="E4" s="212" t="n"/>
      <c r="F4" s="212" t="n"/>
      <c r="G4" s="212" t="n"/>
      <c r="H4" s="212" t="n"/>
      <c r="I4" s="212" t="n"/>
      <c r="J4" s="212" t="n"/>
      <c r="K4" s="212" t="n"/>
      <c r="L4" s="212" t="n"/>
      <c r="M4" s="212" t="n"/>
      <c r="N4" s="212" t="n"/>
      <c r="O4" s="212" t="n"/>
    </row>
    <row r="5" spans="1:18">
      <c r="A5" s="170" t="s">
        <v>6</v>
      </c>
      <c r="B5" s="213" t="s">
        <v>7</v>
      </c>
      <c r="C5" s="212">
        <f>'Gall R&amp;W Utility Summary'!C5</f>
        <v/>
      </c>
      <c r="D5" s="212">
        <f>'Gall R&amp;W Utility Summary'!D5</f>
        <v/>
      </c>
      <c r="E5" s="212">
        <f>'Gall R&amp;W Utility Summary'!E5</f>
        <v/>
      </c>
      <c r="F5" s="194">
        <f>'Gall R&amp;W Utility Summary'!F5</f>
        <v/>
      </c>
      <c r="G5" s="194">
        <f>'Gall R&amp;W Utility Summary'!G5</f>
        <v/>
      </c>
      <c r="H5" s="194">
        <f>'Gall R&amp;W Utility Summary'!H5</f>
        <v/>
      </c>
      <c r="I5" s="194">
        <f>'Gall R&amp;W Utility Summary'!I5</f>
        <v/>
      </c>
      <c r="J5" s="194">
        <f>'Gall R&amp;W Utility Summary'!J5</f>
        <v/>
      </c>
      <c r="K5" s="194">
        <f>'Gall R&amp;W Utility Summary'!K5</f>
        <v/>
      </c>
      <c r="L5" s="194">
        <f>'Gall R&amp;W Utility Summary'!L5</f>
        <v/>
      </c>
      <c r="M5" s="194">
        <f>'Gall R&amp;W Utility Summary'!M5</f>
        <v/>
      </c>
      <c r="N5" s="194">
        <f>'Gall R&amp;W Utility Summary'!N5</f>
        <v/>
      </c>
      <c r="O5" s="170" t="n"/>
      <c r="R5" s="270" t="n"/>
    </row>
    <row r="6" spans="1:18">
      <c r="A6" s="170" t="n"/>
      <c r="B6" s="81" t="s">
        <v>9</v>
      </c>
      <c r="C6" s="169">
        <f>158045/(2971/2976)</f>
        <v/>
      </c>
      <c r="D6" s="169">
        <f>170908.5/(2971/2976)</f>
        <v/>
      </c>
      <c r="E6" s="148">
        <f>162080/(2875/2880)</f>
        <v/>
      </c>
      <c r="F6" s="148">
        <f>121331.75/(2305/2976)</f>
        <v/>
      </c>
      <c r="G6" s="148">
        <f>150162.75/(2871/2880)</f>
        <v/>
      </c>
      <c r="H6" s="148">
        <f>132827.25/(2976/2976)</f>
        <v/>
      </c>
      <c r="I6" s="167">
        <f>AVERAGE(144088.521, 152285.121)</f>
        <v/>
      </c>
      <c r="J6" s="148">
        <f>0/(2679/2688)</f>
        <v/>
      </c>
      <c r="K6" s="148">
        <f>125797.75/(2310/2976)</f>
        <v/>
      </c>
      <c r="L6" s="148">
        <f>158518.25/(2873/2880)</f>
        <v/>
      </c>
      <c r="M6" s="148">
        <f>148372.5/(2863/2976)</f>
        <v/>
      </c>
      <c r="N6" s="148">
        <f>116250.5/(2155/2880)</f>
        <v/>
      </c>
      <c r="O6" s="148">
        <f>(SUM(C6:N6))</f>
        <v/>
      </c>
      <c r="R6" s="270" t="n"/>
    </row>
    <row customHeight="1" ht="22.5" r="7" s="200" spans="1:18">
      <c r="A7" s="170" t="n"/>
      <c r="B7" s="121" t="s">
        <v>10</v>
      </c>
      <c r="C7" s="219">
        <f>(126961.92+159448.01+1556.39+39787.05)/(1912930+0+266705)</f>
        <v/>
      </c>
      <c r="D7" s="217">
        <f>(139749+177842.04+1457.83+34522.94)/(1974066+0+231418)</f>
        <v/>
      </c>
      <c r="E7" s="264">
        <f>(185076.27+1457.83+134966.15+29901.04)/(2094283+0+200436)</f>
        <v/>
      </c>
      <c r="F7" s="217">
        <f>(149298.66+1507.11+119543.93+30874.59)/(1633178+0+206962)</f>
        <v/>
      </c>
      <c r="G7" s="217">
        <f>(110625.2+127231.05+1367.15+19692.82)/(1619564+0+128787)</f>
        <v/>
      </c>
      <c r="H7" s="217">
        <f>(119751.42+21491.19+1408.55+103923)/(1575343+140548)</f>
        <v/>
      </c>
      <c r="I7" s="219">
        <f>(114810.28+126949.47+14854.14+1506.62)/(1684658+97143)</f>
        <v/>
      </c>
      <c r="J7" s="217">
        <f>(122407+1506.62+27007+107322.26)/(1574771+0+176624)</f>
        <v/>
      </c>
      <c r="K7" s="217">
        <f>(93985.69+118222.48+1408.55+32135.16)/(1392504+215412)</f>
        <v/>
      </c>
      <c r="L7" s="217">
        <f> (101737.28 +92666.43+ 32632.08 +74577.2)/(1107699+399808+218743)</f>
        <v/>
      </c>
      <c r="M7" s="271">
        <f>(95190.12+56649.87+144861.44+39533.15)/(3593+1453945+265003)</f>
        <v/>
      </c>
      <c r="N7" s="217">
        <f>(102448.54 +153176.22+69411.98+39533.15)/(1537175+77431+265003)</f>
        <v/>
      </c>
      <c r="O7" s="169" t="n"/>
      <c r="R7" s="202" t="n"/>
    </row>
    <row r="8" spans="1:18">
      <c r="A8" s="184" t="n"/>
      <c r="B8" s="184" t="s">
        <v>11</v>
      </c>
      <c r="C8" s="233">
        <f>ROUND((C6*C7)*$Q$3,2)</f>
        <v/>
      </c>
      <c r="D8" s="233">
        <f>ROUND((D6*D7)*$Q$3,2)</f>
        <v/>
      </c>
      <c r="E8" s="233">
        <f>ROUND((E6*E7)*$Q$3,2)</f>
        <v/>
      </c>
      <c r="F8" s="233">
        <f>ROUND((F6*F7)*$Q$3,2)</f>
        <v/>
      </c>
      <c r="G8" s="233">
        <f>ROUND((G6*G7)*$Q$3,2)</f>
        <v/>
      </c>
      <c r="H8" s="233">
        <f>ROUND((H6*H7)*$Q$3,2)</f>
        <v/>
      </c>
      <c r="I8" s="233">
        <f>ROUND((I6*I7)*$Q$3,2)</f>
        <v/>
      </c>
      <c r="J8" s="233">
        <f>ROUND((J6*J7)*$Q$3,2)</f>
        <v/>
      </c>
      <c r="K8" s="233">
        <f>ROUND((K6*K7)*$Q$3,2)</f>
        <v/>
      </c>
      <c r="L8" s="233">
        <f>ROUND((L6*L7)*$Q$3,2)</f>
        <v/>
      </c>
      <c r="M8" s="233">
        <f>ROUND((M6*M7)*$Q$3,2)</f>
        <v/>
      </c>
      <c r="N8" s="233">
        <f>ROUND((N6*N7)*$Q$3,2)</f>
        <v/>
      </c>
      <c r="O8" s="233">
        <f>ROUND(SUM(C8:N8), 2)</f>
        <v/>
      </c>
    </row>
    <row r="9" spans="1:18">
      <c r="A9" s="170" t="n"/>
      <c r="B9" s="170" t="n"/>
      <c r="C9" s="239" t="n"/>
      <c r="D9" s="239" t="n"/>
      <c r="E9" s="239" t="n"/>
      <c r="F9" s="239" t="n"/>
      <c r="G9" s="239" t="n"/>
      <c r="H9" s="239" t="n"/>
      <c r="I9" s="239" t="n"/>
      <c r="J9" s="239" t="n"/>
      <c r="K9" s="239" t="n"/>
      <c r="L9" s="239" t="n"/>
      <c r="M9" s="239" t="n"/>
      <c r="N9" s="239" t="n"/>
      <c r="O9" s="239" t="n"/>
    </row>
    <row r="10" spans="1:18">
      <c r="A10" s="170" t="s">
        <v>24</v>
      </c>
      <c r="B10" s="213" t="s">
        <v>7</v>
      </c>
      <c r="C10" s="194">
        <f>C5</f>
        <v/>
      </c>
      <c r="D10" s="194">
        <f>D5</f>
        <v/>
      </c>
      <c r="E10" s="194">
        <f>E5</f>
        <v/>
      </c>
      <c r="F10" s="194">
        <f>F5</f>
        <v/>
      </c>
      <c r="G10" s="194">
        <f>G5</f>
        <v/>
      </c>
      <c r="H10" s="194">
        <f>H5</f>
        <v/>
      </c>
      <c r="I10" s="194">
        <f>I5</f>
        <v/>
      </c>
      <c r="J10" s="194">
        <f>J5</f>
        <v/>
      </c>
      <c r="K10" s="194">
        <f>K5</f>
        <v/>
      </c>
      <c r="L10" s="194">
        <f>L5</f>
        <v/>
      </c>
      <c r="M10" s="194">
        <f>M5</f>
        <v/>
      </c>
      <c r="N10" s="194">
        <f>N5</f>
        <v/>
      </c>
      <c r="O10" s="170" t="n"/>
    </row>
    <row customHeight="1" ht="22.5" r="11" s="200" spans="1:18">
      <c r="A11" s="170" t="s">
        <v>141</v>
      </c>
      <c r="B11" s="121" t="s">
        <v>96</v>
      </c>
      <c r="C11" s="148">
        <f>245.99/(2274/2976)</f>
        <v/>
      </c>
      <c r="D11" s="148">
        <f>208/(2432/2976)</f>
        <v/>
      </c>
      <c r="E11" s="148">
        <f>264.09/(2210/2880)</f>
        <v/>
      </c>
      <c r="F11" s="148">
        <f>691.15/(1685/2976)</f>
        <v/>
      </c>
      <c r="G11" s="148">
        <f>1148.39/(1871/2880)</f>
        <v/>
      </c>
      <c r="H11" s="148">
        <f>3496.446/(2444/2976)</f>
        <v/>
      </c>
      <c r="I11" s="167">
        <f>3338.7/(2187/2976)</f>
        <v/>
      </c>
      <c r="J11" s="148">
        <f>2473.83626351544/(1940/2688)</f>
        <v/>
      </c>
      <c r="K11" s="148">
        <f>1517.58/(1784/2976)</f>
        <v/>
      </c>
      <c r="L11" s="148">
        <f>1529.78/(2397/2880)</f>
        <v/>
      </c>
      <c r="M11" s="148">
        <f>735.19/(2134/2976)</f>
        <v/>
      </c>
      <c r="N11" s="148">
        <f>174.56/(1533/2880)</f>
        <v/>
      </c>
      <c r="O11" s="148">
        <f>ROUND(SUM(C11:N11), 2)</f>
        <v/>
      </c>
    </row>
    <row customFormat="1" customHeight="1" ht="22.5" r="12" s="170" spans="1:18">
      <c r="B12" s="121" t="s">
        <v>97</v>
      </c>
      <c r="C12" s="217">
        <f>16295.37/20984</f>
        <v/>
      </c>
      <c r="D12" s="264">
        <f>17365.53/22289</f>
        <v/>
      </c>
      <c r="E12" s="264">
        <f>21043.38/29492</f>
        <v/>
      </c>
      <c r="F12" s="266">
        <f>27676.8/37161</f>
        <v/>
      </c>
      <c r="G12" s="266">
        <f>42739.52/51638</f>
        <v/>
      </c>
      <c r="H12" s="266">
        <f>69858.14/81976</f>
        <v/>
      </c>
      <c r="I12" s="266">
        <f>83220.82/94904</f>
        <v/>
      </c>
      <c r="J12" s="266">
        <f>67910.85/74496</f>
        <v/>
      </c>
      <c r="K12" s="266">
        <f>49386.98/55634</f>
        <v/>
      </c>
      <c r="L12" s="266">
        <f>46320.12/(55185)</f>
        <v/>
      </c>
      <c r="M12" s="266">
        <f>24646.85/29498</f>
        <v/>
      </c>
      <c r="N12" s="266">
        <f>16078.41/18907</f>
        <v/>
      </c>
      <c r="O12" s="170" t="n"/>
      <c r="Q12" s="170" t="s">
        <v>48</v>
      </c>
    </row>
    <row customFormat="1" r="13" s="170" spans="1:18">
      <c r="A13" s="184" t="n"/>
      <c r="B13" s="188" t="s">
        <v>11</v>
      </c>
      <c r="C13" s="233">
        <f>ROUND((C11*C12)*$Q$3,2)</f>
        <v/>
      </c>
      <c r="D13" s="233">
        <f>ROUND((D11*D12)*$Q$3,2)</f>
        <v/>
      </c>
      <c r="E13" s="233">
        <f>ROUND((E11*E12)*$Q$3,2)</f>
        <v/>
      </c>
      <c r="F13" s="233">
        <f>ROUND((F11*F12)*$Q$3,2)</f>
        <v/>
      </c>
      <c r="G13" s="233">
        <f>ROUND((G11*G12)*$Q$3,2)</f>
        <v/>
      </c>
      <c r="H13" s="233">
        <f>ROUND((H11*H12)*$Q$3,2)</f>
        <v/>
      </c>
      <c r="I13" s="233">
        <f>ROUND((I11*I12)*$Q$3,2)</f>
        <v/>
      </c>
      <c r="J13" s="233">
        <f>ROUND((J11*J12)*$Q$3,2)</f>
        <v/>
      </c>
      <c r="K13" s="233">
        <f>ROUND((K11*K12)*$Q$3,2)</f>
        <v/>
      </c>
      <c r="L13" s="233">
        <f>ROUND((L11*L12)*$Q$3,2)</f>
        <v/>
      </c>
      <c r="M13" s="233">
        <f>ROUND((M11*M12)*$Q$3,2)</f>
        <v/>
      </c>
      <c r="N13" s="233">
        <f>ROUND((N11*N12)*$Q$3,2)</f>
        <v/>
      </c>
      <c r="O13" s="233">
        <f>ROUND(SUM(C13:N13), 2)</f>
        <v/>
      </c>
    </row>
    <row customFormat="1" r="14" s="170" spans="1:18">
      <c r="B14" s="121" t="n"/>
      <c r="C14" s="170" t="n"/>
      <c r="D14" s="170" t="n"/>
      <c r="E14" s="170" t="n"/>
      <c r="F14" s="170" t="n"/>
      <c r="G14" s="183" t="n"/>
      <c r="H14" s="170" t="n"/>
      <c r="I14" s="170" t="n"/>
      <c r="J14" s="170" t="n"/>
      <c r="K14" s="170" t="n"/>
      <c r="L14" s="170" t="n"/>
      <c r="M14" s="170" t="n"/>
      <c r="N14" s="170" t="n"/>
      <c r="O14" s="170" t="n"/>
    </row>
    <row customFormat="1" r="15" s="212" spans="1:18">
      <c r="A15" s="170" t="s">
        <v>12</v>
      </c>
      <c r="B15" s="213" t="s">
        <v>7</v>
      </c>
      <c r="C15" s="194">
        <f>C10</f>
        <v/>
      </c>
      <c r="D15" s="194">
        <f>D10</f>
        <v/>
      </c>
      <c r="E15" s="194">
        <f>E10</f>
        <v/>
      </c>
      <c r="F15" s="194">
        <f>F10</f>
        <v/>
      </c>
      <c r="G15" s="194">
        <f>G10</f>
        <v/>
      </c>
      <c r="H15" s="194">
        <f>H10</f>
        <v/>
      </c>
      <c r="I15" s="194">
        <f>I10</f>
        <v/>
      </c>
      <c r="J15" s="194">
        <f>J10</f>
        <v/>
      </c>
      <c r="K15" s="194">
        <f>K10</f>
        <v/>
      </c>
      <c r="L15" s="194">
        <f>L10</f>
        <v/>
      </c>
      <c r="M15" s="194">
        <f>M10</f>
        <v/>
      </c>
      <c r="N15" s="194">
        <f>N10</f>
        <v/>
      </c>
      <c r="O15" s="212" t="n"/>
      <c r="R15" s="170" t="n"/>
    </row>
    <row customFormat="1" r="16" s="170" spans="1:18">
      <c r="B16" s="170" t="s">
        <v>14</v>
      </c>
      <c r="C16" s="169" t="n">
        <v>84312.32999999961</v>
      </c>
      <c r="D16" s="169" t="n">
        <v>113252.9200000004</v>
      </c>
      <c r="E16" s="169" t="n">
        <v>175071.0099999998</v>
      </c>
      <c r="F16" s="169" t="n">
        <v>171438.2999999998</v>
      </c>
      <c r="G16" s="169" t="n">
        <v>146857.5</v>
      </c>
      <c r="H16" s="169" t="n">
        <v>92429.20000000019</v>
      </c>
      <c r="I16" s="167" t="n">
        <v>77609.39999999944</v>
      </c>
      <c r="J16" s="169" t="n">
        <v>167918.49</v>
      </c>
      <c r="K16" s="169" t="n">
        <v>160636.73</v>
      </c>
      <c r="L16" s="169" t="n">
        <v>179054.3199999998</v>
      </c>
      <c r="M16" s="169" t="n">
        <v>124335.2600000002</v>
      </c>
      <c r="N16" s="169" t="n">
        <v>71171.63000000035</v>
      </c>
      <c r="O16" s="148">
        <f>(SUM(C16:N16))</f>
        <v/>
      </c>
    </row>
    <row customFormat="1" customHeight="1" ht="22.5" r="17" s="170" spans="1:18">
      <c r="B17" s="121" t="s">
        <v>15</v>
      </c>
      <c r="C17" s="217">
        <f>66973.17/(16089*748/1000)</f>
        <v/>
      </c>
      <c r="D17" s="217">
        <f>49796.32/(11950*748/1000)</f>
        <v/>
      </c>
      <c r="E17" s="264">
        <f>21043.38/29492</f>
        <v/>
      </c>
      <c r="F17" s="217">
        <f>52265.57/(12545*748/1000)</f>
        <v/>
      </c>
      <c r="G17" s="217">
        <f>34179.87/(8187*748/1000)</f>
        <v/>
      </c>
      <c r="H17" s="266">
        <f>27909.22/(6676*748/1000)</f>
        <v/>
      </c>
      <c r="I17" s="217">
        <f>17291.41/(4097*748/1000)</f>
        <v/>
      </c>
      <c r="J17" s="217">
        <f>27593.82/(6600*748/1000)</f>
        <v/>
      </c>
      <c r="K17" s="217">
        <f> 26045.87/(6227*748/1000)</f>
        <v/>
      </c>
      <c r="L17" s="217">
        <f>27851.12/(6662*748/1000)</f>
        <v/>
      </c>
      <c r="M17" s="217" t="n">
        <v>5.5716</v>
      </c>
      <c r="N17" s="217">
        <f>32275.02/(7728*748/1000)</f>
        <v/>
      </c>
      <c r="O17" s="170" t="n"/>
    </row>
    <row customFormat="1" r="18" s="170" spans="1:18">
      <c r="A18" s="184" t="n"/>
      <c r="B18" s="184" t="s">
        <v>11</v>
      </c>
      <c r="C18" s="233">
        <f>ROUND(C16*C17/1000*$Q$3,2)</f>
        <v/>
      </c>
      <c r="D18" s="233">
        <f>ROUND(D16*D17/1000*$Q$3,2)</f>
        <v/>
      </c>
      <c r="E18" s="233">
        <f>ROUND(E16*E17/1000*$Q$3,2)</f>
        <v/>
      </c>
      <c r="F18" s="233">
        <f>ROUND(F16*F17/1000*$Q$3,2)</f>
        <v/>
      </c>
      <c r="G18" s="233">
        <f>ROUND(G16*G17/1000*$Q$3,2)</f>
        <v/>
      </c>
      <c r="H18" s="233">
        <f>ROUND(H16*H17/1000*$Q$3,2)</f>
        <v/>
      </c>
      <c r="I18" s="233">
        <f>ROUND(I16*I17/1000*$Q$3,2)</f>
        <v/>
      </c>
      <c r="J18" s="233">
        <f>ROUND(J16*J17/1000*$Q$3,2)</f>
        <v/>
      </c>
      <c r="K18" s="233">
        <f>ROUND(K16*K17/1000*$Q$3,2)</f>
        <v/>
      </c>
      <c r="L18" s="233">
        <f>ROUND(L16*L17/1000*$Q$3,2)</f>
        <v/>
      </c>
      <c r="M18" s="233">
        <f>ROUND(M16*M17/1000*$Q$3,2)</f>
        <v/>
      </c>
      <c r="N18" s="233">
        <f>ROUND(N16*N17/1000*$Q$3,2)</f>
        <v/>
      </c>
      <c r="O18" s="233">
        <f>ROUND(SUM(C18:N18), 2)</f>
        <v/>
      </c>
      <c r="P18" s="239" t="n"/>
    </row>
    <row customFormat="1" r="19" s="170" spans="1:18">
      <c r="C19" s="170" t="n"/>
      <c r="D19" s="170" t="n"/>
      <c r="E19" s="170" t="n"/>
      <c r="F19" s="170" t="n"/>
      <c r="G19" s="170" t="n"/>
      <c r="H19" s="170" t="n"/>
      <c r="I19" s="170" t="n"/>
      <c r="J19" s="170" t="n"/>
      <c r="K19" s="170" t="n"/>
      <c r="L19" s="170" t="n"/>
      <c r="M19" s="170" t="n"/>
      <c r="N19" s="170" t="n"/>
      <c r="O19" s="170" t="n"/>
    </row>
    <row customFormat="1" r="20" s="212" spans="1:18">
      <c r="A20" s="170" t="s">
        <v>126</v>
      </c>
      <c r="B20" s="213" t="s">
        <v>7</v>
      </c>
      <c r="C20" s="194">
        <f>C5</f>
        <v/>
      </c>
      <c r="D20" s="194">
        <f>D5</f>
        <v/>
      </c>
      <c r="E20" s="194">
        <f>E5</f>
        <v/>
      </c>
      <c r="F20" s="194">
        <f>F5</f>
        <v/>
      </c>
      <c r="G20" s="194">
        <f>G5</f>
        <v/>
      </c>
      <c r="H20" s="194">
        <f>H5</f>
        <v/>
      </c>
      <c r="I20" s="194">
        <f>I5</f>
        <v/>
      </c>
      <c r="J20" s="194">
        <f>J5</f>
        <v/>
      </c>
      <c r="K20" s="194">
        <f>K5</f>
        <v/>
      </c>
      <c r="L20" s="194">
        <f>L5</f>
        <v/>
      </c>
      <c r="M20" s="194">
        <f>M5</f>
        <v/>
      </c>
      <c r="N20" s="194">
        <f>N5</f>
        <v/>
      </c>
    </row>
    <row customFormat="1" r="21" s="170" spans="1:18">
      <c r="B21" s="170" t="s">
        <v>127</v>
      </c>
      <c r="C21" s="148">
        <f>96140.16/(2974/2976)</f>
        <v/>
      </c>
      <c r="D21" s="148" t="n">
        <v>104968.645</v>
      </c>
      <c r="E21" s="148">
        <f>81582.103/(2878/2880)</f>
        <v/>
      </c>
      <c r="F21" s="148">
        <f>34559.826/(2370/2976)</f>
        <v/>
      </c>
      <c r="G21" s="148">
        <f>27441.7/(2860/2880)</f>
        <v/>
      </c>
      <c r="H21" s="148">
        <f>13537.508/(2956/2976)</f>
        <v/>
      </c>
      <c r="I21" s="167">
        <f>17191.466/(2962/2976)</f>
        <v/>
      </c>
      <c r="J21" s="148">
        <f>20111.2558274574/(2676/2688)</f>
        <v/>
      </c>
      <c r="K21" s="148">
        <f>24169.36/(2248/2976)</f>
        <v/>
      </c>
      <c r="L21" s="148">
        <f>29020.57/(2870/2880)</f>
        <v/>
      </c>
      <c r="M21" s="148">
        <f>59579.755/(2957/2976)</f>
        <v/>
      </c>
      <c r="N21" s="148">
        <f>67522.7/(2172/2880)</f>
        <v/>
      </c>
      <c r="O21" s="169" t="n"/>
    </row>
    <row customFormat="1" r="22" s="170" spans="1:18">
      <c r="B22" s="170" t="s">
        <v>14</v>
      </c>
      <c r="C22" s="169" t="n"/>
      <c r="D22" s="169" t="n"/>
      <c r="E22" s="169" t="n"/>
      <c r="F22" s="148" t="n"/>
      <c r="G22" s="148" t="n"/>
      <c r="H22" s="148" t="n"/>
      <c r="I22" s="148" t="n"/>
      <c r="J22" s="148" t="n"/>
      <c r="K22" s="148" t="n"/>
      <c r="L22" s="148" t="n"/>
      <c r="M22" s="148" t="n"/>
      <c r="N22" s="148" t="n"/>
    </row>
    <row customFormat="1" customHeight="1" ht="22.5" r="23" s="170" spans="1:18">
      <c r="B23" s="121" t="s">
        <v>128</v>
      </c>
      <c r="C23" s="217" t="n">
        <v>0.112355</v>
      </c>
      <c r="D23" s="217" t="n">
        <v>0.112355</v>
      </c>
      <c r="E23" s="217" t="n">
        <v>0.112355</v>
      </c>
      <c r="F23" s="217" t="n">
        <v>0.112355</v>
      </c>
      <c r="G23" s="217" t="n">
        <v>0.112355</v>
      </c>
      <c r="H23" s="217" t="n">
        <v>0.112355</v>
      </c>
      <c r="I23" s="217" t="n">
        <v>0.112355</v>
      </c>
      <c r="J23" s="217" t="n">
        <v>0.112355</v>
      </c>
      <c r="K23" s="217" t="n">
        <v>0.112355</v>
      </c>
      <c r="L23" s="217" t="n">
        <v>0.112355</v>
      </c>
      <c r="M23" s="217" t="n">
        <v>0.112355</v>
      </c>
      <c r="N23" s="217" t="n">
        <v>0.112355</v>
      </c>
      <c r="O23" s="170" t="n"/>
    </row>
    <row customFormat="1" r="24" s="170" spans="1:18">
      <c r="A24" s="184" t="n"/>
      <c r="B24" s="184" t="s">
        <v>11</v>
      </c>
      <c r="C24" s="233">
        <f>ROUND((C23*C21)*$Q$3,2)</f>
        <v/>
      </c>
      <c r="D24" s="233">
        <f>ROUND((D23*D21)*$Q$3,2)</f>
        <v/>
      </c>
      <c r="E24" s="233">
        <f>ROUND((E23*E21)*$Q$3,2)</f>
        <v/>
      </c>
      <c r="F24" s="233">
        <f>ROUND((F23*F21)*$Q$3,2)</f>
        <v/>
      </c>
      <c r="G24" s="233">
        <f>ROUND((G23*G21)*$Q$3,2)</f>
        <v/>
      </c>
      <c r="H24" s="233">
        <f>ROUND((H23*H21)*$Q$3,2)</f>
        <v/>
      </c>
      <c r="I24" s="233">
        <f>ROUND((I23*I21)*$Q$3,2)</f>
        <v/>
      </c>
      <c r="J24" s="233">
        <f>ROUND((J23*J21)*$Q$3,2)</f>
        <v/>
      </c>
      <c r="K24" s="233">
        <f>ROUND((K23*K21)*$Q$3,2)</f>
        <v/>
      </c>
      <c r="L24" s="233">
        <f>ROUND((L23*L21)*$Q$3,2)</f>
        <v/>
      </c>
      <c r="M24" s="233">
        <f>ROUND((M23*M21)*$Q$3,2)</f>
        <v/>
      </c>
      <c r="N24" s="233">
        <f>ROUND((N23*N21)*$Q$3,2)</f>
        <v/>
      </c>
      <c r="O24" s="233">
        <f>ROUND(SUM(C24:N24), 2)</f>
        <v/>
      </c>
    </row>
    <row r="25" spans="1:18">
      <c r="B25" s="170" t="n"/>
      <c r="C25" s="170" t="n"/>
      <c r="D25" s="170" t="n"/>
      <c r="G25" s="183" t="n"/>
      <c r="M25" s="170" t="n"/>
      <c r="O25" s="170" t="n"/>
    </row>
    <row customFormat="1" r="26" s="170" spans="1:18">
      <c r="A26" s="185" t="s">
        <v>142</v>
      </c>
      <c r="B26" s="184" t="n"/>
      <c r="C26" s="233">
        <f>C24+C8+C13+C18</f>
        <v/>
      </c>
      <c r="D26" s="233">
        <f>D24+D8+D13+D18</f>
        <v/>
      </c>
      <c r="E26" s="233">
        <f>E24+E8+E13+E18</f>
        <v/>
      </c>
      <c r="F26" s="233">
        <f>F24+F8+F13+F18</f>
        <v/>
      </c>
      <c r="G26" s="233">
        <f>G24+G8+G13+G18</f>
        <v/>
      </c>
      <c r="H26" s="233">
        <f>H24+H8+H13+H18</f>
        <v/>
      </c>
      <c r="I26" s="233">
        <f>I24+I8+I13+I18</f>
        <v/>
      </c>
      <c r="J26" s="233">
        <f>J24+J8+J13+J18</f>
        <v/>
      </c>
      <c r="K26" s="233">
        <f>K24+K8+K13+K18</f>
        <v/>
      </c>
      <c r="L26" s="233">
        <f>L24+L8+L13+L18</f>
        <v/>
      </c>
      <c r="M26" s="233">
        <f>M24+M8+M13+M18</f>
        <v/>
      </c>
      <c r="N26" s="233">
        <f>N24+N8+N13+N18</f>
        <v/>
      </c>
      <c r="O26" s="233">
        <f>ROUND(SUM(C26:N26), 2)</f>
        <v/>
      </c>
      <c r="P26" s="233">
        <f>ROUND(O8+O13+O24+O18, 2)</f>
        <v/>
      </c>
    </row>
    <row customHeight="1" ht="10.5" r="27" s="200" spans="1:18">
      <c r="O27" s="239" t="n"/>
    </row>
    <row r="28" spans="1:18">
      <c r="A28" s="199" t="s">
        <v>17</v>
      </c>
      <c r="O28" s="239" t="n"/>
    </row>
    <row r="29" spans="1:18">
      <c r="A29" s="199" t="s">
        <v>129</v>
      </c>
    </row>
    <row r="30" spans="1:18">
      <c r="A30" s="199" t="s">
        <v>130</v>
      </c>
    </row>
    <row r="31" spans="1:18">
      <c r="A31" s="199" t="s">
        <v>131</v>
      </c>
    </row>
    <row r="32" spans="1:18">
      <c r="A32" s="199" t="s">
        <v>19</v>
      </c>
    </row>
    <row r="33" spans="1:18">
      <c r="A33" s="199" t="s">
        <v>132</v>
      </c>
    </row>
    <row r="34" spans="1:18">
      <c r="A34" s="199" t="s">
        <v>133</v>
      </c>
    </row>
    <row r="35" spans="1:18">
      <c r="A35" s="170" t="s">
        <v>143</v>
      </c>
    </row>
    <row r="36" spans="1:18">
      <c r="A36" s="170" t="s">
        <v>144</v>
      </c>
      <c r="M36" s="148" t="n"/>
    </row>
    <row r="38" spans="1:18">
      <c r="H38" s="176" t="s">
        <v>145</v>
      </c>
      <c r="I38" s="176" t="s">
        <v>146</v>
      </c>
    </row>
    <row r="39" spans="1:18">
      <c r="H39" s="176" t="n">
        <v>156</v>
      </c>
      <c r="I39" s="170" t="n">
        <v>1109</v>
      </c>
    </row>
    <row r="40" spans="1:18">
      <c r="H40" s="176" t="n">
        <v>164</v>
      </c>
      <c r="I40" s="170" t="n">
        <v>378</v>
      </c>
    </row>
    <row r="41" spans="1:18">
      <c r="H41" s="176" t="n">
        <v>171</v>
      </c>
      <c r="I41" s="170" t="n">
        <v>691</v>
      </c>
    </row>
    <row r="42" spans="1:18">
      <c r="H42" s="176" t="s">
        <v>147</v>
      </c>
      <c r="I42" s="170" t="n">
        <v>100</v>
      </c>
    </row>
    <row r="43" spans="1:18">
      <c r="I43" s="177">
        <f>SUM(I39:I42)</f>
        <v/>
      </c>
    </row>
  </sheetData>
  <pageMargins bottom="0.75" footer="0.3" header="0.3" left="0.7" right="0.7" top="0.75"/>
  <pageSetup orientation="landscape" scale="94"/>
  <legacyDrawing r:id="anysvml"/>
</worksheet>
</file>

<file path=xl/worksheets/sheet2.xml><?xml version="1.0" encoding="utf-8"?>
<worksheet xmlns="http://schemas.openxmlformats.org/spreadsheetml/2006/main">
  <sheetPr codeName="Sheet2">
    <outlinePr summaryBelow="1" summaryRight="1"/>
    <pageSetUpPr fitToPage="1"/>
  </sheetPr>
  <dimension ref="A1:S29"/>
  <sheetViews>
    <sheetView workbookViewId="0">
      <pane activePane="bottomRight" state="frozen" topLeftCell="C4" xSplit="2" ySplit="3"/>
      <selection activeCell="C1" pane="topRight" sqref="C1"/>
      <selection activeCell="A5" pane="bottomLeft" sqref="A5"/>
      <selection activeCell="H26" pane="bottomRight" sqref="H26"/>
    </sheetView>
  </sheetViews>
  <sheetFormatPr baseColWidth="8" defaultColWidth="9.140625" defaultRowHeight="11.25" outlineLevelCol="0"/>
  <cols>
    <col customWidth="1" max="1" min="1" style="170" width="10.42578125"/>
    <col customWidth="1" max="2" min="2" style="170" width="18.85546875"/>
    <col customWidth="1" max="4" min="3" style="170" width="10.140625"/>
    <col customWidth="1" max="5" min="5" style="170" width="8.7109375"/>
    <col customWidth="1" max="6" min="6" style="170" width="10.28515625"/>
    <col customWidth="1" max="7" min="7" style="170" width="8.7109375"/>
    <col customWidth="1" max="8" min="8" style="170" width="10.28515625"/>
    <col customWidth="1" max="10" min="9" style="170" width="9.85546875"/>
    <col customWidth="1" max="11" min="11" style="170" width="9.28515625"/>
    <col bestFit="1" customWidth="1" max="13" min="12" style="170" width="9.85546875"/>
    <col customWidth="1" max="14" min="14" style="170" width="8.7109375"/>
    <col bestFit="1" customWidth="1" max="15" min="15" style="170" width="9.85546875"/>
    <col customWidth="1" max="16384" min="16" style="170" width="9.140625"/>
  </cols>
  <sheetData>
    <row customHeight="1" ht="15.75" r="1" s="200" spans="1:19">
      <c r="A1" s="47" t="s">
        <v>2</v>
      </c>
      <c r="E1" s="169">
        <f>E5-D5</f>
        <v/>
      </c>
      <c r="F1" s="168" t="n"/>
      <c r="G1" s="168" t="n"/>
      <c r="H1" s="168" t="n"/>
    </row>
    <row r="3" spans="1:19">
      <c r="A3" s="109" t="s">
        <v>3</v>
      </c>
      <c r="B3" s="109" t="s">
        <v>4</v>
      </c>
      <c r="C3" s="210" t="n">
        <v>41091</v>
      </c>
      <c r="D3" s="210" t="n">
        <v>41122</v>
      </c>
      <c r="E3" s="210" t="n">
        <v>41153</v>
      </c>
      <c r="F3" s="210" t="n">
        <v>41183</v>
      </c>
      <c r="G3" s="210" t="n">
        <v>41214</v>
      </c>
      <c r="H3" s="210" t="n">
        <v>41244</v>
      </c>
      <c r="I3" s="210" t="n">
        <v>41275</v>
      </c>
      <c r="J3" s="210" t="n">
        <v>41306</v>
      </c>
      <c r="K3" s="210" t="n">
        <v>41334</v>
      </c>
      <c r="L3" s="211" t="n">
        <v>41000</v>
      </c>
      <c r="M3" s="211" t="n">
        <v>41030</v>
      </c>
      <c r="N3" s="211" t="n">
        <v>41061</v>
      </c>
      <c r="O3" s="113" t="s">
        <v>1</v>
      </c>
      <c r="P3" s="113" t="s">
        <v>5</v>
      </c>
    </row>
    <row customFormat="1" r="4" s="212" spans="1:19">
      <c r="A4" s="170" t="s">
        <v>6</v>
      </c>
      <c r="B4" s="213" t="s">
        <v>7</v>
      </c>
      <c r="C4" s="212" t="n">
        <v>41122</v>
      </c>
      <c r="D4" s="212" t="n">
        <v>41153</v>
      </c>
      <c r="E4" s="212" t="n">
        <v>41183</v>
      </c>
      <c r="F4" s="212" t="n">
        <v>41214</v>
      </c>
      <c r="G4" s="212" t="n">
        <v>41244</v>
      </c>
      <c r="H4" s="212" t="n">
        <v>41275</v>
      </c>
      <c r="I4" s="212" t="n">
        <v>41306</v>
      </c>
      <c r="J4" s="212" t="n">
        <v>41334</v>
      </c>
      <c r="K4" s="212" t="n">
        <v>41365</v>
      </c>
      <c r="L4" s="214" t="n">
        <v>41030</v>
      </c>
      <c r="M4" s="214" t="n">
        <v>41061</v>
      </c>
      <c r="N4" s="214" t="n">
        <v>41091</v>
      </c>
      <c r="O4" s="215" t="n"/>
    </row>
    <row customFormat="1" customHeight="1" ht="14.25" r="5" s="212" spans="1:19">
      <c r="A5" s="212" t="n"/>
      <c r="B5" s="81" t="s">
        <v>8</v>
      </c>
      <c r="C5" s="148" t="n"/>
      <c r="D5" s="149" t="n"/>
      <c r="E5" s="148" t="n"/>
      <c r="F5" s="167" t="n"/>
      <c r="G5" s="167" t="n"/>
      <c r="H5" s="167" t="n"/>
      <c r="I5" s="167" t="n"/>
      <c r="J5" s="135" t="n"/>
      <c r="K5" s="135" t="n"/>
      <c r="L5" s="135" t="n"/>
      <c r="M5" s="136" t="n"/>
      <c r="N5" s="135" t="n"/>
      <c r="O5" s="216" t="n"/>
    </row>
    <row customFormat="1" r="6" s="212" spans="1:19">
      <c r="A6" s="212" t="n"/>
      <c r="B6" s="81" t="s">
        <v>9</v>
      </c>
      <c r="C6" s="149" t="n"/>
      <c r="D6" s="167" t="n"/>
      <c r="E6" s="167" t="n"/>
      <c r="F6" s="167" t="n"/>
      <c r="G6" s="135" t="n"/>
      <c r="H6" s="167" t="n"/>
      <c r="I6" s="167" t="n"/>
      <c r="J6" s="135" t="n"/>
      <c r="K6" s="135" t="n"/>
      <c r="L6" s="135" t="n"/>
      <c r="M6" s="135" t="n"/>
      <c r="N6" s="135" t="n"/>
      <c r="O6" s="126">
        <f>SUM(C6:N6)</f>
        <v/>
      </c>
      <c r="Q6" s="170">
        <f>G5-E5</f>
        <v/>
      </c>
      <c r="R6" s="170">
        <f>Q6/61</f>
        <v/>
      </c>
      <c r="S6" s="170">
        <f>R6*31</f>
        <v/>
      </c>
    </row>
    <row customFormat="1" customHeight="1" ht="22.5" r="7" s="212" spans="1:19">
      <c r="A7" s="212" t="n"/>
      <c r="B7" s="121" t="s">
        <v>10</v>
      </c>
      <c r="C7" s="217" t="n"/>
      <c r="D7" s="217" t="n"/>
      <c r="E7" s="217" t="n"/>
      <c r="F7" s="217" t="n"/>
      <c r="G7" s="218" t="n"/>
      <c r="H7" s="217" t="n"/>
      <c r="I7" s="217" t="n"/>
      <c r="J7" s="219" t="n"/>
      <c r="K7" s="220" t="n"/>
      <c r="L7" s="220" t="n"/>
      <c r="M7" s="220" t="n"/>
      <c r="N7" s="220" t="n"/>
      <c r="O7" s="216" t="n"/>
    </row>
    <row customFormat="1" r="8" s="212" spans="1:19">
      <c r="A8" s="212" t="n"/>
      <c r="B8" s="170" t="s">
        <v>11</v>
      </c>
      <c r="C8" s="221">
        <f>C7*C6</f>
        <v/>
      </c>
      <c r="D8" s="221">
        <f>D7*D6</f>
        <v/>
      </c>
      <c r="E8" s="221">
        <f>E7*E6</f>
        <v/>
      </c>
      <c r="F8" s="221">
        <f>F7*F6</f>
        <v/>
      </c>
      <c r="G8" s="221">
        <f>G7*G6</f>
        <v/>
      </c>
      <c r="H8" s="221">
        <f>H7*H6</f>
        <v/>
      </c>
      <c r="I8" s="221">
        <f>I7*I6</f>
        <v/>
      </c>
      <c r="J8" s="221">
        <f>J7*J6</f>
        <v/>
      </c>
      <c r="K8" s="221">
        <f>K7*K6</f>
        <v/>
      </c>
      <c r="L8" s="221">
        <f>L7*L6</f>
        <v/>
      </c>
      <c r="M8" s="222" t="n"/>
      <c r="N8" s="222" t="n"/>
      <c r="O8" s="223">
        <f>SUM(C8:N8)</f>
        <v/>
      </c>
    </row>
    <row customFormat="1" r="9" s="170" spans="1:19">
      <c r="C9" s="170" t="n"/>
      <c r="D9" s="170" t="n"/>
      <c r="E9" s="170" t="n"/>
      <c r="F9" s="170" t="n"/>
      <c r="G9" s="170" t="n"/>
      <c r="H9" s="170" t="n"/>
      <c r="I9" s="170" t="n"/>
      <c r="J9" s="170" t="n"/>
      <c r="K9" s="170" t="n"/>
      <c r="L9" s="170" t="n"/>
      <c r="M9" s="144" t="n"/>
      <c r="N9" s="144" t="n"/>
      <c r="O9" s="128" t="n"/>
    </row>
    <row customFormat="1" r="10" s="224" spans="1:19">
      <c r="A10" s="189" t="s">
        <v>12</v>
      </c>
      <c r="B10" s="225" t="s">
        <v>7</v>
      </c>
      <c r="C10" s="226" t="n"/>
      <c r="D10" s="226" t="n"/>
      <c r="E10" s="226" t="n"/>
      <c r="F10" s="226" t="n"/>
      <c r="G10" s="226" t="n"/>
      <c r="H10" s="224" t="n"/>
      <c r="I10" s="224" t="n"/>
      <c r="J10" s="224" t="n"/>
      <c r="K10" s="224" t="n"/>
      <c r="L10" s="227" t="n">
        <v>41030</v>
      </c>
      <c r="M10" s="227" t="n">
        <v>41061</v>
      </c>
      <c r="N10" s="228" t="s">
        <v>13</v>
      </c>
      <c r="O10" s="215" t="n"/>
    </row>
    <row customFormat="1" r="11" s="170" spans="1:19">
      <c r="B11" s="170" t="s">
        <v>14</v>
      </c>
      <c r="C11" s="167" t="n"/>
      <c r="D11" s="167" t="n"/>
      <c r="E11" s="167" t="n"/>
      <c r="F11" s="167" t="n"/>
      <c r="G11" s="167" t="n"/>
      <c r="H11" s="167" t="n"/>
      <c r="I11" s="149" t="n"/>
      <c r="J11" s="170" t="n"/>
      <c r="K11" s="149" t="n"/>
      <c r="L11" s="133" t="n"/>
      <c r="M11" s="133" t="n"/>
      <c r="N11" s="135" t="n"/>
      <c r="O11" s="126">
        <f>SUM(C11:N11)</f>
        <v/>
      </c>
    </row>
    <row customFormat="1" customHeight="1" ht="22.5" r="12" s="170" spans="1:19">
      <c r="B12" s="121" t="s">
        <v>15</v>
      </c>
      <c r="C12" s="217" t="n"/>
      <c r="D12" s="217" t="n"/>
      <c r="E12" s="217" t="n"/>
      <c r="F12" s="218" t="n"/>
      <c r="G12" s="218" t="n"/>
      <c r="H12" s="217" t="n"/>
      <c r="I12" s="229" t="n"/>
      <c r="J12" s="229" t="n"/>
      <c r="K12" s="218" t="n"/>
      <c r="L12" s="218" t="n"/>
      <c r="M12" s="220" t="n"/>
      <c r="N12" s="220" t="n"/>
      <c r="O12" s="128" t="n"/>
    </row>
    <row customFormat="1" r="13" s="170" spans="1:19">
      <c r="A13" s="184" t="n"/>
      <c r="B13" s="184" t="s">
        <v>11</v>
      </c>
      <c r="C13" s="230">
        <f>C11/1000*C12</f>
        <v/>
      </c>
      <c r="D13" s="230">
        <f>D11/1000*D12</f>
        <v/>
      </c>
      <c r="E13" s="230">
        <f>E11/1000*E12</f>
        <v/>
      </c>
      <c r="F13" s="230">
        <f>F11/1000*F12</f>
        <v/>
      </c>
      <c r="G13" s="230">
        <f>G11/1000*G12</f>
        <v/>
      </c>
      <c r="H13" s="230">
        <f>H11/1000*H12</f>
        <v/>
      </c>
      <c r="I13" s="230">
        <f>I11/1000*I12</f>
        <v/>
      </c>
      <c r="J13" s="230">
        <f>J11/1000*J12</f>
        <v/>
      </c>
      <c r="K13" s="230">
        <f>K11/1000*K12</f>
        <v/>
      </c>
      <c r="L13" s="230">
        <f>L11/1000*L12</f>
        <v/>
      </c>
      <c r="M13" s="231" t="n"/>
      <c r="N13" s="231" t="n"/>
      <c r="O13" s="232">
        <f>SUM(C13:N13)</f>
        <v/>
      </c>
      <c r="P13" s="233" t="n"/>
    </row>
    <row r="14" spans="1:19">
      <c r="B14" s="170" t="s">
        <v>16</v>
      </c>
      <c r="C14" s="234" t="n"/>
      <c r="D14" s="234" t="n"/>
      <c r="E14" s="234" t="n"/>
      <c r="F14" s="234" t="n"/>
      <c r="G14" s="234" t="n"/>
      <c r="H14" s="234" t="n"/>
      <c r="I14" s="234" t="n"/>
      <c r="J14" s="234" t="n"/>
      <c r="K14" s="234" t="n"/>
      <c r="L14" s="234" t="n"/>
      <c r="M14" s="235" t="n"/>
      <c r="N14" s="235" t="n"/>
      <c r="O14" s="128" t="n"/>
    </row>
    <row r="15" spans="1:19">
      <c r="B15" s="170" t="n"/>
      <c r="C15" s="170" t="n"/>
      <c r="D15" s="170" t="n"/>
      <c r="M15" s="144" t="n"/>
      <c r="N15" s="144" t="n"/>
      <c r="O15" s="128" t="n"/>
    </row>
    <row customFormat="1" customHeight="1" ht="12" r="16" s="122" spans="1:19" thickBot="1">
      <c r="A16" s="122" t="s">
        <v>1</v>
      </c>
      <c r="C16" s="236">
        <f>C8+C13</f>
        <v/>
      </c>
      <c r="D16" s="236">
        <f>D8+D13</f>
        <v/>
      </c>
      <c r="E16" s="236">
        <f>E8+E13</f>
        <v/>
      </c>
      <c r="F16" s="236">
        <f>F8+F13</f>
        <v/>
      </c>
      <c r="G16" s="236">
        <f>G8+G13</f>
        <v/>
      </c>
      <c r="H16" s="236">
        <f>H8+H13</f>
        <v/>
      </c>
      <c r="I16" s="236">
        <f>I8+I13</f>
        <v/>
      </c>
      <c r="J16" s="236">
        <f>J8+J13</f>
        <v/>
      </c>
      <c r="K16" s="236">
        <f>K8+K13</f>
        <v/>
      </c>
      <c r="L16" s="236">
        <f>L8+L13</f>
        <v/>
      </c>
      <c r="M16" s="237">
        <f>M8+M13</f>
        <v/>
      </c>
      <c r="N16" s="237">
        <f>N8+N13</f>
        <v/>
      </c>
      <c r="O16" s="238" t="n"/>
      <c r="P16" s="236" t="n"/>
    </row>
    <row customFormat="1" customHeight="1" ht="12" r="17" s="170" spans="1:19" thickTop="1">
      <c r="A17" s="170" t="n"/>
      <c r="B17" s="121" t="n"/>
      <c r="C17" s="239" t="n"/>
      <c r="D17" s="239" t="n"/>
      <c r="E17" s="239" t="n"/>
      <c r="F17" s="239" t="n"/>
      <c r="G17" s="239" t="n"/>
      <c r="H17" s="239" t="n"/>
      <c r="I17" s="239" t="n"/>
      <c r="J17" s="239" t="n"/>
      <c r="K17" s="239" t="n"/>
      <c r="L17" s="239" t="n"/>
      <c r="M17" s="239" t="n"/>
      <c r="N17" s="239" t="n"/>
      <c r="O17" s="239" t="n"/>
      <c r="P17" s="239" t="n"/>
    </row>
    <row customHeight="1" ht="10.5" r="18" s="200" spans="1:19">
      <c r="C18" s="115" t="n"/>
    </row>
    <row r="19" spans="1:19">
      <c r="A19" s="199" t="s">
        <v>17</v>
      </c>
    </row>
    <row r="20" spans="1:19">
      <c r="A20" s="199" t="s">
        <v>18</v>
      </c>
    </row>
    <row r="21" spans="1:19">
      <c r="A21" s="199" t="s">
        <v>19</v>
      </c>
    </row>
    <row r="22" spans="1:19">
      <c r="A22" s="199" t="s">
        <v>20</v>
      </c>
    </row>
    <row r="23" spans="1:19">
      <c r="A23" s="170" t="s">
        <v>21</v>
      </c>
    </row>
    <row r="24" spans="1:19">
      <c r="A24" s="170" t="s">
        <v>22</v>
      </c>
    </row>
    <row r="25" spans="1:19">
      <c r="A25" s="170" t="s">
        <v>23</v>
      </c>
    </row>
    <row r="29" spans="1:19">
      <c r="D29" s="239" t="n"/>
    </row>
  </sheetData>
  <printOptions horizontalCentered="1"/>
  <pageMargins bottom="0.5" footer="0.5" header="0.5" left="0" right="0" top="0.5"/>
  <pageSetup orientation="landscape" scale="72"/>
</worksheet>
</file>

<file path=xl/worksheets/sheet3.xml><?xml version="1.0" encoding="utf-8"?>
<worksheet xmlns="http://schemas.openxmlformats.org/spreadsheetml/2006/main">
  <sheetPr codeName="Sheet3">
    <outlinePr summaryBelow="1" summaryRight="1"/>
    <pageSetUpPr fitToPage="1"/>
  </sheetPr>
  <dimension ref="A1:I56"/>
  <sheetViews>
    <sheetView topLeftCell="A13" workbookViewId="0">
      <selection activeCell="E41" sqref="E41"/>
    </sheetView>
  </sheetViews>
  <sheetFormatPr baseColWidth="8" defaultColWidth="9.140625" defaultRowHeight="11.25" outlineLevelCol="0"/>
  <cols>
    <col customWidth="1" max="1" min="1" style="85" width="28.5703125"/>
    <col bestFit="1" customWidth="1" max="2" min="2" style="85" width="13.42578125"/>
    <col customWidth="1" max="4" min="3" style="85" width="8.7109375"/>
    <col customWidth="1" max="5" min="5" style="85" width="20.7109375"/>
    <col customWidth="1" max="7" min="6" style="85" width="9.140625"/>
    <col customWidth="1" max="8" min="8" style="85" width="18.28515625"/>
    <col customWidth="1" max="16384" min="9" style="85" width="9.140625"/>
  </cols>
  <sheetData>
    <row customHeight="1" ht="15.75" r="1" s="200" spans="1:9">
      <c r="A1" s="102" t="s">
        <v>3</v>
      </c>
      <c r="B1" s="102" t="s">
        <v>6</v>
      </c>
      <c r="E1" s="103" t="s">
        <v>24</v>
      </c>
      <c r="H1" s="103" t="s">
        <v>25</v>
      </c>
    </row>
    <row customHeight="1" ht="12.75" r="2" s="200" spans="1:9">
      <c r="B2" s="102" t="n"/>
      <c r="E2" s="103" t="n"/>
    </row>
    <row customFormat="1" customHeight="1" ht="12.75" r="3" s="95" spans="1:9">
      <c r="C3" s="240" t="n"/>
      <c r="D3" s="240" t="n"/>
      <c r="I3" s="240" t="n"/>
    </row>
    <row customFormat="1" customHeight="1" ht="22.5" r="4" s="241" spans="1:9">
      <c r="B4" s="242" t="s">
        <v>7</v>
      </c>
      <c r="C4" s="243" t="n">
        <v>39177</v>
      </c>
      <c r="E4" s="242" t="s">
        <v>7</v>
      </c>
      <c r="F4" s="243" t="n">
        <v>39177</v>
      </c>
      <c r="H4" s="88" t="s">
        <v>7</v>
      </c>
      <c r="I4" s="243" t="n">
        <v>39177</v>
      </c>
    </row>
    <row customFormat="1" customHeight="1" ht="12.75" r="5" s="94" spans="1:9">
      <c r="A5" s="95" t="n"/>
      <c r="B5" s="88" t="n"/>
      <c r="C5" s="244" t="n"/>
      <c r="D5" s="244" t="n"/>
      <c r="E5" s="88" t="n"/>
      <c r="F5" s="95" t="n"/>
      <c r="G5" s="95" t="n"/>
      <c r="H5" s="88" t="n"/>
      <c r="I5" s="245" t="n"/>
    </row>
    <row customFormat="1" customHeight="1" ht="12.75" r="6" s="94" spans="1:9">
      <c r="I6" s="94" t="n"/>
    </row>
    <row customFormat="1" customHeight="1" ht="21" r="7" s="94" spans="1:9">
      <c r="A7" s="94" t="s">
        <v>26</v>
      </c>
      <c r="B7" s="90" t="s">
        <v>8</v>
      </c>
      <c r="C7" s="99" t="n">
        <v>397812</v>
      </c>
      <c r="D7" s="92" t="n"/>
      <c r="E7" s="90" t="s">
        <v>27</v>
      </c>
      <c r="F7" s="99" t="n">
        <v>1893</v>
      </c>
      <c r="H7" s="90" t="s">
        <v>28</v>
      </c>
      <c r="I7" s="99" t="n">
        <v>652198</v>
      </c>
    </row>
    <row customFormat="1" customHeight="1" ht="12.75" r="8" s="94" spans="1:9">
      <c r="B8" s="90" t="n"/>
      <c r="C8" s="92" t="n"/>
      <c r="D8" s="92" t="n"/>
      <c r="E8" s="90" t="n"/>
      <c r="F8" s="92" t="n"/>
      <c r="H8" s="90" t="n"/>
      <c r="I8" s="92" t="n"/>
    </row>
    <row customFormat="1" customHeight="1" ht="12.75" r="9" s="94" spans="1:9">
      <c r="B9" s="90" t="n"/>
      <c r="C9" s="92" t="n"/>
      <c r="D9" s="92" t="n"/>
      <c r="E9" s="90" t="n"/>
      <c r="F9" s="92" t="n"/>
      <c r="H9" s="90" t="n"/>
      <c r="I9" s="92" t="n"/>
    </row>
    <row customFormat="1" customHeight="1" ht="12.75" r="10" s="94" spans="1:9">
      <c r="C10" s="246" t="n"/>
      <c r="D10" s="246" t="n"/>
      <c r="E10" s="90" t="n"/>
      <c r="F10" s="246" t="n"/>
      <c r="H10" s="90" t="n"/>
      <c r="I10" s="246" t="n"/>
    </row>
    <row customFormat="1" customHeight="1" ht="21" r="11" s="94" spans="1:9">
      <c r="A11" s="94" t="s">
        <v>29</v>
      </c>
      <c r="B11" s="90" t="s">
        <v>8</v>
      </c>
      <c r="C11" s="99" t="n">
        <v>191212</v>
      </c>
      <c r="D11" s="92" t="n"/>
      <c r="E11" s="90" t="s">
        <v>27</v>
      </c>
      <c r="F11" s="99" t="n">
        <v>4741</v>
      </c>
      <c r="H11" s="90" t="s">
        <v>28</v>
      </c>
      <c r="I11" s="99" t="n">
        <v>1221637</v>
      </c>
    </row>
    <row customFormat="1" customHeight="1" ht="12.75" r="12" s="94" spans="1:9">
      <c r="B12" s="90" t="n"/>
      <c r="C12" s="92" t="n"/>
      <c r="D12" s="92" t="n"/>
      <c r="E12" s="90" t="n"/>
      <c r="F12" s="92" t="n"/>
      <c r="H12" s="90" t="n"/>
      <c r="I12" s="92" t="n"/>
    </row>
    <row customFormat="1" customHeight="1" ht="12.75" r="13" s="94" spans="1:9">
      <c r="B13" s="90" t="n"/>
      <c r="C13" s="92" t="n"/>
      <c r="D13" s="92" t="n"/>
      <c r="E13" s="90" t="n"/>
      <c r="F13" s="92" t="n"/>
      <c r="H13" s="90" t="n"/>
      <c r="I13" s="92" t="n"/>
    </row>
    <row customFormat="1" customHeight="1" ht="12.75" r="14" s="94" spans="1:9">
      <c r="C14" s="246" t="n"/>
      <c r="D14" s="246" t="n"/>
      <c r="E14" s="90" t="n"/>
      <c r="F14" s="246" t="n"/>
      <c r="H14" s="90" t="n"/>
      <c r="I14" s="246" t="n"/>
    </row>
    <row customFormat="1" customHeight="1" ht="21" r="15" s="94" spans="1:9">
      <c r="A15" s="94" t="s">
        <v>30</v>
      </c>
      <c r="B15" s="90" t="s">
        <v>8</v>
      </c>
      <c r="C15" s="99" t="n">
        <v>91887</v>
      </c>
      <c r="D15" s="92" t="n"/>
      <c r="F15" s="92" t="n"/>
      <c r="H15" s="90" t="s">
        <v>28</v>
      </c>
      <c r="I15" s="99" t="n">
        <v>660331</v>
      </c>
    </row>
    <row customFormat="1" customHeight="1" ht="12.75" r="16" s="94" spans="1:9">
      <c r="B16" s="90" t="n"/>
      <c r="C16" s="92" t="n"/>
      <c r="D16" s="92" t="n"/>
      <c r="F16" s="92" t="n"/>
      <c r="H16" s="90" t="n"/>
      <c r="I16" s="92" t="n"/>
    </row>
    <row customFormat="1" customHeight="1" ht="12.75" r="17" s="94" spans="1:9">
      <c r="B17" s="90" t="n"/>
      <c r="C17" s="92" t="n"/>
      <c r="D17" s="92" t="n"/>
      <c r="F17" s="92" t="n"/>
      <c r="H17" s="90" t="n"/>
      <c r="I17" s="92" t="n"/>
    </row>
    <row customFormat="1" customHeight="1" ht="12.75" r="18" s="94" spans="1:9">
      <c r="C18" s="246" t="n"/>
      <c r="D18" s="246" t="n"/>
      <c r="F18" s="246" t="n"/>
      <c r="I18" s="246" t="n"/>
    </row>
    <row customFormat="1" customHeight="1" ht="21" r="19" s="94" spans="1:9">
      <c r="A19" s="94" t="s">
        <v>31</v>
      </c>
      <c r="B19" s="90" t="s">
        <v>8</v>
      </c>
      <c r="C19" s="99" t="n">
        <v>20160</v>
      </c>
      <c r="D19" s="92" t="n"/>
      <c r="F19" s="92" t="n"/>
      <c r="H19" s="90" t="s">
        <v>28</v>
      </c>
      <c r="I19" s="99" t="n">
        <v>990145</v>
      </c>
    </row>
    <row customFormat="1" customHeight="1" ht="12.75" r="20" s="94" spans="1:9">
      <c r="B20" s="90" t="n"/>
      <c r="C20" s="92" t="n"/>
      <c r="D20" s="92" t="n"/>
      <c r="F20" s="92" t="n"/>
      <c r="H20" s="90" t="n"/>
      <c r="I20" s="92" t="n"/>
    </row>
    <row customFormat="1" customHeight="1" ht="12.75" r="21" s="94" spans="1:9">
      <c r="B21" s="90" t="n"/>
      <c r="C21" s="92" t="n"/>
      <c r="D21" s="92" t="n"/>
      <c r="F21" s="92" t="n"/>
      <c r="H21" s="90" t="n"/>
      <c r="I21" s="92" t="n"/>
    </row>
    <row customFormat="1" customHeight="1" ht="12.75" r="22" s="94" spans="1:9">
      <c r="C22" s="246" t="n"/>
      <c r="D22" s="246" t="n"/>
      <c r="F22" s="246" t="n"/>
      <c r="I22" s="246" t="n"/>
    </row>
    <row customFormat="1" customHeight="1" ht="21" r="23" s="94" spans="1:9">
      <c r="A23" s="94" t="s">
        <v>32</v>
      </c>
      <c r="B23" s="90" t="s">
        <v>8</v>
      </c>
      <c r="C23" s="99" t="n">
        <v>288887</v>
      </c>
      <c r="D23" s="92" t="n"/>
      <c r="F23" s="92" t="n"/>
      <c r="I23" s="92" t="n"/>
    </row>
    <row customFormat="1" customHeight="1" ht="12.75" r="24" s="94" spans="1:9">
      <c r="B24" s="90" t="n"/>
      <c r="C24" s="92" t="n"/>
      <c r="D24" s="92" t="n"/>
      <c r="F24" s="92" t="n"/>
      <c r="I24" s="246" t="n"/>
    </row>
    <row customFormat="1" customHeight="1" ht="12.75" r="25" s="94" spans="1:9">
      <c r="B25" s="90" t="n"/>
      <c r="C25" s="92" t="n"/>
      <c r="D25" s="92" t="n"/>
      <c r="F25" s="92" t="n"/>
      <c r="I25" s="246" t="n"/>
    </row>
    <row customFormat="1" customHeight="1" ht="12.75" r="26" s="94" spans="1:9">
      <c r="C26" s="246" t="n"/>
      <c r="D26" s="246" t="n"/>
      <c r="F26" s="246" t="n"/>
    </row>
    <row customFormat="1" customHeight="1" ht="21" r="27" s="94" spans="1:9">
      <c r="A27" s="94" t="s">
        <v>33</v>
      </c>
      <c r="B27" s="90" t="s">
        <v>8</v>
      </c>
      <c r="C27" s="99" t="n">
        <v>24605</v>
      </c>
      <c r="D27" s="92" t="n"/>
      <c r="F27" s="92" t="n"/>
      <c r="I27" s="92" t="n"/>
    </row>
    <row customFormat="1" customHeight="1" ht="12.75" r="28" s="94" spans="1:9">
      <c r="B28" s="90" t="n"/>
      <c r="C28" s="92" t="n"/>
      <c r="D28" s="92" t="n"/>
      <c r="F28" s="92" t="n"/>
      <c r="I28" s="246" t="n"/>
    </row>
    <row customFormat="1" customHeight="1" ht="12.75" r="29" s="94" spans="1:9">
      <c r="B29" s="90" t="n"/>
      <c r="C29" s="92" t="n"/>
      <c r="D29" s="92" t="n"/>
      <c r="F29" s="92" t="n"/>
      <c r="I29" s="246" t="n"/>
    </row>
    <row customFormat="1" customHeight="1" ht="12.75" r="30" s="94" spans="1:9">
      <c r="C30" s="246" t="n"/>
      <c r="D30" s="246" t="n"/>
      <c r="F30" s="246" t="n"/>
    </row>
    <row customFormat="1" customHeight="1" ht="21" r="31" s="94" spans="1:9">
      <c r="A31" s="94" t="s">
        <v>34</v>
      </c>
      <c r="B31" s="90" t="s">
        <v>8</v>
      </c>
      <c r="C31" s="99" t="n">
        <v>45273</v>
      </c>
      <c r="D31" s="92" t="n"/>
      <c r="F31" s="92" t="n"/>
      <c r="I31" s="92" t="n"/>
    </row>
    <row customFormat="1" customHeight="1" ht="12.75" r="32" s="94" spans="1:9">
      <c r="B32" s="90" t="n"/>
      <c r="C32" s="92" t="n"/>
      <c r="D32" s="92" t="n"/>
      <c r="F32" s="92" t="n"/>
      <c r="I32" s="246" t="n"/>
    </row>
    <row customFormat="1" customHeight="1" ht="12.75" r="33" s="94" spans="1:9">
      <c r="B33" s="90" t="n"/>
      <c r="C33" s="92" t="n"/>
      <c r="D33" s="92" t="n"/>
      <c r="F33" s="92" t="n"/>
      <c r="I33" s="246" t="n"/>
    </row>
    <row customFormat="1" customHeight="1" ht="12.75" r="34" s="94" spans="1:9">
      <c r="C34" s="246" t="n"/>
      <c r="D34" s="246" t="n"/>
      <c r="F34" s="246" t="n"/>
    </row>
    <row customFormat="1" customHeight="1" ht="21" r="35" s="94" spans="1:9">
      <c r="A35" s="94" t="s">
        <v>35</v>
      </c>
      <c r="B35" s="90" t="s">
        <v>8</v>
      </c>
      <c r="C35" s="99" t="n">
        <v>39799</v>
      </c>
      <c r="D35" s="92" t="n"/>
      <c r="F35" s="92" t="n"/>
      <c r="I35" s="92" t="n"/>
    </row>
    <row customFormat="1" customHeight="1" ht="12.75" r="36" s="94" spans="1:9">
      <c r="B36" s="90" t="n"/>
      <c r="C36" s="92" t="n"/>
      <c r="D36" s="92" t="n"/>
      <c r="F36" s="92" t="n"/>
      <c r="I36" s="246" t="n"/>
    </row>
    <row customFormat="1" customHeight="1" ht="12.75" r="37" s="94" spans="1:9">
      <c r="B37" s="90" t="n"/>
      <c r="C37" s="92" t="n"/>
      <c r="D37" s="92" t="n"/>
      <c r="F37" s="92" t="n"/>
      <c r="I37" s="246" t="n"/>
    </row>
    <row customFormat="1" customHeight="1" ht="12.75" r="38" s="94" spans="1:9">
      <c r="C38" s="246" t="n"/>
      <c r="D38" s="246" t="n"/>
      <c r="F38" s="246" t="n"/>
      <c r="I38" s="94" t="n"/>
    </row>
    <row customFormat="1" customHeight="1" ht="21" r="39" s="94" spans="1:9">
      <c r="A39" s="94" t="s">
        <v>36</v>
      </c>
      <c r="B39" s="90" t="s">
        <v>8</v>
      </c>
      <c r="C39" s="99" t="n">
        <v>60674</v>
      </c>
      <c r="D39" s="92" t="n"/>
      <c r="F39" s="92" t="n"/>
      <c r="H39" s="90" t="s">
        <v>28</v>
      </c>
      <c r="I39" s="99" t="n">
        <v>329898</v>
      </c>
    </row>
    <row customFormat="1" customHeight="1" ht="12.75" r="40" s="94" spans="1:9">
      <c r="B40" s="90" t="n"/>
      <c r="C40" s="92" t="n"/>
      <c r="D40" s="92" t="n"/>
      <c r="F40" s="92" t="n"/>
      <c r="H40" s="90" t="n"/>
      <c r="I40" s="92" t="n"/>
    </row>
    <row customFormat="1" customHeight="1" ht="12.75" r="41" s="94" spans="1:9">
      <c r="B41" s="90" t="n"/>
      <c r="C41" s="92" t="n"/>
      <c r="D41" s="92" t="n"/>
      <c r="F41" s="92" t="n"/>
      <c r="H41" s="90" t="n"/>
      <c r="I41" s="92" t="n"/>
    </row>
    <row customFormat="1" customHeight="1" ht="12.75" r="42" s="94" spans="1:9">
      <c r="C42" s="246" t="n"/>
      <c r="D42" s="246" t="n"/>
      <c r="F42" s="246" t="n"/>
      <c r="I42" s="246" t="n"/>
    </row>
    <row customFormat="1" customHeight="1" ht="21" r="43" s="94" spans="1:9">
      <c r="A43" s="94" t="s">
        <v>37</v>
      </c>
      <c r="B43" s="90" t="s">
        <v>8</v>
      </c>
      <c r="C43" s="99" t="n">
        <v>47599</v>
      </c>
      <c r="D43" s="92" t="n"/>
      <c r="F43" s="92" t="n"/>
      <c r="I43" s="94" t="n"/>
    </row>
    <row customFormat="1" customHeight="1" ht="12.75" r="44" s="94" spans="1:9">
      <c r="B44" s="90" t="n"/>
      <c r="C44" s="92" t="n"/>
      <c r="D44" s="92" t="n"/>
      <c r="F44" s="92" t="n"/>
      <c r="I44" s="92" t="n"/>
    </row>
    <row customFormat="1" customHeight="1" ht="12.75" r="45" s="94" spans="1:9">
      <c r="B45" s="90" t="n"/>
      <c r="C45" s="92" t="n"/>
      <c r="D45" s="92" t="n"/>
      <c r="F45" s="92" t="n"/>
      <c r="I45" s="92" t="n"/>
    </row>
    <row customFormat="1" customHeight="1" ht="12.75" r="46" s="94" spans="1:9">
      <c r="C46" s="246" t="n"/>
      <c r="D46" s="246" t="n"/>
      <c r="F46" s="246" t="n"/>
      <c r="I46" s="246" t="n"/>
    </row>
    <row customFormat="1" customHeight="1" ht="21" r="47" s="94" spans="1:9">
      <c r="A47" s="94" t="s">
        <v>38</v>
      </c>
      <c r="B47" s="90" t="s">
        <v>8</v>
      </c>
      <c r="C47" s="99" t="n">
        <v>109408</v>
      </c>
      <c r="D47" s="92" t="n"/>
      <c r="F47" s="92" t="n"/>
    </row>
    <row customFormat="1" customHeight="1" ht="12.75" r="48" s="94" spans="1:9">
      <c r="B48" s="90" t="n"/>
      <c r="C48" s="92" t="n"/>
      <c r="D48" s="92" t="n"/>
      <c r="I48" s="92" t="n"/>
    </row>
    <row customHeight="1" ht="12.75" r="49" s="200" spans="1:9">
      <c r="C49" s="247" t="n"/>
      <c r="D49" s="247" t="n"/>
      <c r="I49" s="247" t="n"/>
    </row>
    <row customHeight="1" ht="12.75" r="50" s="200" spans="1:9">
      <c r="I50" s="85" t="n"/>
    </row>
    <row customHeight="1" ht="12.75" r="51" s="200" spans="1:9">
      <c r="A51" s="94" t="s">
        <v>39</v>
      </c>
      <c r="B51" s="90" t="s">
        <v>8</v>
      </c>
      <c r="C51" s="99" t="n">
        <v>63988</v>
      </c>
      <c r="D51" s="92" t="n"/>
      <c r="E51" s="90" t="s">
        <v>27</v>
      </c>
      <c r="F51" s="99" t="n">
        <v>9726</v>
      </c>
    </row>
    <row customHeight="1" ht="12.75" r="52" s="200" spans="1:9">
      <c r="A52" s="94" t="n"/>
      <c r="B52" s="90" t="n"/>
      <c r="C52" s="92" t="n"/>
      <c r="D52" s="92" t="n"/>
      <c r="E52" s="90" t="n"/>
      <c r="F52" s="92" t="n"/>
    </row>
    <row r="55" spans="1:9">
      <c r="A55" s="106" t="n"/>
    </row>
    <row r="56" spans="1:9">
      <c r="A56" s="106" t="n"/>
    </row>
  </sheetData>
  <pageMargins bottom="0.5" footer="0.5" header="0.5" left="0" right="0" top="0.5"/>
  <pageSetup orientation="portrait" scale="82"/>
</worksheet>
</file>

<file path=xl/worksheets/sheet4.xml><?xml version="1.0" encoding="utf-8"?>
<worksheet xmlns:r="http://schemas.openxmlformats.org/officeDocument/2006/relationships" xmlns="http://schemas.openxmlformats.org/spreadsheetml/2006/main">
  <sheetPr codeName="Sheet4">
    <outlinePr summaryBelow="1" summaryRight="1"/>
    <pageSetUpPr/>
  </sheetPr>
  <dimension ref="A1:O161"/>
  <sheetViews>
    <sheetView topLeftCell="A116" workbookViewId="0">
      <selection activeCell="C139" sqref="C139"/>
    </sheetView>
  </sheetViews>
  <sheetFormatPr baseColWidth="8" defaultRowHeight="12.75" outlineLevelCol="0"/>
  <cols>
    <col customWidth="1" max="1" min="1" style="200" width="20.140625"/>
    <col customWidth="1" max="7" min="2" style="200" width="11.7109375"/>
    <col bestFit="1" customWidth="1" max="8" min="8" style="200" width="10.140625"/>
    <col bestFit="1" customWidth="1" max="9" min="9" style="200" width="17.7109375"/>
    <col bestFit="1" customWidth="1" max="10" min="10" style="200" width="10"/>
    <col bestFit="1" customWidth="1" max="15" min="11" style="200" width="12"/>
  </cols>
  <sheetData>
    <row customHeight="1" ht="15.75" r="1" s="200" spans="1:15">
      <c r="A1" s="33" t="s">
        <v>40</v>
      </c>
    </row>
    <row r="2" spans="1:15">
      <c r="A2" s="48" t="n"/>
      <c r="B2" s="48" t="n"/>
      <c r="C2" s="48" t="n"/>
      <c r="D2" s="48" t="n"/>
      <c r="E2" s="48" t="n"/>
      <c r="F2" s="48" t="n"/>
    </row>
    <row customHeight="1" ht="25.5" r="3" s="200" spans="1:15">
      <c r="A3" s="2" t="s">
        <v>3</v>
      </c>
      <c r="B3" s="26" t="s">
        <v>4</v>
      </c>
      <c r="C3" s="49" t="s">
        <v>6</v>
      </c>
      <c r="D3" s="49" t="s">
        <v>24</v>
      </c>
      <c r="E3" s="50" t="s">
        <v>41</v>
      </c>
      <c r="F3" s="50" t="s">
        <v>42</v>
      </c>
      <c r="G3" s="50" t="s">
        <v>43</v>
      </c>
    </row>
    <row r="4" spans="1:15">
      <c r="A4" s="204" t="s">
        <v>44</v>
      </c>
      <c r="B4" s="54" t="s">
        <v>45</v>
      </c>
      <c r="C4" s="248">
        <f>IF(ISBLANK('Electric old'!G4),"-",'Electric old'!G4)</f>
        <v/>
      </c>
      <c r="D4" s="249" t="s">
        <v>46</v>
      </c>
      <c r="E4" s="248">
        <f>IF(ISBLANK('Water Old'!G4),"-",'Water Old'!G4)</f>
        <v/>
      </c>
      <c r="F4" s="249" t="s">
        <v>46</v>
      </c>
      <c r="G4" s="249" t="s">
        <v>46</v>
      </c>
    </row>
    <row r="5" spans="1:15">
      <c r="B5" s="54" t="s">
        <v>47</v>
      </c>
      <c r="C5" s="248">
        <f>IF(ISBLANK('Electric old'!G5),"-",'Electric old'!G5)</f>
        <v/>
      </c>
      <c r="D5" s="249" t="s">
        <v>46</v>
      </c>
      <c r="E5" s="248">
        <f>IF(ISBLANK('Water Old'!G5),"-",'Water Old'!G5)</f>
        <v/>
      </c>
      <c r="F5" s="249" t="s">
        <v>46</v>
      </c>
      <c r="G5" s="249" t="s">
        <v>46</v>
      </c>
      <c r="H5" t="s">
        <v>48</v>
      </c>
    </row>
    <row r="6" spans="1:15">
      <c r="B6" s="54" t="s">
        <v>49</v>
      </c>
      <c r="C6" s="248">
        <f>IF(ISBLANK('Electric old'!G6),"-",'Electric old'!G6)</f>
        <v/>
      </c>
      <c r="D6" s="249" t="s">
        <v>46</v>
      </c>
      <c r="E6" s="248">
        <f>IF(ISBLANK('Water Old'!G6),"-",'Water Old'!G6)</f>
        <v/>
      </c>
      <c r="F6" s="248">
        <f>SUM(C6:E6)</f>
        <v/>
      </c>
      <c r="G6" s="250">
        <f>F6</f>
        <v/>
      </c>
    </row>
    <row r="7" spans="1:15">
      <c r="B7" s="54" t="s">
        <v>50</v>
      </c>
      <c r="C7" s="248">
        <f>IF(ISBLANK('Electric old'!G7),"-",'Electric old'!G7)</f>
        <v/>
      </c>
      <c r="D7" s="248">
        <f>IF(ISBLANK(4/24*('Gas Old'!$H$4+'Gas Old'!$H$13)),"-",4/24*('Gas Old'!$H$4+'Gas Old'!$H$13))</f>
        <v/>
      </c>
      <c r="E7" s="248">
        <f>IF(ISBLANK('Water Old'!G7),"-",'Water Old'!G7)</f>
        <v/>
      </c>
      <c r="F7" s="248">
        <f>SUM(C7:E7)</f>
        <v/>
      </c>
      <c r="G7" s="250">
        <f>F7+G6</f>
        <v/>
      </c>
    </row>
    <row r="8" spans="1:15">
      <c r="B8" s="54" t="s">
        <v>51</v>
      </c>
      <c r="C8" s="248">
        <f>IF(ISBLANK('Electric old'!G8),"-",'Electric old'!G8)</f>
        <v/>
      </c>
      <c r="D8" s="248">
        <f>IF(ISBLANK(4/24*('Gas Old'!$H$5+'Gas Old'!$H$14)),"-",4/24*('Gas Old'!$H$5+'Gas Old'!$H$14))</f>
        <v/>
      </c>
      <c r="E8" s="248">
        <f>IF(ISBLANK('Water Old'!G8),"-",'Water Old'!G8)</f>
        <v/>
      </c>
      <c r="F8" s="248">
        <f>SUM(C8:E8)</f>
        <v/>
      </c>
      <c r="G8" s="250">
        <f>F8+G7</f>
        <v/>
      </c>
    </row>
    <row r="9" spans="1:15">
      <c r="B9" s="54" t="s">
        <v>52</v>
      </c>
      <c r="C9" s="248">
        <f>IF(ISBLANK('Electric old'!G9),"-",'Electric old'!G9)</f>
        <v/>
      </c>
      <c r="D9" s="248">
        <f>IF(ISBLANK(4/24*('Gas Old'!$H$6+'Gas Old'!$H$15)),"-",4/24*('Gas Old'!$H$6+'Gas Old'!$H$15))</f>
        <v/>
      </c>
      <c r="E9" s="248">
        <f>IF(ISBLANK('Water Old'!G9),"-",'Water Old'!G9)</f>
        <v/>
      </c>
      <c r="F9" s="248">
        <f>SUM(C9:E9)</f>
        <v/>
      </c>
      <c r="G9" s="250">
        <f>F9+G8</f>
        <v/>
      </c>
    </row>
    <row r="10" spans="1:15">
      <c r="B10" s="54" t="s">
        <v>53</v>
      </c>
      <c r="C10" s="248">
        <f>IF(ISBLANK('Electric old'!G10),"-",'Electric old'!G10)</f>
        <v/>
      </c>
      <c r="D10" s="248">
        <f>IF(ISBLANK(4/24*('Gas Old'!$H$7+'Gas Old'!$H$16)),"-",4/24*('Gas Old'!$H$7+'Gas Old'!$H$16))</f>
        <v/>
      </c>
      <c r="E10" s="248">
        <f>IF(ISBLANK('Water Old'!G10),"-",'Water Old'!G10)</f>
        <v/>
      </c>
      <c r="F10" s="248">
        <f>SUM(C10:E10)</f>
        <v/>
      </c>
      <c r="G10" s="250">
        <f>F10+G9</f>
        <v/>
      </c>
    </row>
    <row r="11" spans="1:15">
      <c r="B11" s="54" t="s">
        <v>54</v>
      </c>
      <c r="C11" s="248">
        <f>IF(ISBLANK('Electric old'!G11),"-",'Electric old'!G11)</f>
        <v/>
      </c>
      <c r="D11" s="248">
        <f>IF(ISBLANK(4/24*('Gas Old'!$H$8+'Gas Old'!$H$17)),"-",4/24*('Gas Old'!$H$8+'Gas Old'!$H$17))</f>
        <v/>
      </c>
      <c r="E11" s="248">
        <f>IF(ISBLANK('Water Old'!G11),"-",'Water Old'!G11)</f>
        <v/>
      </c>
      <c r="F11" s="248">
        <f>SUM(C11:E11)</f>
        <v/>
      </c>
      <c r="G11" s="250">
        <f>F11+G10</f>
        <v/>
      </c>
      <c r="H11" s="251" t="n"/>
    </row>
    <row r="12" spans="1:15">
      <c r="B12" s="54" t="s">
        <v>55</v>
      </c>
      <c r="C12" s="248">
        <f>IF(ISBLANK('Electric old'!G12),"-",'Electric old'!G12)</f>
        <v/>
      </c>
      <c r="D12" s="248">
        <f>IF(ISBLANK(4/24*('Gas Old'!$H$9+'Gas Old'!$H$18)),"-",4/24*('Gas Old'!$H$9+'Gas Old'!$H$18))</f>
        <v/>
      </c>
      <c r="E12" s="248">
        <f>IF(ISBLANK('Water Old'!G12),"-",'Water Old'!G12)</f>
        <v/>
      </c>
      <c r="F12" s="248">
        <f>SUM(C12:E12)</f>
        <v/>
      </c>
      <c r="G12" s="250">
        <f>F12+G11</f>
        <v/>
      </c>
    </row>
    <row r="13" spans="1:15">
      <c r="B13" s="54" t="s">
        <v>56</v>
      </c>
      <c r="C13" s="248">
        <f>IF(ISBLANK('Electric old'!G13),"-",'Electric old'!G13)</f>
        <v/>
      </c>
      <c r="D13" s="248">
        <f>IF(ISBLANK(4/24*('Gas Old'!$H$10+'Gas Old'!$H$19)),"-",4/24*('Gas Old'!$H$10+'Gas Old'!$H$19))</f>
        <v/>
      </c>
      <c r="E13" s="248">
        <f>IF(ISBLANK('Water Old'!G13),"-",'Water Old'!G13)</f>
        <v/>
      </c>
      <c r="F13" s="248">
        <f>SUM(C13:E13)</f>
        <v/>
      </c>
      <c r="G13" s="250">
        <f>F13+G12</f>
        <v/>
      </c>
    </row>
    <row r="14" spans="1:15">
      <c r="B14" s="54" t="s">
        <v>57</v>
      </c>
      <c r="C14" s="248">
        <f>IF(ISBLANK('Electric old'!G14),"-",'Electric old'!G14)</f>
        <v/>
      </c>
      <c r="D14" s="248">
        <f>IF(ISBLANK(4/24*('Gas Old'!$H$11+'Gas Old'!$H$20)),"-",4/24*('Gas Old'!$H$11+'Gas Old'!$H$20))</f>
        <v/>
      </c>
      <c r="E14" s="248">
        <f>IF(ISBLANK('Water Old'!G14),"-",'Water Old'!G14)</f>
        <v/>
      </c>
      <c r="F14" s="248">
        <f>SUM(C14:E14)</f>
        <v/>
      </c>
      <c r="G14" s="250">
        <f>F14+G13</f>
        <v/>
      </c>
    </row>
    <row r="15" spans="1:15">
      <c r="B15" s="54" t="s">
        <v>58</v>
      </c>
      <c r="C15" s="248">
        <f>IF(ISBLANK('Electric old'!G15),"-",'Electric old'!G15)</f>
        <v/>
      </c>
      <c r="D15" s="248">
        <f>IF(ISBLANK(4/24*('Gas Old'!$H$12+'Gas Old'!$H$21)),"-",4/24*('Gas Old'!$H$12+'Gas Old'!$H$21))</f>
        <v/>
      </c>
      <c r="E15" s="248">
        <f>IF(ISBLANK('Water Old'!G15),"-",'Water Old'!G15)</f>
        <v/>
      </c>
      <c r="F15" s="248">
        <f>SUM(C15:E15)</f>
        <v/>
      </c>
      <c r="G15" s="250">
        <f>F15+G14</f>
        <v/>
      </c>
    </row>
    <row r="16" spans="1:15">
      <c r="A16" s="204" t="s">
        <v>29</v>
      </c>
      <c r="B16" s="58">
        <f>B4</f>
        <v/>
      </c>
      <c r="C16" s="248">
        <f>IF(ISBLANK('Electric old'!G16),"-",'Electric old'!G16)</f>
        <v/>
      </c>
      <c r="D16" s="249" t="s">
        <v>46</v>
      </c>
      <c r="E16" s="248">
        <f>IF(ISBLANK('Water Old'!G16),"-",'Water Old'!G16)</f>
        <v/>
      </c>
      <c r="F16" s="249" t="s">
        <v>46</v>
      </c>
      <c r="G16" s="249" t="s">
        <v>46</v>
      </c>
    </row>
    <row r="17" spans="1:15">
      <c r="B17" s="58">
        <f>B5</f>
        <v/>
      </c>
      <c r="C17" s="248">
        <f>IF(ISBLANK('Electric old'!G17),"-",'Electric old'!G17)</f>
        <v/>
      </c>
      <c r="D17" s="249" t="s">
        <v>46</v>
      </c>
      <c r="E17" s="248">
        <f>IF(ISBLANK('Water Old'!G17),"-",'Water Old'!G17)</f>
        <v/>
      </c>
      <c r="F17" s="249" t="s">
        <v>46</v>
      </c>
      <c r="G17" s="249" t="s">
        <v>46</v>
      </c>
    </row>
    <row r="18" spans="1:15">
      <c r="B18" s="58">
        <f>B6</f>
        <v/>
      </c>
      <c r="C18" s="248">
        <f>IF(ISBLANK('Electric old'!G18),"-",'Electric old'!G18)</f>
        <v/>
      </c>
      <c r="D18" s="249" t="s">
        <v>46</v>
      </c>
      <c r="E18" s="248">
        <f>IF(ISBLANK('Water Old'!G18),"-",'Water Old'!G18)</f>
        <v/>
      </c>
      <c r="F18" s="248">
        <f>SUM(C18:E18)</f>
        <v/>
      </c>
      <c r="G18" s="250">
        <f>F18</f>
        <v/>
      </c>
    </row>
    <row r="19" spans="1:15">
      <c r="B19" s="58">
        <f>B7</f>
        <v/>
      </c>
      <c r="C19" s="248">
        <f>IF(ISBLANK('Electric old'!G19),"-",'Electric old'!G19)</f>
        <v/>
      </c>
      <c r="D19" s="248">
        <f>IF(ISBLANK(4/24*('Gas Old'!$H$4+'Gas Old'!$H$13)),"-",4/24*('Gas Old'!$H$4+'Gas Old'!$H$13))</f>
        <v/>
      </c>
      <c r="E19" s="248">
        <f>IF(ISBLANK('Water Old'!G19),"-",'Water Old'!G19)</f>
        <v/>
      </c>
      <c r="F19" s="248">
        <f>SUM(C19:E19)</f>
        <v/>
      </c>
      <c r="G19" s="250">
        <f>F19+G18</f>
        <v/>
      </c>
    </row>
    <row r="20" spans="1:15">
      <c r="B20" s="58">
        <f>B8</f>
        <v/>
      </c>
      <c r="C20" s="248">
        <f>IF(ISBLANK('Electric old'!G20),"-",'Electric old'!G20)</f>
        <v/>
      </c>
      <c r="D20" s="248">
        <f>IF(ISBLANK(4/24*('Gas Old'!$H$5+'Gas Old'!$H$14)),"-",4/24*('Gas Old'!$H$5+'Gas Old'!$H$14))</f>
        <v/>
      </c>
      <c r="E20" s="248">
        <f>IF(ISBLANK('Water Old'!G20),"-",'Water Old'!G20)</f>
        <v/>
      </c>
      <c r="F20" s="248">
        <f>SUM(C20:E20)</f>
        <v/>
      </c>
      <c r="G20" s="250">
        <f>F20+G19</f>
        <v/>
      </c>
    </row>
    <row r="21" spans="1:15">
      <c r="B21" s="58">
        <f>B9</f>
        <v/>
      </c>
      <c r="C21" s="248">
        <f>IF(ISBLANK('Electric old'!G21),"-",'Electric old'!G21)</f>
        <v/>
      </c>
      <c r="D21" s="248">
        <f>IF(ISBLANK(4/24*('Gas Old'!$H$6+'Gas Old'!$H$15)),"-",4/24*('Gas Old'!$H$6+'Gas Old'!$H$15))</f>
        <v/>
      </c>
      <c r="E21" s="248">
        <f>IF(ISBLANK('Water Old'!G21),"-",'Water Old'!G21)</f>
        <v/>
      </c>
      <c r="F21" s="248">
        <f>SUM(C21:E21)</f>
        <v/>
      </c>
      <c r="G21" s="250">
        <f>F21+G20</f>
        <v/>
      </c>
    </row>
    <row r="22" spans="1:15">
      <c r="B22" s="58">
        <f>B10</f>
        <v/>
      </c>
      <c r="C22" s="248">
        <f>IF(ISBLANK('Electric old'!G22),"-",'Electric old'!G22)</f>
        <v/>
      </c>
      <c r="D22" s="248">
        <f>IF(ISBLANK(4/24*('Gas Old'!$H$7+'Gas Old'!$H$16)),"-",4/24*('Gas Old'!$H$7+'Gas Old'!$H$16))</f>
        <v/>
      </c>
      <c r="E22" s="248">
        <f>IF(ISBLANK('Water Old'!G22),"-",'Water Old'!G22)</f>
        <v/>
      </c>
      <c r="F22" s="248">
        <f>SUM(C22:E22)</f>
        <v/>
      </c>
      <c r="G22" s="250">
        <f>F22+G21</f>
        <v/>
      </c>
    </row>
    <row r="23" spans="1:15">
      <c r="B23" s="58">
        <f>B11</f>
        <v/>
      </c>
      <c r="C23" s="248">
        <f>IF(ISBLANK('Electric old'!G23),"-",'Electric old'!G23)</f>
        <v/>
      </c>
      <c r="D23" s="248">
        <f>IF(ISBLANK(4/24*('Gas Old'!$H$8+'Gas Old'!$H$17)),"-",4/24*('Gas Old'!$H$8+'Gas Old'!$H$17))</f>
        <v/>
      </c>
      <c r="E23" s="248">
        <f>IF(ISBLANK('Water Old'!G23),"-",'Water Old'!G23)</f>
        <v/>
      </c>
      <c r="F23" s="248">
        <f>SUM(C23:E23)</f>
        <v/>
      </c>
      <c r="G23" s="250">
        <f>F23+G22</f>
        <v/>
      </c>
      <c r="I23" t="s">
        <v>48</v>
      </c>
    </row>
    <row r="24" spans="1:15">
      <c r="B24" s="58">
        <f>B12</f>
        <v/>
      </c>
      <c r="C24" s="248">
        <f>IF(ISBLANK('Electric old'!G24),"-",'Electric old'!G24)</f>
        <v/>
      </c>
      <c r="D24" s="248">
        <f>IF(ISBLANK(4/24*('Gas Old'!$H9+'Gas Old'!$H18)),"-",4/24*('Gas Old'!$H9+'Gas Old'!$H18))</f>
        <v/>
      </c>
      <c r="E24" s="248">
        <f>IF(ISBLANK('Water Old'!G24),"-",'Water Old'!G24)</f>
        <v/>
      </c>
      <c r="F24" s="248">
        <f>SUM(C24:E24)</f>
        <v/>
      </c>
      <c r="G24" s="250">
        <f>F24+G23</f>
        <v/>
      </c>
    </row>
    <row r="25" spans="1:15">
      <c r="B25" s="58">
        <f>B13</f>
        <v/>
      </c>
      <c r="C25" s="248">
        <f>IF(ISBLANK('Electric old'!G25),"-",'Electric old'!G25)</f>
        <v/>
      </c>
      <c r="D25" s="248">
        <f>IF(ISBLANK(4/24*('Gas Old'!$H10+'Gas Old'!$H19)),"-",4/24*('Gas Old'!$H10+'Gas Old'!$H19))</f>
        <v/>
      </c>
      <c r="E25" s="248">
        <f>IF(ISBLANK('Water Old'!G25),"-",'Water Old'!G25)</f>
        <v/>
      </c>
      <c r="F25" s="248">
        <f>SUM(C25:E25)</f>
        <v/>
      </c>
      <c r="G25" s="250">
        <f>F25+G24</f>
        <v/>
      </c>
    </row>
    <row r="26" spans="1:15">
      <c r="B26" s="58">
        <f>B14</f>
        <v/>
      </c>
      <c r="C26" s="248">
        <f>IF(ISBLANK('Electric old'!G26),"-",'Electric old'!G26)</f>
        <v/>
      </c>
      <c r="D26" s="248">
        <f>IF(ISBLANK(4/24*('Gas Old'!$H11+'Gas Old'!$H20)),"-",4/24*('Gas Old'!$H11+'Gas Old'!$H20))</f>
        <v/>
      </c>
      <c r="E26" s="248">
        <f>IF(ISBLANK('Water Old'!G26),"-",'Water Old'!G26)</f>
        <v/>
      </c>
      <c r="F26" s="248">
        <f>SUM(C26:E26)</f>
        <v/>
      </c>
      <c r="G26" s="250">
        <f>F26+G25</f>
        <v/>
      </c>
    </row>
    <row r="27" spans="1:15">
      <c r="B27" s="58">
        <f>B15</f>
        <v/>
      </c>
      <c r="C27" s="248">
        <f>IF(ISBLANK('Electric old'!G27),"-",'Electric old'!G27)</f>
        <v/>
      </c>
      <c r="D27" s="248">
        <f>IF(ISBLANK(4/24*('Gas Old'!$H$12+'Gas Old'!$H$21)),"-",4/24*('Gas Old'!$H$12+'Gas Old'!$H$21))</f>
        <v/>
      </c>
      <c r="E27" s="248">
        <f>IF(ISBLANK('Water Old'!G27),"-",'Water Old'!G27)</f>
        <v/>
      </c>
      <c r="F27" s="248">
        <f>SUM(C27:E27)</f>
        <v/>
      </c>
      <c r="G27" s="250">
        <f>F27+G26</f>
        <v/>
      </c>
    </row>
    <row r="28" spans="1:15">
      <c r="A28" s="204" t="s">
        <v>30</v>
      </c>
      <c r="B28" s="58">
        <f>B16</f>
        <v/>
      </c>
      <c r="C28" s="248">
        <f>IF(ISBLANK('Electric old'!G28),"-",'Electric old'!G28)</f>
        <v/>
      </c>
      <c r="D28" s="249" t="s">
        <v>46</v>
      </c>
      <c r="E28" s="248">
        <f>IF(ISBLANK('Water Old'!G28),"-",'Water Old'!G28)</f>
        <v/>
      </c>
      <c r="F28" s="249" t="s">
        <v>46</v>
      </c>
      <c r="G28" s="249" t="s">
        <v>46</v>
      </c>
    </row>
    <row r="29" spans="1:15">
      <c r="B29" s="58">
        <f>B17</f>
        <v/>
      </c>
      <c r="C29" s="248">
        <f>IF(ISBLANK('Electric old'!G29),"-",'Electric old'!G29)</f>
        <v/>
      </c>
      <c r="D29" s="249" t="s">
        <v>46</v>
      </c>
      <c r="E29" s="248">
        <f>IF(ISBLANK('Water Old'!G29),"-",'Water Old'!G29)</f>
        <v/>
      </c>
      <c r="F29" s="249" t="s">
        <v>46</v>
      </c>
      <c r="G29" s="249" t="s">
        <v>46</v>
      </c>
    </row>
    <row r="30" spans="1:15">
      <c r="B30" s="58">
        <f>B18</f>
        <v/>
      </c>
      <c r="C30" s="248">
        <f>IF(ISBLANK('Electric old'!G30),"-",'Electric old'!G30)</f>
        <v/>
      </c>
      <c r="D30" s="249" t="s">
        <v>46</v>
      </c>
      <c r="E30" s="248">
        <f>IF(ISBLANK('Water Old'!G30),"-",'Water Old'!G30)</f>
        <v/>
      </c>
      <c r="F30" s="248">
        <f>SUM(C30:E30)</f>
        <v/>
      </c>
      <c r="G30" s="250">
        <f>F30</f>
        <v/>
      </c>
    </row>
    <row r="31" spans="1:15">
      <c r="B31" s="58">
        <f>B19</f>
        <v/>
      </c>
      <c r="C31" s="248">
        <f>IF(ISBLANK('Electric old'!G31),"-",'Electric old'!G31)</f>
        <v/>
      </c>
      <c r="D31" s="248">
        <f>IF(ISBLANK(2/24*('Gas Old'!$H$4+'Gas Old'!$H$13)),"-",2/24*('Gas Old'!$H$4+'Gas Old'!$H$13))</f>
        <v/>
      </c>
      <c r="E31" s="248">
        <f>IF(ISBLANK('Water Old'!G31),"-",'Water Old'!G31)</f>
        <v/>
      </c>
      <c r="F31" s="248">
        <f>SUM(C31:E31)</f>
        <v/>
      </c>
      <c r="G31" s="250">
        <f>F31+G30</f>
        <v/>
      </c>
    </row>
    <row r="32" spans="1:15">
      <c r="B32" s="58">
        <f>B20</f>
        <v/>
      </c>
      <c r="C32" s="248">
        <f>IF(ISBLANK('Electric old'!G32),"-",'Electric old'!G32)</f>
        <v/>
      </c>
      <c r="D32" s="248">
        <f>IF(ISBLANK(2/24*('Gas Old'!$H$5+'Gas Old'!$H$14)),"-",2/24*('Gas Old'!$H$5+'Gas Old'!$H$14))</f>
        <v/>
      </c>
      <c r="E32" s="248">
        <f>IF(ISBLANK('Water Old'!G32),"-",'Water Old'!G32)</f>
        <v/>
      </c>
      <c r="F32" s="248">
        <f>SUM(C32:E32)</f>
        <v/>
      </c>
      <c r="G32" s="250">
        <f>F32+G31</f>
        <v/>
      </c>
    </row>
    <row r="33" spans="1:15">
      <c r="B33" s="58">
        <f>B21</f>
        <v/>
      </c>
      <c r="C33" s="248">
        <f>IF(ISBLANK('Electric old'!G33),"-",'Electric old'!G33)</f>
        <v/>
      </c>
      <c r="D33" s="248">
        <f>IF(ISBLANK(2/24*('Gas Old'!$H$6+'Gas Old'!$H$15)),"-",2/24*('Gas Old'!$H$6+'Gas Old'!$H$15))</f>
        <v/>
      </c>
      <c r="E33" s="248">
        <f>IF(ISBLANK('Water Old'!G33),"-",'Water Old'!G33)</f>
        <v/>
      </c>
      <c r="F33" s="248">
        <f>SUM(C33:E33)</f>
        <v/>
      </c>
      <c r="G33" s="250">
        <f>F33+G32</f>
        <v/>
      </c>
    </row>
    <row r="34" spans="1:15">
      <c r="B34" s="58">
        <f>B22</f>
        <v/>
      </c>
      <c r="C34" s="248">
        <f>IF(ISBLANK('Electric old'!G34),"-",'Electric old'!G34)</f>
        <v/>
      </c>
      <c r="D34" s="248">
        <f>IF(ISBLANK(2/24*('Gas Old'!$H$7+'Gas Old'!$H$16)),"-",2/24*('Gas Old'!$H$7+'Gas Old'!$H$16))</f>
        <v/>
      </c>
      <c r="E34" s="248">
        <f>IF(ISBLANK('Water Old'!G34),"-",'Water Old'!G34)</f>
        <v/>
      </c>
      <c r="F34" s="248">
        <f>SUM(C34:E34)</f>
        <v/>
      </c>
      <c r="G34" s="250">
        <f>F34+G33</f>
        <v/>
      </c>
    </row>
    <row r="35" spans="1:15">
      <c r="B35" s="58">
        <f>B23</f>
        <v/>
      </c>
      <c r="C35" s="248">
        <f>IF(ISBLANK('Electric old'!G35),"-",'Electric old'!G35)</f>
        <v/>
      </c>
      <c r="D35" s="248">
        <f>IF(ISBLANK(2/24*('Gas Old'!$H$8+'Gas Old'!$H$17)),"-",2/24*('Gas Old'!$H$8+'Gas Old'!$H$17))</f>
        <v/>
      </c>
      <c r="E35" s="248">
        <f>IF(ISBLANK('Water Old'!G35),"-",'Water Old'!G35)</f>
        <v/>
      </c>
      <c r="F35" s="248">
        <f>SUM(C35:E35)</f>
        <v/>
      </c>
      <c r="G35" s="250">
        <f>F35+G34</f>
        <v/>
      </c>
    </row>
    <row r="36" spans="1:15">
      <c r="B36" s="58">
        <f>B24</f>
        <v/>
      </c>
      <c r="C36" s="248">
        <f>IF(ISBLANK('Electric old'!G36),"-",'Electric old'!G36)</f>
        <v/>
      </c>
      <c r="D36" s="248">
        <f>IF(ISBLANK(2/24*('Gas Old'!$H9+'Gas Old'!$H18)),"-",2/24*('Gas Old'!$H9+'Gas Old'!$H18))</f>
        <v/>
      </c>
      <c r="E36" s="248">
        <f>IF(ISBLANK('Water Old'!G36),"-",'Water Old'!G36)</f>
        <v/>
      </c>
      <c r="F36" s="248">
        <f>SUM(C36:E36)</f>
        <v/>
      </c>
      <c r="G36" s="250">
        <f>F36+G35</f>
        <v/>
      </c>
    </row>
    <row r="37" spans="1:15">
      <c r="B37" s="58">
        <f>B25</f>
        <v/>
      </c>
      <c r="C37" s="248">
        <f>IF(ISBLANK('Electric old'!G37),"-",'Electric old'!G37)</f>
        <v/>
      </c>
      <c r="D37" s="248">
        <f>IF(ISBLANK(2/24*('Gas Old'!$H10+'Gas Old'!$H19)),"-",2/24*('Gas Old'!$H10+'Gas Old'!$H19))</f>
        <v/>
      </c>
      <c r="E37" s="248">
        <f>IF(ISBLANK('Water Old'!G37),"-",'Water Old'!G37)</f>
        <v/>
      </c>
      <c r="F37" s="248">
        <f>SUM(C37:E37)</f>
        <v/>
      </c>
      <c r="G37" s="250">
        <f>F37+G36</f>
        <v/>
      </c>
    </row>
    <row r="38" spans="1:15">
      <c r="B38" s="58">
        <f>B26</f>
        <v/>
      </c>
      <c r="C38" s="248">
        <f>IF(ISBLANK('Electric old'!G38),"-",'Electric old'!G38)</f>
        <v/>
      </c>
      <c r="D38" s="248">
        <f>IF(ISBLANK(2/24*('Gas Old'!$H11+'Gas Old'!$H20)),"-",2/24*('Gas Old'!$H11+'Gas Old'!$H20))</f>
        <v/>
      </c>
      <c r="E38" s="248">
        <f>IF(ISBLANK('Water Old'!G38),"-",'Water Old'!G38)</f>
        <v/>
      </c>
      <c r="F38" s="248">
        <f>SUM(C38:E38)</f>
        <v/>
      </c>
      <c r="G38" s="250">
        <f>F38+G37</f>
        <v/>
      </c>
    </row>
    <row r="39" spans="1:15">
      <c r="B39" s="58">
        <f>B27</f>
        <v/>
      </c>
      <c r="C39" s="248">
        <f>IF(ISBLANK('Electric old'!G39),"-",'Electric old'!G39)</f>
        <v/>
      </c>
      <c r="D39" s="248">
        <f>IF(ISBLANK(2/24*('Gas Old'!$H12+'Gas Old'!$H21)),"-",2/24*('Gas Old'!$H12+'Gas Old'!$H21))</f>
        <v/>
      </c>
      <c r="E39" s="248">
        <f>IF(ISBLANK('Water Old'!G39),"-",'Water Old'!G39)</f>
        <v/>
      </c>
      <c r="F39" s="248">
        <f>SUM(C39:E39)</f>
        <v/>
      </c>
      <c r="G39" s="250">
        <f>F39+G38</f>
        <v/>
      </c>
    </row>
    <row r="40" spans="1:15">
      <c r="A40" s="204" t="s">
        <v>31</v>
      </c>
      <c r="B40" s="58">
        <f>B28</f>
        <v/>
      </c>
      <c r="C40" s="248">
        <f>IF(ISBLANK('Electric old'!G40),"-",'Electric old'!G40)</f>
        <v/>
      </c>
      <c r="D40" s="249" t="s">
        <v>46</v>
      </c>
      <c r="E40" s="248">
        <f>IF(ISBLANK('Water Old'!G40),"-",'Water Old'!G40)</f>
        <v/>
      </c>
      <c r="F40" s="249" t="s">
        <v>46</v>
      </c>
      <c r="G40" s="249" t="s">
        <v>46</v>
      </c>
    </row>
    <row r="41" spans="1:15">
      <c r="B41" s="58">
        <f>B29</f>
        <v/>
      </c>
      <c r="C41" s="248">
        <f>IF(ISBLANK('Electric old'!G41),"-",'Electric old'!G41)</f>
        <v/>
      </c>
      <c r="D41" s="249" t="s">
        <v>46</v>
      </c>
      <c r="E41" s="248">
        <f>IF(ISBLANK('Water Old'!G41),"-",'Water Old'!G41)</f>
        <v/>
      </c>
      <c r="F41" s="249" t="s">
        <v>46</v>
      </c>
      <c r="G41" s="249" t="s">
        <v>46</v>
      </c>
    </row>
    <row r="42" spans="1:15">
      <c r="B42" s="58">
        <f>B30</f>
        <v/>
      </c>
      <c r="C42" s="248">
        <f>IF(ISBLANK('Electric old'!G42),"-",'Electric old'!G42)</f>
        <v/>
      </c>
      <c r="D42" s="249" t="s">
        <v>46</v>
      </c>
      <c r="E42" s="248">
        <f>IF(ISBLANK('Water Old'!G42),"-",'Water Old'!G42)</f>
        <v/>
      </c>
      <c r="F42" s="248">
        <f>SUM(C42:E42)</f>
        <v/>
      </c>
      <c r="G42" s="250">
        <f>F42</f>
        <v/>
      </c>
    </row>
    <row r="43" spans="1:15">
      <c r="B43" s="58">
        <f>B31</f>
        <v/>
      </c>
      <c r="C43" s="248">
        <f>IF(ISBLANK('Electric old'!G43),"-",'Electric old'!G43)</f>
        <v/>
      </c>
      <c r="D43" s="248">
        <f>IF(ISBLANK(2/24*('Gas Old'!$H$4+'Gas Old'!$H$13)),"-",2/24*('Gas Old'!$H$4+'Gas Old'!$H$13))</f>
        <v/>
      </c>
      <c r="E43" s="248">
        <f>IF(ISBLANK('Water Old'!G43),"-",'Water Old'!G43)</f>
        <v/>
      </c>
      <c r="F43" s="248">
        <f>SUM(C43:E43)</f>
        <v/>
      </c>
      <c r="G43" s="250">
        <f>F43+G42</f>
        <v/>
      </c>
    </row>
    <row r="44" spans="1:15">
      <c r="B44" s="58">
        <f>B32</f>
        <v/>
      </c>
      <c r="C44" s="248">
        <f>IF(ISBLANK('Electric old'!G44),"-",'Electric old'!G44)</f>
        <v/>
      </c>
      <c r="D44" s="248">
        <f>IF(ISBLANK(2/24*('Gas Old'!$H$5+'Gas Old'!$H$14)),"-",2/24*('Gas Old'!$H$5+'Gas Old'!$H$14))</f>
        <v/>
      </c>
      <c r="E44" s="248">
        <f>IF(ISBLANK('Water Old'!G44),"-",'Water Old'!G44)</f>
        <v/>
      </c>
      <c r="F44" s="248">
        <f>SUM(C44:E44)</f>
        <v/>
      </c>
      <c r="G44" s="250">
        <f>F44+G43</f>
        <v/>
      </c>
    </row>
    <row r="45" spans="1:15">
      <c r="B45" s="58">
        <f>B33</f>
        <v/>
      </c>
      <c r="C45" s="248">
        <f>IF(ISBLANK('Electric old'!G45),"-",'Electric old'!G45)</f>
        <v/>
      </c>
      <c r="D45" s="248">
        <f>IF(ISBLANK(2/24*('Gas Old'!$H$6+'Gas Old'!$H$15)),"-",2/24*('Gas Old'!$H$6+'Gas Old'!$H$15))</f>
        <v/>
      </c>
      <c r="E45" s="248">
        <f>IF(ISBLANK('Water Old'!G45),"-",'Water Old'!G45)</f>
        <v/>
      </c>
      <c r="F45" s="248">
        <f>SUM(C45:E45)</f>
        <v/>
      </c>
      <c r="G45" s="250">
        <f>F45+G44</f>
        <v/>
      </c>
    </row>
    <row r="46" spans="1:15">
      <c r="B46" s="58">
        <f>B34</f>
        <v/>
      </c>
      <c r="C46" s="248">
        <f>IF(ISBLANK('Electric old'!G46),"-",'Electric old'!G46)</f>
        <v/>
      </c>
      <c r="D46" s="248">
        <f>IF(ISBLANK(2/24*('Gas Old'!$H$7+'Gas Old'!$H$16)),"-",2/24*('Gas Old'!$H$7+'Gas Old'!$H$16))</f>
        <v/>
      </c>
      <c r="E46" s="248">
        <f>IF(ISBLANK('Water Old'!G46),"-",'Water Old'!G46)</f>
        <v/>
      </c>
      <c r="F46" s="248">
        <f>SUM(C46:E46)</f>
        <v/>
      </c>
      <c r="G46" s="250">
        <f>F46+G45</f>
        <v/>
      </c>
    </row>
    <row r="47" spans="1:15">
      <c r="B47" s="58">
        <f>B35</f>
        <v/>
      </c>
      <c r="C47" s="248">
        <f>IF(ISBLANK('Electric old'!G47),"-",'Electric old'!G47)</f>
        <v/>
      </c>
      <c r="D47" s="248">
        <f>IF(ISBLANK(2/24*('Gas Old'!$H$8+'Gas Old'!$H$17)),"-",2/24*('Gas Old'!$H$8+'Gas Old'!$H$17))</f>
        <v/>
      </c>
      <c r="E47" s="248">
        <f>IF(ISBLANK('Water Old'!G47),"-",'Water Old'!G47)</f>
        <v/>
      </c>
      <c r="F47" s="248">
        <f>SUM(C47:E47)</f>
        <v/>
      </c>
      <c r="G47" s="250">
        <f>F47+G46</f>
        <v/>
      </c>
    </row>
    <row r="48" spans="1:15">
      <c r="B48" s="58">
        <f>B36</f>
        <v/>
      </c>
      <c r="C48" s="248">
        <f>IF(ISBLANK('Electric old'!G48),"-",'Electric old'!G48)</f>
        <v/>
      </c>
      <c r="D48" s="248">
        <f>IF(ISBLANK(2/24*('Gas Old'!$H9+'Gas Old'!$H18)),"-",2/24*('Gas Old'!$H9+'Gas Old'!$H18))</f>
        <v/>
      </c>
      <c r="E48" s="248">
        <f>IF(ISBLANK('Water Old'!G48),"-",'Water Old'!G48)</f>
        <v/>
      </c>
      <c r="F48" s="248">
        <f>SUM(C48:E48)</f>
        <v/>
      </c>
      <c r="G48" s="250">
        <f>F48+G47</f>
        <v/>
      </c>
    </row>
    <row r="49" spans="1:15">
      <c r="B49" s="58">
        <f>B37</f>
        <v/>
      </c>
      <c r="C49" s="248">
        <f>IF(ISBLANK('Electric old'!G49),"-",'Electric old'!G49)</f>
        <v/>
      </c>
      <c r="D49" s="248">
        <f>IF(ISBLANK(2/24*('Gas Old'!$H10+'Gas Old'!$H19)),"-",2/24*('Gas Old'!$H10+'Gas Old'!$H19))</f>
        <v/>
      </c>
      <c r="E49" s="248">
        <f>IF(ISBLANK('Water Old'!G49),"-",'Water Old'!G49)</f>
        <v/>
      </c>
      <c r="F49" s="248">
        <f>SUM(C49:E49)</f>
        <v/>
      </c>
      <c r="G49" s="250">
        <f>F49+G48</f>
        <v/>
      </c>
    </row>
    <row r="50" spans="1:15">
      <c r="B50" s="58">
        <f>B38</f>
        <v/>
      </c>
      <c r="C50" s="248">
        <f>IF(ISBLANK('Electric old'!G50),"-",'Electric old'!G50)</f>
        <v/>
      </c>
      <c r="D50" s="248">
        <f>IF(ISBLANK(2/24*('Gas Old'!$H11+'Gas Old'!$H20)),"-",2/24*('Gas Old'!$H11+'Gas Old'!$H20))</f>
        <v/>
      </c>
      <c r="E50" s="248">
        <f>IF(ISBLANK('Water Old'!G50),"-",'Water Old'!G50)</f>
        <v/>
      </c>
      <c r="F50" s="248">
        <f>SUM(C50:E50)</f>
        <v/>
      </c>
      <c r="G50" s="250">
        <f>F50+G49</f>
        <v/>
      </c>
    </row>
    <row r="51" spans="1:15">
      <c r="B51" s="58">
        <f>B39</f>
        <v/>
      </c>
      <c r="C51" s="248">
        <f>IF(ISBLANK('Electric old'!G51),"-",'Electric old'!G51)</f>
        <v/>
      </c>
      <c r="D51" s="248">
        <f>IF(ISBLANK(2/24*('Gas Old'!$H12+'Gas Old'!$H21)),"-",2/24*('Gas Old'!$H12+'Gas Old'!$H21))</f>
        <v/>
      </c>
      <c r="E51" s="248">
        <f>IF(ISBLANK('Water Old'!G51),"-",'Water Old'!G51)</f>
        <v/>
      </c>
      <c r="F51" s="248">
        <f>SUM(C51:E51)</f>
        <v/>
      </c>
      <c r="G51" s="250">
        <f>F51+G50</f>
        <v/>
      </c>
    </row>
    <row r="52" spans="1:15">
      <c r="A52" s="204" t="s">
        <v>32</v>
      </c>
      <c r="B52" s="58">
        <f>B40</f>
        <v/>
      </c>
      <c r="C52" s="248">
        <f>IF(ISBLANK('Electric old'!G52),"-",'Electric old'!G52)</f>
        <v/>
      </c>
      <c r="D52" s="249" t="s">
        <v>46</v>
      </c>
      <c r="E52" s="248">
        <f>IF(ISBLANK('Water Old'!G52),"-",'Water Old'!G52)</f>
        <v/>
      </c>
      <c r="F52" s="249" t="s">
        <v>46</v>
      </c>
      <c r="G52" s="249" t="s">
        <v>46</v>
      </c>
    </row>
    <row r="53" spans="1:15">
      <c r="B53" s="58">
        <f>B41</f>
        <v/>
      </c>
      <c r="C53" s="248">
        <f>IF(ISBLANK('Electric old'!G53),"-",'Electric old'!G53)</f>
        <v/>
      </c>
      <c r="D53" s="249" t="s">
        <v>46</v>
      </c>
      <c r="E53" s="248">
        <f>IF(ISBLANK('Water Old'!G53),"-",'Water Old'!G53)</f>
        <v/>
      </c>
      <c r="F53" s="249" t="s">
        <v>46</v>
      </c>
      <c r="G53" s="249" t="s">
        <v>46</v>
      </c>
    </row>
    <row r="54" spans="1:15">
      <c r="B54" s="58">
        <f>B42</f>
        <v/>
      </c>
      <c r="C54" s="248">
        <f>IF(ISBLANK('Electric old'!G54),"-",'Electric old'!G54)</f>
        <v/>
      </c>
      <c r="D54" s="249" t="s">
        <v>46</v>
      </c>
      <c r="E54" s="248">
        <f>IF(ISBLANK('Water Old'!G54),"-",'Water Old'!G54)</f>
        <v/>
      </c>
      <c r="F54" s="248">
        <f>SUM(C54:E54)</f>
        <v/>
      </c>
      <c r="G54" s="250">
        <f>F54</f>
        <v/>
      </c>
    </row>
    <row r="55" spans="1:15">
      <c r="B55" s="58">
        <f>B43</f>
        <v/>
      </c>
      <c r="C55" s="248">
        <f>IF(ISBLANK('Electric old'!G55),"-",'Electric old'!G55)</f>
        <v/>
      </c>
      <c r="D55" s="248">
        <f>IF(ISBLANK(2/24*('Gas Old'!$H$4+'Gas Old'!$H$13)),"-",2/24*('Gas Old'!$H$4+'Gas Old'!$H$13))</f>
        <v/>
      </c>
      <c r="E55" s="248">
        <f>IF(ISBLANK('Water Old'!G55),"-",'Water Old'!G55)</f>
        <v/>
      </c>
      <c r="F55" s="248">
        <f>SUM(C55:E55)</f>
        <v/>
      </c>
      <c r="G55" s="250">
        <f>F55+G54</f>
        <v/>
      </c>
    </row>
    <row r="56" spans="1:15">
      <c r="B56" s="58">
        <f>B44</f>
        <v/>
      </c>
      <c r="C56" s="248">
        <f>IF(ISBLANK('Electric old'!G56),"-",'Electric old'!G56)</f>
        <v/>
      </c>
      <c r="D56" s="248">
        <f>IF(ISBLANK(2/24*('Gas Old'!$H$5+'Gas Old'!$H$14)),"-",2/24*('Gas Old'!$H$5+'Gas Old'!$H$14))</f>
        <v/>
      </c>
      <c r="E56" s="248">
        <f>IF(ISBLANK('Water Old'!G56),"-",'Water Old'!G56)</f>
        <v/>
      </c>
      <c r="F56" s="248">
        <f>SUM(C56:E56)</f>
        <v/>
      </c>
      <c r="G56" s="250">
        <f>F56+G55</f>
        <v/>
      </c>
    </row>
    <row r="57" spans="1:15">
      <c r="B57" s="58">
        <f>B45</f>
        <v/>
      </c>
      <c r="C57" s="248">
        <f>IF(ISBLANK('Electric old'!G57),"-",'Electric old'!G57)</f>
        <v/>
      </c>
      <c r="D57" s="248">
        <f>IF(ISBLANK(2/24*('Gas Old'!$H$6+'Gas Old'!$H$15)),"-",2/24*('Gas Old'!$H$6+'Gas Old'!$H$15))</f>
        <v/>
      </c>
      <c r="E57" s="248">
        <f>IF(ISBLANK('Water Old'!G57),"-",'Water Old'!G57)</f>
        <v/>
      </c>
      <c r="F57" s="248">
        <f>SUM(C57:E57)</f>
        <v/>
      </c>
      <c r="G57" s="250">
        <f>F57+G56</f>
        <v/>
      </c>
    </row>
    <row r="58" spans="1:15">
      <c r="B58" s="58">
        <f>B46</f>
        <v/>
      </c>
      <c r="C58" s="248">
        <f>IF(ISBLANK('Electric old'!G58),"-",'Electric old'!G58)</f>
        <v/>
      </c>
      <c r="D58" s="248">
        <f>IF(ISBLANK(2/24*('Gas Old'!$H$7+'Gas Old'!$H$16)),"-",2/24*('Gas Old'!$H$7+'Gas Old'!$H$16))</f>
        <v/>
      </c>
      <c r="E58" s="248">
        <f>IF(ISBLANK('Water Old'!G58),"-",'Water Old'!G58)</f>
        <v/>
      </c>
      <c r="F58" s="248">
        <f>SUM(C58:E58)</f>
        <v/>
      </c>
      <c r="G58" s="250">
        <f>F58+G57</f>
        <v/>
      </c>
    </row>
    <row r="59" spans="1:15">
      <c r="B59" s="58">
        <f>B47</f>
        <v/>
      </c>
      <c r="C59" s="248">
        <f>IF(ISBLANK('Electric old'!G59),"-",'Electric old'!G59)</f>
        <v/>
      </c>
      <c r="D59" s="248">
        <f>IF(ISBLANK(2/24*('Gas Old'!$H$8+'Gas Old'!$H$17)),"-",2/24*('Gas Old'!$H$8+'Gas Old'!$H$17))</f>
        <v/>
      </c>
      <c r="E59" s="248">
        <f>IF(ISBLANK('Water Old'!G59),"-",'Water Old'!G59)</f>
        <v/>
      </c>
      <c r="F59" s="248">
        <f>SUM(C59:E59)</f>
        <v/>
      </c>
      <c r="G59" s="250">
        <f>F59+G58</f>
        <v/>
      </c>
    </row>
    <row r="60" spans="1:15">
      <c r="B60" s="58">
        <f>B48</f>
        <v/>
      </c>
      <c r="C60" s="248">
        <f>IF(ISBLANK('Electric old'!G60),"-",'Electric old'!G60)</f>
        <v/>
      </c>
      <c r="D60" s="248">
        <f>IF(ISBLANK(2/24*('Gas Old'!$H9+'Gas Old'!$H18)),"-",2/24*('Gas Old'!$H9+'Gas Old'!$H18))</f>
        <v/>
      </c>
      <c r="E60" s="248">
        <f>IF(ISBLANK('Water Old'!G60),"-",'Water Old'!G60)</f>
        <v/>
      </c>
      <c r="F60" s="248">
        <f>SUM(C60:E60)</f>
        <v/>
      </c>
      <c r="G60" s="250">
        <f>F60+G59</f>
        <v/>
      </c>
    </row>
    <row r="61" spans="1:15">
      <c r="B61" s="58">
        <f>B49</f>
        <v/>
      </c>
      <c r="C61" s="248">
        <f>IF(ISBLANK('Electric old'!G61),"-",'Electric old'!G61)</f>
        <v/>
      </c>
      <c r="D61" s="248">
        <f>IF(ISBLANK(2/24*('Gas Old'!$H10+'Gas Old'!$H19)),"-",2/24*('Gas Old'!$H10+'Gas Old'!$H19))</f>
        <v/>
      </c>
      <c r="E61" s="248">
        <f>IF(ISBLANK('Water Old'!G61),"-",'Water Old'!G61)</f>
        <v/>
      </c>
      <c r="F61" s="248">
        <f>SUM(C61:E61)</f>
        <v/>
      </c>
      <c r="G61" s="250">
        <f>F61+G60</f>
        <v/>
      </c>
    </row>
    <row r="62" spans="1:15">
      <c r="B62" s="58">
        <f>B50</f>
        <v/>
      </c>
      <c r="C62" s="248">
        <f>IF(ISBLANK('Electric old'!G62),"-",'Electric old'!G62)</f>
        <v/>
      </c>
      <c r="D62" s="248">
        <f>IF(ISBLANK(2/24*('Gas Old'!$H11+'Gas Old'!$H20)),"-",2/24*('Gas Old'!$H11+'Gas Old'!$H20))</f>
        <v/>
      </c>
      <c r="E62" s="248">
        <f>IF(ISBLANK('Water Old'!G62),"-",'Water Old'!G62)</f>
        <v/>
      </c>
      <c r="F62" s="248">
        <f>SUM(C62:E62)</f>
        <v/>
      </c>
      <c r="G62" s="250">
        <f>F62+G61</f>
        <v/>
      </c>
    </row>
    <row r="63" spans="1:15">
      <c r="B63" s="58">
        <f>B51</f>
        <v/>
      </c>
      <c r="C63" s="248">
        <f>IF(ISBLANK('Electric old'!G63),"-",'Electric old'!G63)</f>
        <v/>
      </c>
      <c r="D63" s="248">
        <f>IF(ISBLANK(2/24*('Gas Old'!$H12+'Gas Old'!$H21)),"-",2/24*('Gas Old'!$H12+'Gas Old'!$H21))</f>
        <v/>
      </c>
      <c r="E63" s="248">
        <f>IF(ISBLANK('Water Old'!G63),"-",'Water Old'!G63)</f>
        <v/>
      </c>
      <c r="F63" s="248">
        <f>SUM(C63:E63)</f>
        <v/>
      </c>
      <c r="G63" s="250">
        <f>F63+G62</f>
        <v/>
      </c>
    </row>
    <row r="64" spans="1:15">
      <c r="A64" s="204" t="s">
        <v>33</v>
      </c>
      <c r="B64" s="58">
        <f>B52</f>
        <v/>
      </c>
      <c r="C64" s="248">
        <f>IF(ISBLANK('Electric old'!G64),"-",'Electric old'!G64)</f>
        <v/>
      </c>
      <c r="D64" s="249" t="s">
        <v>46</v>
      </c>
      <c r="E64" s="248">
        <f>IF(ISBLANK('Water Old'!G64),"-",'Water Old'!G64)</f>
        <v/>
      </c>
      <c r="F64" s="249" t="s">
        <v>46</v>
      </c>
      <c r="G64" s="249" t="s">
        <v>46</v>
      </c>
    </row>
    <row r="65" spans="1:15">
      <c r="B65" s="58">
        <f>B53</f>
        <v/>
      </c>
      <c r="C65" s="248">
        <f>IF(ISBLANK('Electric old'!G65),"-",'Electric old'!G65)</f>
        <v/>
      </c>
      <c r="D65" s="249" t="s">
        <v>46</v>
      </c>
      <c r="E65" s="248">
        <f>IF(ISBLANK('Water Old'!G65),"-",'Water Old'!G65)</f>
        <v/>
      </c>
      <c r="F65" s="249" t="s">
        <v>46</v>
      </c>
      <c r="G65" s="249" t="s">
        <v>46</v>
      </c>
    </row>
    <row r="66" spans="1:15">
      <c r="B66" s="58">
        <f>B54</f>
        <v/>
      </c>
      <c r="C66" s="248">
        <f>IF(ISBLANK('Electric old'!G66),"-",'Electric old'!G66)</f>
        <v/>
      </c>
      <c r="D66" s="249" t="s">
        <v>46</v>
      </c>
      <c r="E66" s="248">
        <f>IF(ISBLANK('Water Old'!G66),"-",'Water Old'!G66)</f>
        <v/>
      </c>
      <c r="F66" s="248">
        <f>SUM(C66:E66)</f>
        <v/>
      </c>
      <c r="G66" s="250">
        <f>F66</f>
        <v/>
      </c>
    </row>
    <row r="67" spans="1:15">
      <c r="B67" s="58">
        <f>B55</f>
        <v/>
      </c>
      <c r="C67" s="248">
        <f>IF(ISBLANK('Electric old'!G67),"-",'Electric old'!G67)</f>
        <v/>
      </c>
      <c r="D67" s="248">
        <f>IF(ISBLANK(2/24*('Gas Old'!$H$4+'Gas Old'!$H$13)),"-",2/24*('Gas Old'!$H$4+'Gas Old'!$H$13))</f>
        <v/>
      </c>
      <c r="E67" s="248">
        <f>IF(ISBLANK('Water Old'!G67),"-",'Water Old'!G67)</f>
        <v/>
      </c>
      <c r="F67" s="248">
        <f>SUM(C67:E67)</f>
        <v/>
      </c>
      <c r="G67" s="250">
        <f>F67+G66</f>
        <v/>
      </c>
    </row>
    <row r="68" spans="1:15">
      <c r="B68" s="58">
        <f>B56</f>
        <v/>
      </c>
      <c r="C68" s="248">
        <f>IF(ISBLANK('Electric old'!G68),"-",'Electric old'!G68)</f>
        <v/>
      </c>
      <c r="D68" s="248">
        <f>IF(ISBLANK(2/24*('Gas Old'!$H$5+'Gas Old'!$H$14)),"-",2/24*('Gas Old'!$H$5+'Gas Old'!$H$14))</f>
        <v/>
      </c>
      <c r="E68" s="248">
        <f>IF(ISBLANK('Water Old'!G68),"-",'Water Old'!G68)</f>
        <v/>
      </c>
      <c r="F68" s="248">
        <f>SUM(C68:E68)</f>
        <v/>
      </c>
      <c r="G68" s="250">
        <f>F68+G67</f>
        <v/>
      </c>
    </row>
    <row r="69" spans="1:15">
      <c r="B69" s="58">
        <f>B57</f>
        <v/>
      </c>
      <c r="C69" s="248">
        <f>IF(ISBLANK('Electric old'!G69),"-",'Electric old'!G69)</f>
        <v/>
      </c>
      <c r="D69" s="248">
        <f>IF(ISBLANK(2/24*('Gas Old'!$H$6+'Gas Old'!$H$15)),"-",2/24*('Gas Old'!$H$6+'Gas Old'!$H$15))</f>
        <v/>
      </c>
      <c r="E69" s="248">
        <f>IF(ISBLANK('Water Old'!G69),"-",'Water Old'!G69)</f>
        <v/>
      </c>
      <c r="F69" s="248">
        <f>SUM(C69:E69)</f>
        <v/>
      </c>
      <c r="G69" s="250">
        <f>F69+G68</f>
        <v/>
      </c>
    </row>
    <row r="70" spans="1:15">
      <c r="B70" s="58">
        <f>B58</f>
        <v/>
      </c>
      <c r="C70" s="248">
        <f>IF(ISBLANK('Electric old'!G70),"-",'Electric old'!G70)</f>
        <v/>
      </c>
      <c r="D70" s="248">
        <f>IF(ISBLANK(2/24*('Gas Old'!$H$7+'Gas Old'!$H$16)),"-",2/24*('Gas Old'!$H$7+'Gas Old'!$H$16))</f>
        <v/>
      </c>
      <c r="E70" s="248">
        <f>IF(ISBLANK('Water Old'!G70),"-",'Water Old'!G70)</f>
        <v/>
      </c>
      <c r="F70" s="248">
        <f>SUM(C70:E70)</f>
        <v/>
      </c>
      <c r="G70" s="250">
        <f>F70+G69</f>
        <v/>
      </c>
    </row>
    <row r="71" spans="1:15">
      <c r="B71" s="58">
        <f>B59</f>
        <v/>
      </c>
      <c r="C71" s="248">
        <f>IF(ISBLANK('Electric old'!G71),"-",'Electric old'!G71)</f>
        <v/>
      </c>
      <c r="D71" s="248">
        <f>IF(ISBLANK(2/24*('Gas Old'!$H$8+'Gas Old'!$H$17)),"-",2/24*('Gas Old'!$H$8+'Gas Old'!$H$17))</f>
        <v/>
      </c>
      <c r="E71" s="248">
        <f>IF(ISBLANK('Water Old'!G71),"-",'Water Old'!G71)</f>
        <v/>
      </c>
      <c r="F71" s="248">
        <f>SUM(C71:E71)</f>
        <v/>
      </c>
      <c r="G71" s="250">
        <f>F71+G70</f>
        <v/>
      </c>
    </row>
    <row r="72" spans="1:15">
      <c r="B72" s="58">
        <f>B60</f>
        <v/>
      </c>
      <c r="C72" s="248">
        <f>IF(ISBLANK('Electric old'!G72),"-",'Electric old'!G72)</f>
        <v/>
      </c>
      <c r="D72" s="248">
        <f>IF(ISBLANK(2/24*('Gas Old'!$H9+'Gas Old'!$H18)),"-",2/24*('Gas Old'!$H9+'Gas Old'!$H18))</f>
        <v/>
      </c>
      <c r="E72" s="248">
        <f>IF(ISBLANK('Water Old'!G72),"-",'Water Old'!G72)</f>
        <v/>
      </c>
      <c r="F72" s="248">
        <f>SUM(C72:E72)</f>
        <v/>
      </c>
      <c r="G72" s="250">
        <f>F72+G71</f>
        <v/>
      </c>
    </row>
    <row r="73" spans="1:15">
      <c r="B73" s="58">
        <f>B61</f>
        <v/>
      </c>
      <c r="C73" s="248">
        <f>IF(ISBLANK('Electric old'!G73),"-",'Electric old'!G73)</f>
        <v/>
      </c>
      <c r="D73" s="248">
        <f>IF(ISBLANK(2/24*('Gas Old'!$H10+'Gas Old'!$H19)),"-",2/24*('Gas Old'!$H10+'Gas Old'!$H19))</f>
        <v/>
      </c>
      <c r="E73" s="248">
        <f>IF(ISBLANK('Water Old'!G73),"-",'Water Old'!G73)</f>
        <v/>
      </c>
      <c r="F73" s="248">
        <f>SUM(C73:E73)</f>
        <v/>
      </c>
      <c r="G73" s="250">
        <f>F73+G72</f>
        <v/>
      </c>
    </row>
    <row r="74" spans="1:15">
      <c r="B74" s="58">
        <f>B62</f>
        <v/>
      </c>
      <c r="C74" s="248">
        <f>IF(ISBLANK('Electric old'!G74),"-",'Electric old'!G74)</f>
        <v/>
      </c>
      <c r="D74" s="248">
        <f>IF(ISBLANK(2/24*('Gas Old'!$H11+'Gas Old'!$H20)),"-",2/24*('Gas Old'!$H11+'Gas Old'!$H20))</f>
        <v/>
      </c>
      <c r="E74" s="248">
        <f>IF(ISBLANK('Water Old'!G74),"-",'Water Old'!G74)</f>
        <v/>
      </c>
      <c r="F74" s="248">
        <f>SUM(C74:E74)</f>
        <v/>
      </c>
      <c r="G74" s="250">
        <f>F74+G73</f>
        <v/>
      </c>
    </row>
    <row r="75" spans="1:15">
      <c r="B75" s="58">
        <f>B63</f>
        <v/>
      </c>
      <c r="C75" s="248">
        <f>IF(ISBLANK('Electric old'!G75),"-",'Electric old'!G75)</f>
        <v/>
      </c>
      <c r="D75" s="248">
        <f>IF(ISBLANK(2/24*('Gas Old'!$H12+'Gas Old'!$H21)),"-",2/24*('Gas Old'!$H12+'Gas Old'!$H21))</f>
        <v/>
      </c>
      <c r="E75" s="248">
        <f>IF(ISBLANK('Water Old'!G75),"-",'Water Old'!G75)</f>
        <v/>
      </c>
      <c r="F75" s="248">
        <f>SUM(C75:E75)</f>
        <v/>
      </c>
      <c r="G75" s="250">
        <f>F75+G74</f>
        <v/>
      </c>
    </row>
    <row r="76" spans="1:15">
      <c r="A76" s="204" t="s">
        <v>34</v>
      </c>
      <c r="B76" s="58">
        <f>B64</f>
        <v/>
      </c>
      <c r="C76" s="248">
        <f>IF(ISBLANK('Electric old'!G76),"-",'Electric old'!G76)</f>
        <v/>
      </c>
      <c r="D76" s="249" t="s">
        <v>46</v>
      </c>
      <c r="E76" s="248">
        <f>IF(ISBLANK('Water Old'!G76),"-",'Water Old'!G76)</f>
        <v/>
      </c>
      <c r="F76" s="249" t="s">
        <v>46</v>
      </c>
      <c r="G76" s="249" t="s">
        <v>46</v>
      </c>
    </row>
    <row r="77" spans="1:15">
      <c r="B77" s="58">
        <f>B65</f>
        <v/>
      </c>
      <c r="C77" s="248">
        <f>IF(ISBLANK('Electric old'!G77),"-",'Electric old'!G77)</f>
        <v/>
      </c>
      <c r="D77" s="249" t="s">
        <v>46</v>
      </c>
      <c r="E77" s="248">
        <f>IF(ISBLANK('Water Old'!G77),"-",'Water Old'!G77)</f>
        <v/>
      </c>
      <c r="F77" s="249" t="s">
        <v>46</v>
      </c>
      <c r="G77" s="249" t="s">
        <v>46</v>
      </c>
    </row>
    <row r="78" spans="1:15">
      <c r="B78" s="58">
        <f>B66</f>
        <v/>
      </c>
      <c r="C78" s="248">
        <f>IF(ISBLANK('Electric old'!G78),"-",'Electric old'!G78)</f>
        <v/>
      </c>
      <c r="D78" s="249" t="s">
        <v>46</v>
      </c>
      <c r="E78" s="248">
        <f>IF(ISBLANK('Water Old'!G78),"-",'Water Old'!G78)</f>
        <v/>
      </c>
      <c r="F78" s="248">
        <f>SUM(C78:E78)</f>
        <v/>
      </c>
      <c r="G78" s="250">
        <f>F78</f>
        <v/>
      </c>
    </row>
    <row r="79" spans="1:15">
      <c r="B79" s="58">
        <f>B67</f>
        <v/>
      </c>
      <c r="C79" s="248">
        <f>IF(ISBLANK('Electric old'!G79),"-",'Electric old'!G79)</f>
        <v/>
      </c>
      <c r="D79" s="248">
        <f>IF(ISBLANK(1/24*('Gas Old'!$H$4+'Gas Old'!$H$13)),"-",1/24*('Gas Old'!$H$4+'Gas Old'!$H$13))</f>
        <v/>
      </c>
      <c r="E79" s="248">
        <f>IF(ISBLANK('Water Old'!G79),"-",'Water Old'!G79)</f>
        <v/>
      </c>
      <c r="F79" s="248">
        <f>SUM(C79:E79)</f>
        <v/>
      </c>
      <c r="G79" s="250">
        <f>F79+G78</f>
        <v/>
      </c>
    </row>
    <row r="80" spans="1:15">
      <c r="B80" s="58">
        <f>B68</f>
        <v/>
      </c>
      <c r="C80" s="248">
        <f>IF(ISBLANK('Electric old'!G80),"-",'Electric old'!G80)</f>
        <v/>
      </c>
      <c r="D80" s="248">
        <f>IF(ISBLANK(1/24*('Gas Old'!$H$5+'Gas Old'!$H$14)),"-",1/24*('Gas Old'!$H$5+'Gas Old'!$H$14))</f>
        <v/>
      </c>
      <c r="E80" s="248">
        <f>IF(ISBLANK('Water Old'!G80),"-",'Water Old'!G80)</f>
        <v/>
      </c>
      <c r="F80" s="248">
        <f>SUM(C80:E80)</f>
        <v/>
      </c>
      <c r="G80" s="250">
        <f>F80+G79</f>
        <v/>
      </c>
    </row>
    <row r="81" spans="1:15">
      <c r="B81" s="58">
        <f>B69</f>
        <v/>
      </c>
      <c r="C81" s="248">
        <f>IF(ISBLANK('Electric old'!G81),"-",'Electric old'!G81)</f>
        <v/>
      </c>
      <c r="D81" s="248">
        <f>IF(ISBLANK(1/24*('Gas Old'!$H$6+'Gas Old'!$H$15)),"-",1/24*('Gas Old'!$H$6+'Gas Old'!$H$15))</f>
        <v/>
      </c>
      <c r="E81" s="248">
        <f>IF(ISBLANK('Water Old'!G81),"-",'Water Old'!G81)</f>
        <v/>
      </c>
      <c r="F81" s="248">
        <f>SUM(C81:E81)</f>
        <v/>
      </c>
      <c r="G81" s="250">
        <f>F81+G80</f>
        <v/>
      </c>
    </row>
    <row r="82" spans="1:15">
      <c r="B82" s="58">
        <f>B70</f>
        <v/>
      </c>
      <c r="C82" s="248">
        <f>IF(ISBLANK('Electric old'!G82),"-",'Electric old'!G82)</f>
        <v/>
      </c>
      <c r="D82" s="248">
        <f>IF(ISBLANK(1/24*('Gas Old'!$H$7+'Gas Old'!$H$16)),"-",1/24*('Gas Old'!$H$7+'Gas Old'!$H$16))</f>
        <v/>
      </c>
      <c r="E82" s="248">
        <f>IF(ISBLANK('Water Old'!G82),"-",'Water Old'!G82)</f>
        <v/>
      </c>
      <c r="F82" s="248">
        <f>SUM(C82:E82)</f>
        <v/>
      </c>
      <c r="G82" s="250">
        <f>F82+G81</f>
        <v/>
      </c>
    </row>
    <row r="83" spans="1:15">
      <c r="B83" s="58">
        <f>B71</f>
        <v/>
      </c>
      <c r="C83" s="248">
        <f>IF(ISBLANK('Electric old'!G83),"-",'Electric old'!G83)</f>
        <v/>
      </c>
      <c r="D83" s="248">
        <f>IF(ISBLANK(1/24*('Gas Old'!$H$8+'Gas Old'!$H$17)),"-",1/24*('Gas Old'!$H$8+'Gas Old'!$H$17))</f>
        <v/>
      </c>
      <c r="E83" s="248">
        <f>IF(ISBLANK('Water Old'!G83),"-",'Water Old'!G83)</f>
        <v/>
      </c>
      <c r="F83" s="248">
        <f>SUM(C83:E83)</f>
        <v/>
      </c>
      <c r="G83" s="250">
        <f>F83+G82</f>
        <v/>
      </c>
    </row>
    <row r="84" spans="1:15">
      <c r="B84" s="58">
        <f>B72</f>
        <v/>
      </c>
      <c r="C84" s="248">
        <f>IF(ISBLANK('Electric old'!G84),"-",'Electric old'!G84)</f>
        <v/>
      </c>
      <c r="D84" s="248">
        <f>IF(ISBLANK(1/24*('Gas Old'!$H9+'Gas Old'!$H18)),"-",1/24*('Gas Old'!$H9+'Gas Old'!$H18))</f>
        <v/>
      </c>
      <c r="E84" s="248">
        <f>IF(ISBLANK('Water Old'!G84),"-",'Water Old'!G84)</f>
        <v/>
      </c>
      <c r="F84" s="248">
        <f>SUM(C84:E84)</f>
        <v/>
      </c>
      <c r="G84" s="250">
        <f>F84+G83</f>
        <v/>
      </c>
    </row>
    <row r="85" spans="1:15">
      <c r="B85" s="58">
        <f>B73</f>
        <v/>
      </c>
      <c r="C85" s="248">
        <f>IF(ISBLANK('Electric old'!G85),"-",'Electric old'!G85)</f>
        <v/>
      </c>
      <c r="D85" s="248">
        <f>IF(ISBLANK(1/24*('Gas Old'!$H10+'Gas Old'!$H19)),"-",1/24*('Gas Old'!$H10+'Gas Old'!$H19))</f>
        <v/>
      </c>
      <c r="E85" s="248">
        <f>IF(ISBLANK('Water Old'!G85),"-",'Water Old'!G85)</f>
        <v/>
      </c>
      <c r="F85" s="248">
        <f>SUM(C85:E85)</f>
        <v/>
      </c>
      <c r="G85" s="250">
        <f>F85+G84</f>
        <v/>
      </c>
    </row>
    <row r="86" spans="1:15">
      <c r="B86" s="58">
        <f>B74</f>
        <v/>
      </c>
      <c r="C86" s="248">
        <f>IF(ISBLANK('Electric old'!G86),"-",'Electric old'!G86)</f>
        <v/>
      </c>
      <c r="D86" s="248">
        <f>IF(ISBLANK(1/24*('Gas Old'!$H11+'Gas Old'!$H20)),"-",1/24*('Gas Old'!$H11+'Gas Old'!$H20))</f>
        <v/>
      </c>
      <c r="E86" s="248">
        <f>IF(ISBLANK('Water Old'!G86),"-",'Water Old'!G86)</f>
        <v/>
      </c>
      <c r="F86" s="248">
        <f>SUM(C86:E86)</f>
        <v/>
      </c>
      <c r="G86" s="250">
        <f>F86+G85</f>
        <v/>
      </c>
    </row>
    <row r="87" spans="1:15">
      <c r="B87" s="58">
        <f>B75</f>
        <v/>
      </c>
      <c r="C87" s="248">
        <f>IF(ISBLANK('Electric old'!G87),"-",'Electric old'!G87)</f>
        <v/>
      </c>
      <c r="D87" s="248">
        <f>IF(ISBLANK(1/24*('Gas Old'!$H12+'Gas Old'!$H21)),"-",1/24*('Gas Old'!$H12+'Gas Old'!$H21))</f>
        <v/>
      </c>
      <c r="E87" s="248">
        <f>IF(ISBLANK('Water Old'!G87),"-",'Water Old'!G87)</f>
        <v/>
      </c>
      <c r="F87" s="248">
        <f>SUM(C87:E87)</f>
        <v/>
      </c>
      <c r="G87" s="250">
        <f>F87+G86</f>
        <v/>
      </c>
    </row>
    <row r="88" spans="1:15">
      <c r="A88" s="204" t="s">
        <v>35</v>
      </c>
      <c r="B88" s="58">
        <f>B76</f>
        <v/>
      </c>
      <c r="C88" s="248">
        <f>IF(ISBLANK('Electric old'!G88),"-",'Electric old'!G88)</f>
        <v/>
      </c>
      <c r="D88" s="249" t="s">
        <v>46</v>
      </c>
      <c r="E88" s="248">
        <f>IF(ISBLANK('Water Old'!G88),"-",'Water Old'!G88)</f>
        <v/>
      </c>
      <c r="F88" s="249" t="s">
        <v>46</v>
      </c>
      <c r="G88" s="249" t="s">
        <v>46</v>
      </c>
    </row>
    <row r="89" spans="1:15">
      <c r="B89" s="58">
        <f>B77</f>
        <v/>
      </c>
      <c r="C89" s="248">
        <f>IF(ISBLANK('Electric old'!G89),"-",'Electric old'!G89)</f>
        <v/>
      </c>
      <c r="D89" s="249" t="s">
        <v>46</v>
      </c>
      <c r="E89" s="248">
        <f>IF(ISBLANK('Water Old'!G89),"-",'Water Old'!G89)</f>
        <v/>
      </c>
      <c r="F89" s="249" t="s">
        <v>46</v>
      </c>
      <c r="G89" s="249" t="s">
        <v>46</v>
      </c>
    </row>
    <row r="90" spans="1:15">
      <c r="B90" s="58">
        <f>B78</f>
        <v/>
      </c>
      <c r="C90" s="248">
        <f>IF(ISBLANK('Electric old'!G90),"-",'Electric old'!G90)</f>
        <v/>
      </c>
      <c r="D90" s="249" t="s">
        <v>46</v>
      </c>
      <c r="E90" s="248">
        <f>IF(ISBLANK('Water Old'!G90),"-",'Water Old'!G90)</f>
        <v/>
      </c>
      <c r="F90" s="248">
        <f>SUM(C90:E90)</f>
        <v/>
      </c>
      <c r="G90" s="250">
        <f>F90</f>
        <v/>
      </c>
    </row>
    <row r="91" spans="1:15">
      <c r="B91" s="58">
        <f>B79</f>
        <v/>
      </c>
      <c r="C91" s="248">
        <f>IF(ISBLANK('Electric old'!G91),"-",'Electric old'!G91)</f>
        <v/>
      </c>
      <c r="D91" s="248">
        <f>IF(ISBLANK(2/24*('Gas Old'!$H$4+'Gas Old'!$H$13)),"-",2/24*('Gas Old'!$H$4+'Gas Old'!$H$13))</f>
        <v/>
      </c>
      <c r="E91" s="248">
        <f>IF(ISBLANK('Water Old'!G91),"-",'Water Old'!G91)</f>
        <v/>
      </c>
      <c r="F91" s="248">
        <f>SUM(C91:E91)</f>
        <v/>
      </c>
      <c r="G91" s="250">
        <f>F91+G90</f>
        <v/>
      </c>
    </row>
    <row r="92" spans="1:15">
      <c r="B92" s="58">
        <f>B80</f>
        <v/>
      </c>
      <c r="C92" s="248">
        <f>IF(ISBLANK('Electric old'!G92),"-",'Electric old'!G92)</f>
        <v/>
      </c>
      <c r="D92" s="248">
        <f>IF(ISBLANK(2/24*('Gas Old'!$H$5+'Gas Old'!$H$14)),"-",2/24*('Gas Old'!$H$5+'Gas Old'!$H$14))</f>
        <v/>
      </c>
      <c r="E92" s="248">
        <f>IF(ISBLANK('Water Old'!G92),"-",'Water Old'!G92)</f>
        <v/>
      </c>
      <c r="F92" s="248">
        <f>SUM(C92:E92)</f>
        <v/>
      </c>
      <c r="G92" s="250">
        <f>F92+G91</f>
        <v/>
      </c>
    </row>
    <row r="93" spans="1:15">
      <c r="B93" s="58">
        <f>B81</f>
        <v/>
      </c>
      <c r="C93" s="248">
        <f>IF(ISBLANK('Electric old'!G93),"-",'Electric old'!G93)</f>
        <v/>
      </c>
      <c r="D93" s="248">
        <f>IF(ISBLANK(2/24*('Gas Old'!$H$6+'Gas Old'!$H$15)),"-",2/24*('Gas Old'!$H$6+'Gas Old'!$H$15))</f>
        <v/>
      </c>
      <c r="E93" s="248">
        <f>IF(ISBLANK('Water Old'!G93),"-",'Water Old'!G93)</f>
        <v/>
      </c>
      <c r="F93" s="248">
        <f>SUM(C93:E93)</f>
        <v/>
      </c>
      <c r="G93" s="250">
        <f>F93+G92</f>
        <v/>
      </c>
    </row>
    <row r="94" spans="1:15">
      <c r="B94" s="58">
        <f>B82</f>
        <v/>
      </c>
      <c r="C94" s="248">
        <f>IF(ISBLANK('Electric old'!G94),"-",'Electric old'!G94)</f>
        <v/>
      </c>
      <c r="D94" s="248">
        <f>IF(ISBLANK(2/24*('Gas Old'!$H$7+'Gas Old'!$H$16)),"-",2/24*('Gas Old'!$H$7+'Gas Old'!$H$16))</f>
        <v/>
      </c>
      <c r="E94" s="248">
        <f>IF(ISBLANK('Water Old'!G94),"-",'Water Old'!G94)</f>
        <v/>
      </c>
      <c r="F94" s="248">
        <f>SUM(C94:E94)</f>
        <v/>
      </c>
      <c r="G94" s="250">
        <f>F94+G93</f>
        <v/>
      </c>
    </row>
    <row r="95" spans="1:15">
      <c r="B95" s="58">
        <f>B83</f>
        <v/>
      </c>
      <c r="C95" s="248">
        <f>IF(ISBLANK('Electric old'!G95),"-",'Electric old'!G95)</f>
        <v/>
      </c>
      <c r="D95" s="248">
        <f>IF(ISBLANK(2/24*('Gas Old'!$H$8+'Gas Old'!$H$17)),"-",2/24*('Gas Old'!$H$8+'Gas Old'!$H$17))</f>
        <v/>
      </c>
      <c r="E95" s="248">
        <f>IF(ISBLANK('Water Old'!G95),"-",'Water Old'!G95)</f>
        <v/>
      </c>
      <c r="F95" s="248">
        <f>SUM(C95:E95)</f>
        <v/>
      </c>
      <c r="G95" s="250">
        <f>F95+G94</f>
        <v/>
      </c>
    </row>
    <row r="96" spans="1:15">
      <c r="B96" s="58">
        <f>B84</f>
        <v/>
      </c>
      <c r="C96" s="248">
        <f>IF(ISBLANK('Electric old'!G96),"-",'Electric old'!G96)</f>
        <v/>
      </c>
      <c r="D96" s="248">
        <f>IF(ISBLANK(2/24*('Gas Old'!$H9+'Gas Old'!$H18)),"-",2/24*('Gas Old'!$H9+'Gas Old'!$H18))</f>
        <v/>
      </c>
      <c r="E96" s="248">
        <f>IF(ISBLANK('Water Old'!G96),"-",'Water Old'!G96)</f>
        <v/>
      </c>
      <c r="F96" s="248">
        <f>SUM(C96:E96)</f>
        <v/>
      </c>
      <c r="G96" s="250">
        <f>F96+G95</f>
        <v/>
      </c>
    </row>
    <row r="97" spans="1:15">
      <c r="B97" s="58">
        <f>B85</f>
        <v/>
      </c>
      <c r="C97" s="248">
        <f>IF(ISBLANK('Electric old'!G97),"-",'Electric old'!G97)</f>
        <v/>
      </c>
      <c r="D97" s="248">
        <f>IF(ISBLANK(2/24*('Gas Old'!$H10+'Gas Old'!$H19)),"-",2/24*('Gas Old'!$H10+'Gas Old'!$H19))</f>
        <v/>
      </c>
      <c r="E97" s="248">
        <f>IF(ISBLANK('Water Old'!G97),"-",'Water Old'!G97)</f>
        <v/>
      </c>
      <c r="F97" s="248">
        <f>SUM(C97:E97)</f>
        <v/>
      </c>
      <c r="G97" s="250">
        <f>F97+G96</f>
        <v/>
      </c>
    </row>
    <row r="98" spans="1:15">
      <c r="B98" s="58">
        <f>B86</f>
        <v/>
      </c>
      <c r="C98" s="248">
        <f>IF(ISBLANK('Electric old'!G98),"-",'Electric old'!G98)</f>
        <v/>
      </c>
      <c r="D98" s="248">
        <f>IF(ISBLANK(2/24*('Gas Old'!$H11+'Gas Old'!$H20)),"-",2/24*('Gas Old'!$H11+'Gas Old'!$H20))</f>
        <v/>
      </c>
      <c r="E98" s="248">
        <f>IF(ISBLANK('Water Old'!G98),"-",'Water Old'!G98)</f>
        <v/>
      </c>
      <c r="F98" s="248">
        <f>SUM(C98:E98)</f>
        <v/>
      </c>
      <c r="G98" s="250">
        <f>F98+G97</f>
        <v/>
      </c>
    </row>
    <row r="99" spans="1:15">
      <c r="B99" s="58">
        <f>B87</f>
        <v/>
      </c>
      <c r="C99" s="248">
        <f>IF(ISBLANK('Electric old'!G99),"-",'Electric old'!G99)</f>
        <v/>
      </c>
      <c r="D99" s="248">
        <f>IF(ISBLANK(2/24*('Gas Old'!$H12+'Gas Old'!$H21)),"-",2/24*('Gas Old'!$H12+'Gas Old'!$H21))</f>
        <v/>
      </c>
      <c r="E99" s="248">
        <f>IF(ISBLANK('Water Old'!G99),"-",'Water Old'!G99)</f>
        <v/>
      </c>
      <c r="F99" s="248">
        <f>SUM(C99:E99)</f>
        <v/>
      </c>
      <c r="G99" s="250">
        <f>F99+G98</f>
        <v/>
      </c>
    </row>
    <row r="100" spans="1:15">
      <c r="A100" s="204" t="s">
        <v>36</v>
      </c>
      <c r="B100" s="58">
        <f>B88</f>
        <v/>
      </c>
      <c r="C100" s="248">
        <f>IF(ISBLANK('Electric old'!G100),"-",'Electric old'!G100)</f>
        <v/>
      </c>
      <c r="D100" s="249" t="s">
        <v>46</v>
      </c>
      <c r="E100" s="248">
        <f>IF(ISBLANK('Water Old'!G100),"-",'Water Old'!G100)</f>
        <v/>
      </c>
      <c r="F100" s="249" t="s">
        <v>46</v>
      </c>
      <c r="G100" s="249" t="s">
        <v>46</v>
      </c>
    </row>
    <row r="101" spans="1:15">
      <c r="B101" s="58">
        <f>B89</f>
        <v/>
      </c>
      <c r="C101" s="248">
        <f>IF(ISBLANK('Electric old'!G101),"-",'Electric old'!G101)</f>
        <v/>
      </c>
      <c r="D101" s="249" t="s">
        <v>46</v>
      </c>
      <c r="E101" s="248">
        <f>IF(ISBLANK('Water Old'!G101),"-",'Water Old'!G101)</f>
        <v/>
      </c>
      <c r="F101" s="249" t="s">
        <v>46</v>
      </c>
      <c r="G101" s="249" t="s">
        <v>46</v>
      </c>
    </row>
    <row r="102" spans="1:15">
      <c r="B102" s="58">
        <f>B90</f>
        <v/>
      </c>
      <c r="C102" s="248">
        <f>IF(ISBLANK('Electric old'!G102),"-",'Electric old'!G102)</f>
        <v/>
      </c>
      <c r="D102" s="249" t="s">
        <v>46</v>
      </c>
      <c r="E102" s="248">
        <f>IF(ISBLANK('Water Old'!G102),"-",'Water Old'!G102)</f>
        <v/>
      </c>
      <c r="F102" s="248">
        <f>SUM(C102:E102)</f>
        <v/>
      </c>
      <c r="G102" s="250">
        <f>F102</f>
        <v/>
      </c>
    </row>
    <row r="103" spans="1:15">
      <c r="B103" s="58">
        <f>B91</f>
        <v/>
      </c>
      <c r="C103" s="248">
        <f>IF(ISBLANK('Electric old'!G103),"-",'Electric old'!G103)</f>
        <v/>
      </c>
      <c r="D103" s="248">
        <f>IF(ISBLANK(1/24*('Gas Old'!$H$4+'Gas Old'!$H$13)),"-",1/24*('Gas Old'!$H$4+'Gas Old'!$H$13))</f>
        <v/>
      </c>
      <c r="E103" s="248">
        <f>IF(ISBLANK('Water Old'!G103),"-",'Water Old'!G103)</f>
        <v/>
      </c>
      <c r="F103" s="248">
        <f>SUM(C103:E103)</f>
        <v/>
      </c>
      <c r="G103" s="250">
        <f>F103+G102</f>
        <v/>
      </c>
    </row>
    <row r="104" spans="1:15">
      <c r="B104" s="58">
        <f>B92</f>
        <v/>
      </c>
      <c r="C104" s="248">
        <f>IF(ISBLANK('Electric old'!G104),"-",'Electric old'!G104)</f>
        <v/>
      </c>
      <c r="D104" s="248">
        <f>IF(ISBLANK(1/24*('Gas Old'!$H$5+'Gas Old'!$H$14)),"-",1/24*('Gas Old'!$H$5+'Gas Old'!$H$14))</f>
        <v/>
      </c>
      <c r="E104" s="248">
        <f>IF(ISBLANK('Water Old'!G104),"-",'Water Old'!G104)</f>
        <v/>
      </c>
      <c r="F104" s="248">
        <f>SUM(C104:E104)</f>
        <v/>
      </c>
      <c r="G104" s="250">
        <f>F104+G103</f>
        <v/>
      </c>
    </row>
    <row r="105" spans="1:15">
      <c r="B105" s="58">
        <f>B93</f>
        <v/>
      </c>
      <c r="C105" s="248">
        <f>IF(ISBLANK('Electric old'!G105),"-",'Electric old'!G105)</f>
        <v/>
      </c>
      <c r="D105" s="248">
        <f>IF(ISBLANK(1/24*('Gas Old'!$H$6+'Gas Old'!$H$15)),"-",1/24*('Gas Old'!$H$6+'Gas Old'!$H$15))</f>
        <v/>
      </c>
      <c r="E105" s="248">
        <f>IF(ISBLANK('Water Old'!G105),"-",'Water Old'!G105)</f>
        <v/>
      </c>
      <c r="F105" s="248">
        <f>SUM(C105:E105)</f>
        <v/>
      </c>
      <c r="G105" s="250">
        <f>F105+G104</f>
        <v/>
      </c>
    </row>
    <row r="106" spans="1:15">
      <c r="B106" s="58">
        <f>B94</f>
        <v/>
      </c>
      <c r="C106" s="248">
        <f>IF(ISBLANK('Electric old'!G106),"-",'Electric old'!G106)</f>
        <v/>
      </c>
      <c r="D106" s="248">
        <f>IF(ISBLANK(1/24*('Gas Old'!$H$7+'Gas Old'!$H$16)),"-",1/24*('Gas Old'!$H$7+'Gas Old'!$H$16))</f>
        <v/>
      </c>
      <c r="E106" s="248">
        <f>IF(ISBLANK('Water Old'!G106),"-",'Water Old'!G106)</f>
        <v/>
      </c>
      <c r="F106" s="248">
        <f>SUM(C106:E106)</f>
        <v/>
      </c>
      <c r="G106" s="250">
        <f>F106+G105</f>
        <v/>
      </c>
    </row>
    <row r="107" spans="1:15">
      <c r="B107" s="58">
        <f>B95</f>
        <v/>
      </c>
      <c r="C107" s="248">
        <f>IF(ISBLANK('Electric old'!G107),"-",'Electric old'!G107)</f>
        <v/>
      </c>
      <c r="D107" s="248">
        <f>IF(ISBLANK(1/24*('Gas Old'!$H$8+'Gas Old'!$H$17)),"-",1/24*('Gas Old'!$H$8+'Gas Old'!$H$17))</f>
        <v/>
      </c>
      <c r="E107" s="248">
        <f>IF(ISBLANK('Water Old'!G107),"-",'Water Old'!G107)</f>
        <v/>
      </c>
      <c r="F107" s="248">
        <f>SUM(C107:E107)</f>
        <v/>
      </c>
      <c r="G107" s="250">
        <f>F107+G106</f>
        <v/>
      </c>
    </row>
    <row r="108" spans="1:15">
      <c r="B108" s="58">
        <f>B96</f>
        <v/>
      </c>
      <c r="C108" s="248">
        <f>IF(ISBLANK('Electric old'!G108),"-",'Electric old'!G108)</f>
        <v/>
      </c>
      <c r="D108" s="248">
        <f>IF(ISBLANK(1/24*('Gas Old'!$H9+'Gas Old'!$H18)),"-",1/24*('Gas Old'!$H9+'Gas Old'!$H18))</f>
        <v/>
      </c>
      <c r="E108" s="248">
        <f>IF(ISBLANK('Water Old'!G108),"-",'Water Old'!G108)</f>
        <v/>
      </c>
      <c r="F108" s="248">
        <f>SUM(C108:E108)</f>
        <v/>
      </c>
      <c r="G108" s="250">
        <f>F108+G107</f>
        <v/>
      </c>
    </row>
    <row r="109" spans="1:15">
      <c r="B109" s="58">
        <f>B97</f>
        <v/>
      </c>
      <c r="C109" s="248">
        <f>IF(ISBLANK('Electric old'!G109),"-",'Electric old'!G109)</f>
        <v/>
      </c>
      <c r="D109" s="248">
        <f>IF(ISBLANK(1/24*('Gas Old'!$H10+'Gas Old'!$H19)),"-",1/24*('Gas Old'!$H10+'Gas Old'!$H19))</f>
        <v/>
      </c>
      <c r="E109" s="248">
        <f>IF(ISBLANK('Water Old'!G109),"-",'Water Old'!G109)</f>
        <v/>
      </c>
      <c r="F109" s="248">
        <f>SUM(C109:E109)</f>
        <v/>
      </c>
      <c r="G109" s="250">
        <f>F109+G108</f>
        <v/>
      </c>
    </row>
    <row r="110" spans="1:15">
      <c r="B110" s="58">
        <f>B98</f>
        <v/>
      </c>
      <c r="C110" s="248">
        <f>IF(ISBLANK('Electric old'!G110),"-",'Electric old'!G110)</f>
        <v/>
      </c>
      <c r="D110" s="248">
        <f>IF(ISBLANK(1/24*('Gas Old'!$H11+'Gas Old'!$H20)),"-",1/24*('Gas Old'!$H11+'Gas Old'!$H20))</f>
        <v/>
      </c>
      <c r="E110" s="248">
        <f>IF(ISBLANK('Water Old'!G110),"-",'Water Old'!G110)</f>
        <v/>
      </c>
      <c r="F110" s="248">
        <f>SUM(C110:E110)</f>
        <v/>
      </c>
      <c r="G110" s="250">
        <f>F110+G109</f>
        <v/>
      </c>
    </row>
    <row r="111" spans="1:15">
      <c r="B111" s="58">
        <f>B99</f>
        <v/>
      </c>
      <c r="C111" s="248">
        <f>IF(ISBLANK('Electric old'!G111),"-",'Electric old'!G111)</f>
        <v/>
      </c>
      <c r="D111" s="248">
        <f>IF(ISBLANK(1/24*('Gas Old'!$H12+'Gas Old'!$H21)),"-",1/24*('Gas Old'!$H12+'Gas Old'!$H21))</f>
        <v/>
      </c>
      <c r="E111" s="248">
        <f>IF(ISBLANK('Water Old'!G111),"-",'Water Old'!G111)</f>
        <v/>
      </c>
      <c r="F111" s="248">
        <f>SUM(C111:E111)</f>
        <v/>
      </c>
      <c r="G111" s="250">
        <f>F111+G110</f>
        <v/>
      </c>
    </row>
    <row r="112" spans="1:15">
      <c r="A112" s="204" t="s">
        <v>37</v>
      </c>
      <c r="B112" s="58">
        <f>B100</f>
        <v/>
      </c>
      <c r="C112" s="248">
        <f>IF(ISBLANK('Electric old'!G112),"-",'Electric old'!G112)</f>
        <v/>
      </c>
      <c r="D112" s="249" t="s">
        <v>46</v>
      </c>
      <c r="E112" s="248">
        <f>IF(ISBLANK('Water Old'!G112),"-",'Water Old'!G112)</f>
        <v/>
      </c>
      <c r="F112" s="249" t="s">
        <v>46</v>
      </c>
      <c r="G112" s="249" t="s">
        <v>46</v>
      </c>
    </row>
    <row r="113" spans="1:15">
      <c r="B113" s="58">
        <f>B101</f>
        <v/>
      </c>
      <c r="C113" s="248">
        <f>IF(ISBLANK('Electric old'!G113),"-",'Electric old'!G113)</f>
        <v/>
      </c>
      <c r="D113" s="249" t="s">
        <v>46</v>
      </c>
      <c r="E113" s="248">
        <f>IF(ISBLANK('Water Old'!G113),"-",'Water Old'!G113)</f>
        <v/>
      </c>
      <c r="F113" s="249" t="s">
        <v>46</v>
      </c>
      <c r="G113" s="249" t="s">
        <v>46</v>
      </c>
    </row>
    <row r="114" spans="1:15">
      <c r="B114" s="58">
        <f>B102</f>
        <v/>
      </c>
      <c r="C114" s="248">
        <f>IF(ISBLANK('Electric old'!G114),"-",'Electric old'!G114)</f>
        <v/>
      </c>
      <c r="D114" s="249" t="s">
        <v>46</v>
      </c>
      <c r="E114" s="248">
        <f>IF(ISBLANK('Water Old'!G114),"-",'Water Old'!G114)</f>
        <v/>
      </c>
      <c r="F114" s="248">
        <f>SUM(C114:E114)</f>
        <v/>
      </c>
      <c r="G114" s="250">
        <f>F114</f>
        <v/>
      </c>
    </row>
    <row r="115" spans="1:15">
      <c r="B115" s="58">
        <f>B103</f>
        <v/>
      </c>
      <c r="C115" s="248">
        <f>IF(ISBLANK('Electric old'!G115),"-",'Electric old'!G115)</f>
        <v/>
      </c>
      <c r="D115" s="248">
        <f>IF(ISBLANK(2/24*('Gas Old'!$H$4+'Gas Old'!$H$13)),"-",2/24*('Gas Old'!$H$4+'Gas Old'!$H$13))</f>
        <v/>
      </c>
      <c r="E115" s="248">
        <f>IF(ISBLANK('Water Old'!G115),"-",'Water Old'!G115)</f>
        <v/>
      </c>
      <c r="F115" s="248">
        <f>SUM(C115:E115)</f>
        <v/>
      </c>
      <c r="G115" s="250">
        <f>F115+G114</f>
        <v/>
      </c>
    </row>
    <row r="116" spans="1:15">
      <c r="B116" s="58">
        <f>B104</f>
        <v/>
      </c>
      <c r="C116" s="248">
        <f>IF(ISBLANK('Electric old'!G116),"-",'Electric old'!G116)</f>
        <v/>
      </c>
      <c r="D116" s="248">
        <f>IF(ISBLANK(2/24*('Gas Old'!$H$5+'Gas Old'!$H$14)),"-",2/24*('Gas Old'!$H$5+'Gas Old'!$H$14))</f>
        <v/>
      </c>
      <c r="E116" s="248">
        <f>IF(ISBLANK('Water Old'!G116),"-",'Water Old'!G116)</f>
        <v/>
      </c>
      <c r="F116" s="248">
        <f>SUM(C116:E116)</f>
        <v/>
      </c>
      <c r="G116" s="250">
        <f>F116+G115</f>
        <v/>
      </c>
    </row>
    <row r="117" spans="1:15">
      <c r="B117" s="58">
        <f>B105</f>
        <v/>
      </c>
      <c r="C117" s="248">
        <f>IF(ISBLANK('Electric old'!G117),"-",'Electric old'!G117)</f>
        <v/>
      </c>
      <c r="D117" s="248">
        <f>IF(ISBLANK(2/24*('Gas Old'!$H$6+'Gas Old'!$H$15)),"-",2/24*('Gas Old'!$H$6+'Gas Old'!$H$15))</f>
        <v/>
      </c>
      <c r="E117" s="248">
        <f>IF(ISBLANK('Water Old'!G117),"-",'Water Old'!G117)</f>
        <v/>
      </c>
      <c r="F117" s="248">
        <f>SUM(C117:E117)</f>
        <v/>
      </c>
      <c r="G117" s="250">
        <f>F117+G116</f>
        <v/>
      </c>
    </row>
    <row r="118" spans="1:15">
      <c r="B118" s="58">
        <f>B106</f>
        <v/>
      </c>
      <c r="C118" s="248">
        <f>IF(ISBLANK('Electric old'!G118),"-",'Electric old'!G118)</f>
        <v/>
      </c>
      <c r="D118" s="248">
        <f>IF(ISBLANK(2/24*('Gas Old'!$H$7+'Gas Old'!$H$16)),"-",2/24*('Gas Old'!$H$7+'Gas Old'!$H$16))</f>
        <v/>
      </c>
      <c r="E118" s="248">
        <f>IF(ISBLANK('Water Old'!G118),"-",'Water Old'!G118)</f>
        <v/>
      </c>
      <c r="F118" s="248">
        <f>SUM(C118:E118)</f>
        <v/>
      </c>
      <c r="G118" s="250">
        <f>F118+G117</f>
        <v/>
      </c>
    </row>
    <row r="119" spans="1:15">
      <c r="B119" s="58">
        <f>B107</f>
        <v/>
      </c>
      <c r="C119" s="248">
        <f>IF(ISBLANK('Electric old'!G119),"-",'Electric old'!G119)</f>
        <v/>
      </c>
      <c r="D119" s="248">
        <f>IF(ISBLANK(2/24*('Gas Old'!$H$8+'Gas Old'!$H$17)),"-",2/24*('Gas Old'!$H$8+'Gas Old'!$H$17))</f>
        <v/>
      </c>
      <c r="E119" s="248">
        <f>IF(ISBLANK('Water Old'!G119),"-",'Water Old'!G119)</f>
        <v/>
      </c>
      <c r="F119" s="248">
        <f>SUM(C119:E119)</f>
        <v/>
      </c>
      <c r="G119" s="250">
        <f>F119+G118</f>
        <v/>
      </c>
    </row>
    <row r="120" spans="1:15">
      <c r="B120" s="58">
        <f>B108</f>
        <v/>
      </c>
      <c r="C120" s="248">
        <f>IF(ISBLANK('Electric old'!G120),"-",'Electric old'!G120)</f>
        <v/>
      </c>
      <c r="D120" s="248">
        <f>IF(ISBLANK(2/24*('Gas Old'!$H9+'Gas Old'!$H18)),"-",2/24*('Gas Old'!$H9+'Gas Old'!$H18))</f>
        <v/>
      </c>
      <c r="E120" s="248">
        <f>IF(ISBLANK('Water Old'!G120),"-",'Water Old'!G120)</f>
        <v/>
      </c>
      <c r="F120" s="248">
        <f>SUM(C120:E120)</f>
        <v/>
      </c>
      <c r="G120" s="250">
        <f>F120+G119</f>
        <v/>
      </c>
    </row>
    <row r="121" spans="1:15">
      <c r="B121" s="58">
        <f>B109</f>
        <v/>
      </c>
      <c r="C121" s="248">
        <f>IF(ISBLANK('Electric old'!G121),"-",'Electric old'!G121)</f>
        <v/>
      </c>
      <c r="D121" s="248">
        <f>IF(ISBLANK(2/24*('Gas Old'!$H10+'Gas Old'!$H19)),"-",2/24*('Gas Old'!$H10+'Gas Old'!$H19))</f>
        <v/>
      </c>
      <c r="E121" s="248">
        <f>IF(ISBLANK('Water Old'!G121),"-",'Water Old'!G121)</f>
        <v/>
      </c>
      <c r="F121" s="248">
        <f>SUM(C121:E121)</f>
        <v/>
      </c>
      <c r="G121" s="250">
        <f>F121+G120</f>
        <v/>
      </c>
    </row>
    <row r="122" spans="1:15">
      <c r="B122" s="58">
        <f>B110</f>
        <v/>
      </c>
      <c r="C122" s="248">
        <f>IF(ISBLANK('Electric old'!G122),"-",'Electric old'!G122)</f>
        <v/>
      </c>
      <c r="D122" s="248">
        <f>IF(ISBLANK(2/24*('Gas Old'!$H11+'Gas Old'!$H20)),"-",2/24*('Gas Old'!$H11+'Gas Old'!$H20))</f>
        <v/>
      </c>
      <c r="E122" s="248">
        <f>IF(ISBLANK('Water Old'!G122),"-",'Water Old'!G122)</f>
        <v/>
      </c>
      <c r="F122" s="248">
        <f>SUM(C122:E122)</f>
        <v/>
      </c>
      <c r="G122" s="250">
        <f>F122+G121</f>
        <v/>
      </c>
    </row>
    <row r="123" spans="1:15">
      <c r="B123" s="58">
        <f>B111</f>
        <v/>
      </c>
      <c r="C123" s="248">
        <f>IF(ISBLANK('Electric old'!G123),"-",'Electric old'!G123)</f>
        <v/>
      </c>
      <c r="D123" s="248">
        <f>IF(ISBLANK(2/24*('Gas Old'!$H12+'Gas Old'!$H21)),"-",2/24*('Gas Old'!$H12+'Gas Old'!$H21))</f>
        <v/>
      </c>
      <c r="E123" s="248">
        <f>IF(ISBLANK('Water Old'!G123),"-",'Water Old'!G123)</f>
        <v/>
      </c>
      <c r="F123" s="248">
        <f>SUM(C123:E123)</f>
        <v/>
      </c>
      <c r="G123" s="250">
        <f>F123+G122</f>
        <v/>
      </c>
      <c r="I123" s="61" t="n"/>
      <c r="J123" s="62" t="n"/>
      <c r="K123" s="63" t="n"/>
      <c r="L123" s="63" t="n"/>
      <c r="M123" s="65" t="n"/>
      <c r="N123" s="65" t="n"/>
      <c r="O123" s="65" t="n"/>
    </row>
    <row customHeight="1" ht="12.75" r="124" s="200" spans="1:15">
      <c r="A124" s="204" t="s">
        <v>38</v>
      </c>
      <c r="B124" s="58">
        <f>B112</f>
        <v/>
      </c>
      <c r="C124" s="248">
        <f>IF(ISBLANK('Electric old'!G124),"-",'Electric old'!G124)</f>
        <v/>
      </c>
      <c r="D124" s="249" t="s">
        <v>46</v>
      </c>
      <c r="E124" s="248">
        <f>IF(ISBLANK('Water Old'!G124),"-",'Water Old'!G124)</f>
        <v/>
      </c>
      <c r="F124" s="249" t="s">
        <v>46</v>
      </c>
      <c r="G124" s="249" t="s">
        <v>46</v>
      </c>
      <c r="J124" s="66" t="n"/>
      <c r="K124" s="252" t="n"/>
      <c r="L124" s="252" t="n"/>
      <c r="M124" s="252" t="n"/>
      <c r="N124" s="252" t="n"/>
      <c r="O124" s="252" t="n"/>
    </row>
    <row r="125" spans="1:15">
      <c r="B125" s="58">
        <f>B113</f>
        <v/>
      </c>
      <c r="C125" s="248">
        <f>IF(ISBLANK('Electric old'!G125),"-",'Electric old'!G125)</f>
        <v/>
      </c>
      <c r="D125" s="249" t="s">
        <v>46</v>
      </c>
      <c r="E125" s="248">
        <f>IF(ISBLANK('Water Old'!G125),"-",'Water Old'!G125)</f>
        <v/>
      </c>
      <c r="F125" s="249" t="s">
        <v>46</v>
      </c>
      <c r="G125" s="249" t="s">
        <v>46</v>
      </c>
      <c r="J125" s="66" t="n"/>
      <c r="K125" s="252" t="n"/>
      <c r="L125" s="252" t="n"/>
      <c r="M125" s="252" t="n"/>
      <c r="N125" s="252" t="n"/>
      <c r="O125" s="252" t="n"/>
    </row>
    <row r="126" spans="1:15">
      <c r="B126" s="58">
        <f>B114</f>
        <v/>
      </c>
      <c r="C126" s="248">
        <f>IF(ISBLANK('Electric old'!G126),"-",'Electric old'!G126)</f>
        <v/>
      </c>
      <c r="D126" s="249" t="s">
        <v>46</v>
      </c>
      <c r="E126" s="248">
        <f>IF(ISBLANK('Water Old'!G126),"-",'Water Old'!G126)</f>
        <v/>
      </c>
      <c r="F126" s="248">
        <f>SUM(C126:E126)</f>
        <v/>
      </c>
      <c r="G126" s="250">
        <f>F126</f>
        <v/>
      </c>
      <c r="J126" s="66" t="n"/>
      <c r="K126" s="252" t="n"/>
      <c r="L126" s="252" t="n"/>
      <c r="M126" s="252" t="n"/>
      <c r="N126" s="252" t="n"/>
      <c r="O126" s="252" t="n"/>
    </row>
    <row r="127" spans="1:15">
      <c r="B127" s="58">
        <f>B115</f>
        <v/>
      </c>
      <c r="C127" s="248">
        <f>IF(ISBLANK('Electric old'!G127),"-",'Electric old'!G127)</f>
        <v/>
      </c>
      <c r="D127" s="248">
        <f>IF(ISBLANK(2/24*('Gas Old'!$H$4+'Gas Old'!$H$13)),"-",2/24*('Gas Old'!$H$4+'Gas Old'!$H$13))</f>
        <v/>
      </c>
      <c r="E127" s="248">
        <f>IF(ISBLANK('Water Old'!G127),"-",'Water Old'!G127)</f>
        <v/>
      </c>
      <c r="F127" s="248">
        <f>SUM(C127:E127)</f>
        <v/>
      </c>
      <c r="G127" s="250">
        <f>F127+G126</f>
        <v/>
      </c>
      <c r="J127" s="66" t="n"/>
      <c r="K127" s="252" t="n"/>
      <c r="L127" s="252" t="n"/>
      <c r="M127" s="252" t="n"/>
      <c r="N127" s="252" t="n"/>
      <c r="O127" s="252" t="n"/>
    </row>
    <row r="128" spans="1:15">
      <c r="B128" s="58">
        <f>B116</f>
        <v/>
      </c>
      <c r="C128" s="248">
        <f>IF(ISBLANK('Electric old'!G128),"-",'Electric old'!G128)</f>
        <v/>
      </c>
      <c r="D128" s="248">
        <f>IF(ISBLANK(2/24*('Gas Old'!$H$5+'Gas Old'!$H$14)),"-",2/24*('Gas Old'!$H$5+'Gas Old'!$H$14))</f>
        <v/>
      </c>
      <c r="E128" s="248">
        <f>IF(ISBLANK('Water Old'!G128),"-",'Water Old'!G128)</f>
        <v/>
      </c>
      <c r="F128" s="248">
        <f>SUM(C128:E128)</f>
        <v/>
      </c>
      <c r="G128" s="250">
        <f>F128+G127</f>
        <v/>
      </c>
      <c r="J128" s="66" t="n"/>
      <c r="K128" s="252" t="n"/>
      <c r="L128" s="252" t="n"/>
      <c r="M128" s="252" t="n"/>
      <c r="N128" s="252" t="n"/>
      <c r="O128" s="252" t="n"/>
    </row>
    <row r="129" spans="1:15">
      <c r="B129" s="58">
        <f>B117</f>
        <v/>
      </c>
      <c r="C129" s="248">
        <f>IF(ISBLANK('Electric old'!G129),"-",'Electric old'!G129)</f>
        <v/>
      </c>
      <c r="D129" s="248">
        <f>IF(ISBLANK(2/24*('Gas Old'!$H$6+'Gas Old'!$H$15)),"-",2/24*('Gas Old'!$H$6+'Gas Old'!$H$15))</f>
        <v/>
      </c>
      <c r="E129" s="248">
        <f>IF(ISBLANK('Water Old'!G129),"-",'Water Old'!G129)</f>
        <v/>
      </c>
      <c r="F129" s="248">
        <f>SUM(C129:E129)</f>
        <v/>
      </c>
      <c r="G129" s="250">
        <f>F129+G128</f>
        <v/>
      </c>
      <c r="J129" s="66" t="n"/>
      <c r="K129" s="252" t="n"/>
      <c r="L129" s="252" t="n"/>
      <c r="M129" s="252" t="n"/>
      <c r="N129" s="252" t="n"/>
      <c r="O129" s="252" t="n"/>
    </row>
    <row r="130" spans="1:15">
      <c r="B130" s="58">
        <f>B118</f>
        <v/>
      </c>
      <c r="C130" s="248">
        <f>IF(ISBLANK('Electric old'!G130),"-",'Electric old'!G130)</f>
        <v/>
      </c>
      <c r="D130" s="248">
        <f>IF(ISBLANK(2/24*('Gas Old'!$H$7+'Gas Old'!$H$16)),"-",2/24*('Gas Old'!$H$7+'Gas Old'!$H$16))</f>
        <v/>
      </c>
      <c r="E130" s="248">
        <f>IF(ISBLANK('Water Old'!G130),"-",'Water Old'!G130)</f>
        <v/>
      </c>
      <c r="F130" s="248">
        <f>SUM(C130:E130)</f>
        <v/>
      </c>
      <c r="G130" s="250">
        <f>F130+G129</f>
        <v/>
      </c>
      <c r="J130" s="66" t="n"/>
      <c r="K130" s="252" t="n"/>
      <c r="L130" s="252" t="n"/>
      <c r="M130" s="252" t="n"/>
      <c r="N130" s="252" t="n"/>
      <c r="O130" s="252" t="n"/>
    </row>
    <row r="131" spans="1:15">
      <c r="B131" s="58">
        <f>B119</f>
        <v/>
      </c>
      <c r="C131" s="248">
        <f>IF(ISBLANK('Electric old'!G131),"-",'Electric old'!G131)</f>
        <v/>
      </c>
      <c r="D131" s="248">
        <f>IF(ISBLANK(2/24*('Gas Old'!$H$8+'Gas Old'!$H$17)),"-",2/24*('Gas Old'!$H$8+'Gas Old'!$H$17))</f>
        <v/>
      </c>
      <c r="E131" s="248">
        <f>IF(ISBLANK('Water Old'!G131),"-",'Water Old'!G131)</f>
        <v/>
      </c>
      <c r="F131" s="248">
        <f>SUM(C131:E131)</f>
        <v/>
      </c>
      <c r="G131" s="250">
        <f>F131+G130</f>
        <v/>
      </c>
      <c r="J131" s="66" t="n"/>
      <c r="K131" s="252" t="n"/>
      <c r="L131" s="252" t="n"/>
      <c r="M131" s="252" t="n"/>
      <c r="N131" s="252" t="n"/>
      <c r="O131" s="252" t="n"/>
    </row>
    <row r="132" spans="1:15">
      <c r="B132" s="58">
        <f>B120</f>
        <v/>
      </c>
      <c r="C132" s="248">
        <f>IF(ISBLANK('Electric old'!G132),"-",'Electric old'!G132)</f>
        <v/>
      </c>
      <c r="D132" s="248">
        <f>IF(ISBLANK(2/24*('Gas Old'!$H9+'Gas Old'!$H18)),"-",2/24*('Gas Old'!$H9+'Gas Old'!$H18))</f>
        <v/>
      </c>
      <c r="E132" s="248">
        <f>IF(ISBLANK('Water Old'!G132),"-",'Water Old'!G132)</f>
        <v/>
      </c>
      <c r="F132" s="248">
        <f>SUM(C132:E132)</f>
        <v/>
      </c>
      <c r="G132" s="250">
        <f>F132+G131</f>
        <v/>
      </c>
      <c r="J132" s="66" t="n"/>
      <c r="K132" s="252" t="n"/>
      <c r="L132" s="252" t="n"/>
      <c r="M132" s="252" t="n"/>
      <c r="N132" s="252" t="n"/>
      <c r="O132" s="252" t="n"/>
    </row>
    <row r="133" spans="1:15">
      <c r="B133" s="58">
        <f>B121</f>
        <v/>
      </c>
      <c r="C133" s="248">
        <f>IF(ISBLANK('Electric old'!G133),"-",'Electric old'!G133)</f>
        <v/>
      </c>
      <c r="D133" s="248">
        <f>IF(ISBLANK(2/24*('Gas Old'!$H10+'Gas Old'!$H19)),"-",2/24*('Gas Old'!$H10+'Gas Old'!$H19))</f>
        <v/>
      </c>
      <c r="E133" s="248">
        <f>IF(ISBLANK('Water Old'!G133),"-",'Water Old'!G133)</f>
        <v/>
      </c>
      <c r="F133" s="248">
        <f>SUM(C133:E133)</f>
        <v/>
      </c>
      <c r="G133" s="250">
        <f>F133+G132</f>
        <v/>
      </c>
      <c r="J133" s="66" t="n"/>
      <c r="K133" s="252" t="n"/>
      <c r="L133" s="252" t="n"/>
      <c r="M133" s="252" t="n"/>
      <c r="N133" s="252" t="n"/>
      <c r="O133" s="252" t="n"/>
    </row>
    <row r="134" spans="1:15">
      <c r="B134" s="58">
        <f>B122</f>
        <v/>
      </c>
      <c r="C134" s="248">
        <f>IF(ISBLANK('Electric old'!G134),"-",'Electric old'!G134)</f>
        <v/>
      </c>
      <c r="D134" s="248">
        <f>IF(ISBLANK(2/24*('Gas Old'!$H11+'Gas Old'!$H20)),"-",2/24*('Gas Old'!$H11+'Gas Old'!$H20))</f>
        <v/>
      </c>
      <c r="E134" s="248">
        <f>IF(ISBLANK('Water Old'!G134),"-",'Water Old'!G134)</f>
        <v/>
      </c>
      <c r="F134" s="248">
        <f>SUM(C134:E134)</f>
        <v/>
      </c>
      <c r="G134" s="250">
        <f>F134+G133</f>
        <v/>
      </c>
      <c r="J134" s="66" t="n"/>
      <c r="K134" s="252" t="n"/>
      <c r="L134" s="252" t="n"/>
      <c r="M134" s="252" t="n"/>
      <c r="N134" s="252" t="n"/>
      <c r="O134" s="252" t="n"/>
    </row>
    <row r="135" spans="1:15">
      <c r="B135" s="58">
        <f>B123</f>
        <v/>
      </c>
      <c r="C135" s="248">
        <f>IF(ISBLANK('Electric old'!G135),"-",'Electric old'!G135)</f>
        <v/>
      </c>
      <c r="D135" s="248">
        <f>IF(ISBLANK(2/24*('Gas Old'!$H12+'Gas Old'!$H21)),"-",2/24*('Gas Old'!$H12+'Gas Old'!$H21))</f>
        <v/>
      </c>
      <c r="E135" s="248">
        <f>IF(ISBLANK('Water Old'!G135),"-",'Water Old'!G135)</f>
        <v/>
      </c>
      <c r="F135" s="248">
        <f>SUM(C135:E135)</f>
        <v/>
      </c>
      <c r="G135" s="250">
        <f>F135+G134</f>
        <v/>
      </c>
      <c r="J135" s="66" t="n"/>
      <c r="K135" s="252" t="n"/>
      <c r="L135" s="252" t="n"/>
      <c r="M135" s="252" t="n"/>
      <c r="N135" s="252" t="n"/>
      <c r="O135" s="252" t="n"/>
    </row>
    <row r="136" spans="1:15">
      <c r="A136" s="204" t="s">
        <v>59</v>
      </c>
      <c r="B136" s="58">
        <f>B124</f>
        <v/>
      </c>
      <c r="C136" s="248">
        <f>IF(ISERR(C4+C16+C28+C40+C52+C64+C76+C88+C100+C112+C124), "-", (C4+C16+C28+C40+C52+C64+C76+C88+C100+C112+C124))</f>
        <v/>
      </c>
      <c r="D136" s="248">
        <f>IF(ISERR(D4+D16+D28+D40+D52+D64+D76+D88+D100+D112+D124), "-", (D4+D16+D28+D40+D52+D64+D76+D88+D100+D112+D124))</f>
        <v/>
      </c>
      <c r="E136" s="248">
        <f>IF(ISERR(E4+E16+E28+E40+E52+E64+E76+E88+E100+E112+E124), "-", (E4+E16+E28+E40+E52+E64+E76+E88+E100+E112+E124))</f>
        <v/>
      </c>
      <c r="F136" s="249" t="s">
        <v>46</v>
      </c>
      <c r="G136" s="249" t="s">
        <v>46</v>
      </c>
    </row>
    <row r="137" spans="1:15">
      <c r="B137" s="58">
        <f>B125</f>
        <v/>
      </c>
      <c r="C137" s="248">
        <f>IF(ISERR(C5+C17+C29+C41+C53+C65+C77+C89+C101+C113+C125), "-", (C5+C17+C29+C41+C53+C65+C77+C89+C101+C113+C125))</f>
        <v/>
      </c>
      <c r="D137" s="248">
        <f>IF(ISERR(D5+D17+D29+D41+D53+D65+D77+D89+D101+D113+D125), "-", (D5+D17+D29+D41+D53+D65+D77+D89+D101+D113+D125))</f>
        <v/>
      </c>
      <c r="E137" s="248">
        <f>IF(ISERR(E5+E17+E29+E41+E53+E65+E77+E89+E101+E113+E125), "-", (E5+E17+E29+E41+E53+E65+E77+E89+E101+E113+E125))</f>
        <v/>
      </c>
      <c r="F137" s="249" t="s">
        <v>46</v>
      </c>
      <c r="G137" s="249" t="s">
        <v>46</v>
      </c>
    </row>
    <row r="138" spans="1:15">
      <c r="B138" s="58">
        <f>B126</f>
        <v/>
      </c>
      <c r="C138" s="248">
        <f>IF(ISERR(C6+C18+C30+C42+C54+C66+C78+C90+C102+C114+C126), "-", (C6+C18+C30+C42+C54+C66+C78+C90+C102+C114+C126))</f>
        <v/>
      </c>
      <c r="D138" s="248">
        <f>IF(ISERR(D6+D18+D30+D42+D54+D66+D78+D90+D102+D114+D126), "-", (D6+D18+D30+D42+D54+D66+D78+D90+D102+D114+D126))</f>
        <v/>
      </c>
      <c r="E138" s="248">
        <f>IF(ISERR(E6+E18+E30+E42+E54+E66+E78+E90+E102+E114+E126), "-", (E6+E18+E30+E42+E54+E66+E78+E90+E102+E114+E126))</f>
        <v/>
      </c>
      <c r="F138" s="248">
        <f>SUM(C138:E138)</f>
        <v/>
      </c>
      <c r="G138" s="250">
        <f>F138</f>
        <v/>
      </c>
    </row>
    <row r="139" spans="1:15">
      <c r="B139" s="58">
        <f>B127</f>
        <v/>
      </c>
      <c r="C139" s="248">
        <f>IF(ISERR(C7+C19+C31+C43+C55+C67+C79+C91+C103+C115+C127), "-", (C7+C19+C31+C43+C55+C67+C79+C91+C103+C115+C127))</f>
        <v/>
      </c>
      <c r="D139" s="248">
        <f>IF(ISERR(D7+D19+D31+D43+D55+D67+D79+D91+D103+D115+D127), "-", (D7+D19+D31+D43+D55+D67+D79+D91+D103+D115+D127))</f>
        <v/>
      </c>
      <c r="E139" s="248">
        <f>IF(ISERR(E7+E19+E31+E43+E55+E67+E79+E91+E103+E115+E127), "-", (E7+E19+E31+E43+E55+E67+E79+E91+E103+E115+E127))</f>
        <v/>
      </c>
      <c r="F139" s="248">
        <f>SUM(C139:E139)</f>
        <v/>
      </c>
      <c r="G139" s="250">
        <f>F139+G138</f>
        <v/>
      </c>
    </row>
    <row r="140" spans="1:15">
      <c r="B140" s="58">
        <f>B128</f>
        <v/>
      </c>
      <c r="C140" s="248">
        <f>IF(ISERR(C8+C20+C32+C44+C56+C68+C80+C92+C104+C116+C128), "-", (C8+C20+C32+C44+C56+C68+C80+C92+C104+C116+C128))</f>
        <v/>
      </c>
      <c r="D140" s="248">
        <f>IF(ISERR(D8+D20+D32+D44+D56+D68+D80+D92+D104+D116+D128), "-", (D8+D20+D32+D44+D56+D68+D80+D92+D104+D116+D128))</f>
        <v/>
      </c>
      <c r="E140" s="248">
        <f>IF(ISERR(E8+E20+E32+E44+E56+E68+E80+E92+E104+E116+E128), "-", (E8+E20+E32+E44+E56+E68+E80+E92+E104+E116+E128))</f>
        <v/>
      </c>
      <c r="F140" s="248">
        <f>SUM(C140:E140)</f>
        <v/>
      </c>
      <c r="G140" s="250">
        <f>F140+G139</f>
        <v/>
      </c>
    </row>
    <row r="141" spans="1:15">
      <c r="B141" s="58">
        <f>B129</f>
        <v/>
      </c>
      <c r="C141" s="248">
        <f>IF(ISERR(C9+C21+C33+C45+C57+C69+C81+C93+C105+C117+C129), "-", (C9+C21+C33+C45+C57+C69+C81+C93+C105+C117+C129))</f>
        <v/>
      </c>
      <c r="D141" s="248">
        <f>IF(ISERR(D9+D21+D33+D45+D57+D69+D81+D93+D105+D117+D129), "-", (D9+D21+D33+D45+D57+D69+D81+D93+D105+D117+D129))</f>
        <v/>
      </c>
      <c r="E141" s="248">
        <f>IF(ISERR(E9+E21+E33+E45+E57+E69+E81+E93+E105+E117+E129), "-", (E9+E21+E33+E45+E57+E69+E81+E93+E105+E117+E129))</f>
        <v/>
      </c>
      <c r="F141" s="248">
        <f>SUM(C141:E141)</f>
        <v/>
      </c>
      <c r="G141" s="250">
        <f>F141+G140</f>
        <v/>
      </c>
    </row>
    <row r="142" spans="1:15">
      <c r="B142" s="58">
        <f>B130</f>
        <v/>
      </c>
      <c r="C142" s="248">
        <f>IF(ISERR(C10+C22+C34+C46+C58+C70+C82+C94+C106+C118+C130), "-", (C10+C22+C34+C46+C58+C70+C82+C94+C106+C118+C130))</f>
        <v/>
      </c>
      <c r="D142" s="248">
        <f>IF(ISERR(D10+D22+D34+D46+D58+D70+D82+D94+D106+D118+D130), "-", (D10+D22+D34+D46+D58+D70+D82+D94+D106+D118+D130))</f>
        <v/>
      </c>
      <c r="E142" s="248">
        <f>IF(ISERR(E10+E22+E34+E46+E58+E70+E82+E94+E106+E118+E130), "-", (E10+E22+E34+E46+E58+E70+E82+E94+E106+E118+E130))</f>
        <v/>
      </c>
      <c r="F142" s="248">
        <f>SUM(C142:E142)</f>
        <v/>
      </c>
      <c r="G142" s="250">
        <f>F142+G141</f>
        <v/>
      </c>
    </row>
    <row r="143" spans="1:15">
      <c r="B143" s="58">
        <f>B131</f>
        <v/>
      </c>
      <c r="C143" s="248">
        <f>IF(ISERR(C11+C23+C35+C47+C59+C71+C83+C95+C107+C119+C131), "-", (C11+C23+C35+C47+C59+C71+C83+C95+C107+C119+C131))</f>
        <v/>
      </c>
      <c r="D143" s="248">
        <f>IF(ISERR(D11+D23+D35+D47+D59+D71+D83+D95+D107+D119+D131), "-", (D11+D23+D35+D47+D59+D71+D83+D95+D107+D119+D131))</f>
        <v/>
      </c>
      <c r="E143" s="248">
        <f>IF(ISERR(E11+E23+E35+E47+E59+E71+E83+E95+E107+E119+E131), "-", (E11+E23+E35+E47+E59+E71+E83+E95+E107+E119+E131))</f>
        <v/>
      </c>
      <c r="F143" s="248">
        <f>SUM(C143:E143)</f>
        <v/>
      </c>
      <c r="G143" s="250">
        <f>F143+G142</f>
        <v/>
      </c>
    </row>
    <row r="144" spans="1:15">
      <c r="B144" s="58">
        <f>B132</f>
        <v/>
      </c>
      <c r="C144" s="248">
        <f>IF(ISERR(C12+C24+C36+C48+C60+C72+C84+C96+C108+C120+C132), "-", (C12+C24+C36+C48+C60+C72+C84+C96+C108+C120+C132))</f>
        <v/>
      </c>
      <c r="D144" s="248">
        <f>IF(ISERR(D12+D24+D36+D48+D60+D72+D84+D96+D108+D120+D132), "-", (D12+D24+D36+D48+D60+D72+D84+D96+D108+D120+D132))</f>
        <v/>
      </c>
      <c r="E144" s="248">
        <f>IF(ISERR(E12+E24+E36+E48+E60+E72+E84+E96+E108+E120+E132), "-", (E12+E24+E36+E48+E60+E72+E84+E96+E108+E120+E132))</f>
        <v/>
      </c>
      <c r="F144" s="248">
        <f>SUM(C144:E144)</f>
        <v/>
      </c>
      <c r="G144" s="250">
        <f>F144+G143</f>
        <v/>
      </c>
    </row>
    <row r="145" spans="1:15">
      <c r="B145" s="58">
        <f>B133</f>
        <v/>
      </c>
      <c r="C145" s="248">
        <f>IF(ISERR(C13+C25+C37+C49+C61+C73+C85+C97+C109+C121+C133), "-", (C13+C25+C37+C49+C61+C73+C85+C97+C109+C121+C133))</f>
        <v/>
      </c>
      <c r="D145" s="248">
        <f>IF(ISERR(D13+D25+D37+D49+D61+D73+D85+D97+D109+D121+D133), "-", (D13+D25+D37+D49+D61+D73+D85+D97+D109+D121+D133))</f>
        <v/>
      </c>
      <c r="E145" s="248" t="n">
        <v>1110.636782486507</v>
      </c>
      <c r="F145" s="248">
        <f>SUM(C145:E145)</f>
        <v/>
      </c>
      <c r="G145" s="250">
        <f>F145+G144</f>
        <v/>
      </c>
    </row>
    <row r="146" spans="1:15">
      <c r="B146" s="58">
        <f>B134</f>
        <v/>
      </c>
      <c r="C146" s="248">
        <f>IF(ISERR(C14+C26+C38+C50+C62+C74+C86+C98+C110+C122+C134), "-", (C14+C26+C38+C50+C62+C74+C86+C98+C110+C122+C134))</f>
        <v/>
      </c>
      <c r="D146" s="248">
        <f>IF(ISERR(D14+D26+D38+D50+D62+D74+D86+D98+D110+D122+D134), "-", (D14+D26+D38+D50+D62+D74+D86+D98+D110+D122+D134))</f>
        <v/>
      </c>
      <c r="E146" s="248" t="n">
        <v>525.8346912071812</v>
      </c>
      <c r="F146" s="248">
        <f>SUM(C146:E146)</f>
        <v/>
      </c>
      <c r="G146" s="250">
        <f>F146+G145</f>
        <v/>
      </c>
    </row>
    <row r="147" spans="1:15">
      <c r="B147" s="58">
        <f>B135</f>
        <v/>
      </c>
      <c r="C147" s="248">
        <f>IF(ISERR(C15+C27+C39+C51+C63+C75+C87+C99+C111+C123+C135), "-", (C15+C27+C39+C51+C63+C75+C87+C99+C111+C123+C135))</f>
        <v/>
      </c>
      <c r="D147" s="248">
        <f>IF(ISERR(D15+D27+D39+D51+D63+D75+D87+D99+D111+D123+D135), "-", (D15+D27+D39+D51+D63+D75+D87+D99+D111+D123+D135))</f>
        <v/>
      </c>
      <c r="E147" s="248">
        <f>IF(ISERR(E15+E27+E39+E51+E63+E75+E87+E99+E111+E123+E135), "-", (E15+E27+E39+E51+E63+E75+E87+E99+E111+E123+E135))</f>
        <v/>
      </c>
      <c r="F147" s="248">
        <f>SUM(C147:E147)</f>
        <v/>
      </c>
      <c r="G147" s="250">
        <f>F147+G146</f>
        <v/>
      </c>
    </row>
    <row r="149" spans="1:15">
      <c r="A149" s="170" t="s">
        <v>17</v>
      </c>
    </row>
    <row r="150" spans="1:15">
      <c r="A150" s="170" t="s">
        <v>60</v>
      </c>
    </row>
    <row r="151" spans="1:15">
      <c r="A151" s="199" t="s">
        <v>61</v>
      </c>
    </row>
    <row r="152" spans="1:15">
      <c r="A152" s="199" t="s">
        <v>62</v>
      </c>
    </row>
    <row r="153" spans="1:15">
      <c r="A153" s="199" t="s">
        <v>63</v>
      </c>
    </row>
    <row r="154" spans="1:15">
      <c r="A154" s="199" t="s">
        <v>64</v>
      </c>
    </row>
    <row r="155" spans="1:15">
      <c r="A155" s="199" t="s">
        <v>65</v>
      </c>
    </row>
    <row r="156" spans="1:15">
      <c r="A156" s="199" t="s">
        <v>66</v>
      </c>
    </row>
    <row r="157" spans="1:15">
      <c r="A157" s="199" t="s">
        <v>67</v>
      </c>
    </row>
    <row r="158" spans="1:15">
      <c r="A158" s="199" t="s">
        <v>68</v>
      </c>
    </row>
    <row r="159" spans="1:15">
      <c r="A159" s="199" t="s">
        <v>69</v>
      </c>
    </row>
    <row r="160" spans="1:15">
      <c r="A160" s="199" t="s">
        <v>70</v>
      </c>
    </row>
    <row r="161" spans="1:15">
      <c r="A161" s="199" t="s">
        <v>71</v>
      </c>
    </row>
  </sheetData>
  <mergeCells count="12">
    <mergeCell ref="A4:A15"/>
    <mergeCell ref="A16:A27"/>
    <mergeCell ref="A28:A39"/>
    <mergeCell ref="A40:A51"/>
    <mergeCell ref="A52:A63"/>
    <mergeCell ref="A124:A135"/>
    <mergeCell ref="A136:A147"/>
    <mergeCell ref="A64:A75"/>
    <mergeCell ref="A76:A87"/>
    <mergeCell ref="A88:A99"/>
    <mergeCell ref="A100:A111"/>
    <mergeCell ref="A112:A123"/>
  </mergeCells>
  <pageMargins bottom="1" footer="0.5" header="0.5" left="0.75" right="0.75" top="1"/>
  <pageSetup orientation="portrait"/>
  <headerFooter alignWithMargins="0">
    <oddHeader/>
    <oddFooter>&amp;C&amp;P of &amp;N</oddFooter>
    <evenHeader/>
    <evenFooter/>
    <firstHeader/>
    <firstFooter/>
  </headerFooter>
  <legacyDrawing r:id="anysvml"/>
</worksheet>
</file>

<file path=xl/worksheets/sheet5.xml><?xml version="1.0" encoding="utf-8"?>
<worksheet xmlns="http://schemas.openxmlformats.org/spreadsheetml/2006/main">
  <sheetPr codeName="Sheet5">
    <outlinePr summaryBelow="1" summaryRight="1"/>
    <pageSetUpPr/>
  </sheetPr>
  <dimension ref="A1:J208"/>
  <sheetViews>
    <sheetView topLeftCell="A100" workbookViewId="0" zoomScale="85" zoomScaleNormal="85">
      <selection activeCell="A137" sqref="A137:A138"/>
    </sheetView>
  </sheetViews>
  <sheetFormatPr baseColWidth="8" defaultRowHeight="12.75" outlineLevelCol="0"/>
  <cols>
    <col bestFit="1" customWidth="1" max="1" min="1" style="22" width="25.85546875"/>
    <col customWidth="1" max="2" min="2" style="69" width="12"/>
    <col customWidth="1" max="5" min="3" style="69" width="11.140625"/>
    <col bestFit="1" customWidth="1" max="6" min="6" style="69" width="13.42578125"/>
    <col customWidth="1" max="7" min="7" style="69" width="11.140625"/>
    <col bestFit="1" customWidth="1" max="9" min="9" style="200" width="58.85546875"/>
  </cols>
  <sheetData>
    <row customHeight="1" ht="15.75" r="1" s="200" spans="1:10">
      <c r="A1" s="33" t="s">
        <v>72</v>
      </c>
    </row>
    <row customHeight="1" ht="33" r="3" s="200" spans="1:10">
      <c r="A3" s="2" t="s">
        <v>3</v>
      </c>
      <c r="B3" s="70" t="s">
        <v>4</v>
      </c>
      <c r="C3" s="70" t="s">
        <v>73</v>
      </c>
      <c r="D3" s="70" t="s">
        <v>74</v>
      </c>
      <c r="E3" s="70" t="s">
        <v>75</v>
      </c>
      <c r="F3" s="70" t="s">
        <v>10</v>
      </c>
      <c r="G3" s="70" t="s">
        <v>11</v>
      </c>
    </row>
    <row r="4" spans="1:10">
      <c r="A4" s="205" t="s">
        <v>44</v>
      </c>
      <c r="B4" s="6" t="s">
        <v>76</v>
      </c>
      <c r="C4" s="12" t="n">
        <v>39119</v>
      </c>
      <c r="D4" s="13" t="n">
        <v>360022</v>
      </c>
      <c r="E4" s="13">
        <f>D4-D15</f>
        <v/>
      </c>
      <c r="F4" s="253" t="n">
        <v>0.08767848566649554</v>
      </c>
      <c r="G4" s="254">
        <f>E4*F4</f>
        <v/>
      </c>
    </row>
    <row r="5" spans="1:10">
      <c r="B5" s="6" t="s">
        <v>77</v>
      </c>
      <c r="C5" s="12" t="n">
        <v>38782</v>
      </c>
      <c r="D5" s="13" t="n">
        <v>154174</v>
      </c>
      <c r="E5" s="13" t="n">
        <v>22448</v>
      </c>
      <c r="F5" s="253" t="n">
        <v>0.09642004162354066</v>
      </c>
      <c r="G5" s="254">
        <f>E5*F5</f>
        <v/>
      </c>
      <c r="I5" s="76" t="s">
        <v>78</v>
      </c>
      <c r="J5" s="255">
        <f>E13/E5</f>
        <v/>
      </c>
    </row>
    <row r="6" spans="1:10">
      <c r="B6" s="6" t="s">
        <v>79</v>
      </c>
      <c r="C6" s="12" t="n">
        <v>38811</v>
      </c>
      <c r="D6" s="13" t="n">
        <v>180116</v>
      </c>
      <c r="E6" s="13" t="n">
        <v>25942</v>
      </c>
      <c r="F6" s="253" t="n">
        <v>0.09687999999999999</v>
      </c>
      <c r="G6" s="254">
        <f>E6*0.09688</f>
        <v/>
      </c>
      <c r="I6" t="s">
        <v>80</v>
      </c>
      <c r="J6" s="255">
        <f>E11/E5</f>
        <v/>
      </c>
    </row>
    <row r="7" spans="1:10">
      <c r="B7" s="6" t="s">
        <v>81</v>
      </c>
      <c r="C7" s="12" t="n">
        <v>38838</v>
      </c>
      <c r="D7" s="13" t="n">
        <v>201334</v>
      </c>
      <c r="E7" s="13" t="n">
        <v>21218</v>
      </c>
      <c r="F7" s="253" t="n">
        <v>0.10269</v>
      </c>
      <c r="G7" s="254">
        <f>E7*0.10269</f>
        <v/>
      </c>
      <c r="I7" t="s">
        <v>82</v>
      </c>
      <c r="J7" s="255">
        <f>(SUM(E16:E27)+SUM(E4:E15))/SUM(E4:E15)</f>
        <v/>
      </c>
    </row>
    <row r="8" spans="1:10">
      <c r="B8" s="6" t="s">
        <v>83</v>
      </c>
      <c r="C8" s="12" t="n">
        <v>38869</v>
      </c>
      <c r="D8" s="13" t="n">
        <v>220390</v>
      </c>
      <c r="E8" s="13" t="n">
        <v>19056</v>
      </c>
      <c r="F8" s="253" t="n">
        <v>0.12096</v>
      </c>
      <c r="G8" s="254">
        <f>E8*0.12096</f>
        <v/>
      </c>
    </row>
    <row r="9" spans="1:10">
      <c r="B9" s="6" t="s">
        <v>84</v>
      </c>
      <c r="C9" s="12" t="n">
        <v>38896</v>
      </c>
      <c r="D9" s="13" t="n">
        <v>232343</v>
      </c>
      <c r="E9" s="13" t="n">
        <v>11953</v>
      </c>
      <c r="F9" s="253" t="n">
        <v>0.11636932</v>
      </c>
      <c r="G9" s="254">
        <f>E9*0.11636932</f>
        <v/>
      </c>
    </row>
    <row r="10" spans="1:10">
      <c r="B10" s="6" t="s">
        <v>85</v>
      </c>
      <c r="C10" s="12" t="n">
        <v>38925</v>
      </c>
      <c r="D10" s="13" t="n">
        <v>248038</v>
      </c>
      <c r="E10" s="13" t="n">
        <v>15695</v>
      </c>
      <c r="F10" s="253" t="n">
        <v>0.11636932</v>
      </c>
      <c r="G10" s="254">
        <f>E10*0.11636932</f>
        <v/>
      </c>
    </row>
    <row r="11" spans="1:10">
      <c r="B11" s="6" t="s">
        <v>86</v>
      </c>
      <c r="C11" s="12" t="n">
        <v>38965</v>
      </c>
      <c r="D11" s="13" t="n">
        <v>267464</v>
      </c>
      <c r="E11" s="13" t="n">
        <v>19426</v>
      </c>
      <c r="F11" s="253" t="n">
        <v>0.11484</v>
      </c>
      <c r="G11" s="254">
        <f>E11*0.11484</f>
        <v/>
      </c>
    </row>
    <row r="12" spans="1:10">
      <c r="B12" s="6" t="s">
        <v>87</v>
      </c>
      <c r="C12" s="12" t="n">
        <v>38993</v>
      </c>
      <c r="D12" s="13" t="n">
        <v>286756</v>
      </c>
      <c r="E12" s="13" t="n">
        <v>19292</v>
      </c>
      <c r="F12" s="253" t="n">
        <v>0.1272</v>
      </c>
      <c r="G12" s="254">
        <f>E12*F12</f>
        <v/>
      </c>
    </row>
    <row r="13" spans="1:10">
      <c r="B13" s="6" t="s">
        <v>88</v>
      </c>
      <c r="C13" s="12" t="n">
        <v>39035</v>
      </c>
      <c r="D13" s="13" t="n">
        <v>315538</v>
      </c>
      <c r="E13" s="13" t="n">
        <v>28782</v>
      </c>
      <c r="F13" s="253" t="n">
        <v>0.1144</v>
      </c>
      <c r="G13" s="254">
        <f>E13*F13</f>
        <v/>
      </c>
    </row>
    <row r="14" spans="1:10">
      <c r="B14" s="6" t="s">
        <v>89</v>
      </c>
      <c r="C14" s="12" t="n">
        <v>39056</v>
      </c>
      <c r="D14" s="13" t="n">
        <v>328546</v>
      </c>
      <c r="E14" s="13" t="n">
        <v>13008</v>
      </c>
      <c r="F14" s="253" t="n">
        <v>0.0893</v>
      </c>
      <c r="G14" s="254">
        <f>E14*F14</f>
        <v/>
      </c>
    </row>
    <row r="15" spans="1:10">
      <c r="B15" s="6" t="s">
        <v>90</v>
      </c>
      <c r="C15" s="12" t="n">
        <v>38725</v>
      </c>
      <c r="D15" s="13" t="n">
        <v>343366</v>
      </c>
      <c r="E15" s="13" t="n">
        <v>14820</v>
      </c>
      <c r="F15" s="253" t="n">
        <v>0.09071382200188857</v>
      </c>
      <c r="G15" s="254">
        <f>E15*F15</f>
        <v/>
      </c>
    </row>
    <row r="16" spans="1:10">
      <c r="A16" s="205" t="s">
        <v>29</v>
      </c>
      <c r="B16" s="6" t="s">
        <v>76</v>
      </c>
      <c r="C16" s="12" t="n">
        <v>39119</v>
      </c>
      <c r="D16" s="13" t="n">
        <v>174797</v>
      </c>
      <c r="E16" s="13">
        <f>D16-D27</f>
        <v/>
      </c>
      <c r="F16" s="253">
        <f>F4</f>
        <v/>
      </c>
      <c r="G16" s="254">
        <f>E16*F16</f>
        <v/>
      </c>
    </row>
    <row r="17" spans="1:10">
      <c r="B17" s="6" t="s">
        <v>77</v>
      </c>
      <c r="C17" s="12" t="n">
        <v>38782</v>
      </c>
      <c r="D17" s="13" t="n">
        <v>78620</v>
      </c>
      <c r="E17" s="13" t="n">
        <v>11826</v>
      </c>
      <c r="F17" s="253">
        <f>F5</f>
        <v/>
      </c>
      <c r="G17" s="254">
        <f>E17*F17</f>
        <v/>
      </c>
    </row>
    <row r="18" spans="1:10">
      <c r="B18" s="6" t="s">
        <v>79</v>
      </c>
      <c r="C18" s="12" t="n">
        <v>38811</v>
      </c>
      <c r="D18" s="13" t="n">
        <v>87253</v>
      </c>
      <c r="E18" s="13" t="n">
        <v>8633</v>
      </c>
      <c r="F18" s="253" t="n">
        <v>0.09687999999999999</v>
      </c>
      <c r="G18" s="254">
        <f>E18*0.09688</f>
        <v/>
      </c>
    </row>
    <row r="19" spans="1:10">
      <c r="B19" s="6" t="s">
        <v>81</v>
      </c>
      <c r="C19" s="12" t="n">
        <v>38838</v>
      </c>
      <c r="D19" s="13" t="n">
        <v>97941</v>
      </c>
      <c r="E19" s="13" t="n">
        <v>10688</v>
      </c>
      <c r="F19" s="253" t="n">
        <v>0.10269</v>
      </c>
      <c r="G19" s="254">
        <f>E19*0.10269</f>
        <v/>
      </c>
    </row>
    <row r="20" spans="1:10">
      <c r="B20" s="6" t="s">
        <v>83</v>
      </c>
      <c r="C20" s="12" t="n">
        <v>38869</v>
      </c>
      <c r="D20" s="13" t="n">
        <v>104773</v>
      </c>
      <c r="E20" s="13" t="n">
        <v>6832</v>
      </c>
      <c r="F20" s="253" t="n">
        <v>0.12096</v>
      </c>
      <c r="G20" s="254">
        <f>E20*0.12096</f>
        <v/>
      </c>
    </row>
    <row r="21" spans="1:10">
      <c r="B21" s="6" t="s">
        <v>84</v>
      </c>
      <c r="C21" s="12" t="n">
        <v>38896</v>
      </c>
      <c r="D21" s="13" t="n">
        <v>111739</v>
      </c>
      <c r="E21" s="13" t="n">
        <v>6966</v>
      </c>
      <c r="F21" s="253" t="n">
        <v>0.11636932</v>
      </c>
      <c r="G21" s="254">
        <f>E21*0.11636932</f>
        <v/>
      </c>
    </row>
    <row r="22" spans="1:10">
      <c r="B22" s="6" t="s">
        <v>85</v>
      </c>
      <c r="C22" s="12" t="n">
        <v>38925</v>
      </c>
      <c r="D22" s="13" t="n">
        <v>121057</v>
      </c>
      <c r="E22" s="13" t="n">
        <v>9318</v>
      </c>
      <c r="F22" s="253" t="n">
        <v>0.11636932</v>
      </c>
      <c r="G22" s="254">
        <f>E22*0.11636932</f>
        <v/>
      </c>
    </row>
    <row r="23" spans="1:10">
      <c r="B23" s="6" t="s">
        <v>86</v>
      </c>
      <c r="C23" s="12" t="n">
        <v>38965</v>
      </c>
      <c r="D23" s="13" t="n">
        <v>130816</v>
      </c>
      <c r="E23" s="13" t="n">
        <v>9759</v>
      </c>
      <c r="F23" s="253" t="n">
        <v>0.11484</v>
      </c>
      <c r="G23" s="254">
        <f>E23*0.11484</f>
        <v/>
      </c>
    </row>
    <row r="24" spans="1:10">
      <c r="B24" s="6" t="s">
        <v>87</v>
      </c>
      <c r="C24" s="12" t="n">
        <v>38993</v>
      </c>
      <c r="D24" s="13" t="n">
        <v>139074</v>
      </c>
      <c r="E24" s="13" t="n">
        <v>8258</v>
      </c>
      <c r="F24" s="253" t="n">
        <v>0.1272</v>
      </c>
      <c r="G24" s="254">
        <f>E24*F24</f>
        <v/>
      </c>
    </row>
    <row r="25" spans="1:10">
      <c r="B25" s="6" t="s">
        <v>88</v>
      </c>
      <c r="C25" s="12" t="n">
        <v>39035</v>
      </c>
      <c r="D25" s="13" t="n">
        <v>151403</v>
      </c>
      <c r="E25" s="13" t="n">
        <v>12329</v>
      </c>
      <c r="F25" s="253" t="n">
        <v>0.1144</v>
      </c>
      <c r="G25" s="254">
        <f>E25*F25</f>
        <v/>
      </c>
    </row>
    <row r="26" spans="1:10">
      <c r="B26" s="6" t="s">
        <v>89</v>
      </c>
      <c r="C26" s="12" t="n">
        <v>39056</v>
      </c>
      <c r="D26" s="13" t="n">
        <v>157658</v>
      </c>
      <c r="E26" s="13" t="n">
        <v>6255</v>
      </c>
      <c r="F26" s="253" t="n">
        <v>0.0893</v>
      </c>
      <c r="G26" s="254">
        <f>E26*F26</f>
        <v/>
      </c>
    </row>
    <row r="27" spans="1:10">
      <c r="B27" s="6" t="s">
        <v>90</v>
      </c>
      <c r="C27" s="12" t="n">
        <v>38725</v>
      </c>
      <c r="D27" s="13" t="n">
        <v>166196</v>
      </c>
      <c r="E27" s="13" t="n">
        <v>8538</v>
      </c>
      <c r="F27" s="253" t="n">
        <v>0.09071382200188857</v>
      </c>
      <c r="G27" s="254">
        <f>E27*F27</f>
        <v/>
      </c>
    </row>
    <row r="28" spans="1:10">
      <c r="A28" s="205" t="s">
        <v>30</v>
      </c>
      <c r="B28" s="6" t="s">
        <v>76</v>
      </c>
      <c r="C28" s="12" t="n">
        <v>38747</v>
      </c>
      <c r="D28" s="13" t="n">
        <v>32372</v>
      </c>
      <c r="E28" s="13" t="n">
        <v>3501</v>
      </c>
      <c r="F28" s="253">
        <f>F16</f>
        <v/>
      </c>
      <c r="G28" s="254">
        <f>E28*F28</f>
        <v/>
      </c>
    </row>
    <row r="29" spans="1:10">
      <c r="B29" s="6" t="s">
        <v>77</v>
      </c>
      <c r="C29" s="12" t="n">
        <v>38782</v>
      </c>
      <c r="D29" s="13" t="n">
        <v>38477</v>
      </c>
      <c r="E29" s="13" t="n">
        <v>6105</v>
      </c>
      <c r="F29" s="253">
        <f>F17</f>
        <v/>
      </c>
      <c r="G29" s="254">
        <f>E29*F29</f>
        <v/>
      </c>
    </row>
    <row r="30" spans="1:10">
      <c r="B30" s="6" t="s">
        <v>79</v>
      </c>
      <c r="C30" s="12" t="n">
        <v>38811</v>
      </c>
      <c r="D30" s="13" t="n">
        <v>42917</v>
      </c>
      <c r="E30" s="13" t="n">
        <v>4440</v>
      </c>
      <c r="F30" s="253" t="n">
        <v>0.09687999999999999</v>
      </c>
      <c r="G30" s="254">
        <f>E30*0.09688</f>
        <v/>
      </c>
    </row>
    <row r="31" spans="1:10">
      <c r="B31" s="6" t="s">
        <v>81</v>
      </c>
      <c r="C31" s="12" t="n">
        <v>38838</v>
      </c>
      <c r="D31" s="13" t="n">
        <v>47725</v>
      </c>
      <c r="E31" s="13" t="n">
        <v>4808</v>
      </c>
      <c r="F31" s="253" t="n">
        <v>0.10269</v>
      </c>
      <c r="G31" s="254">
        <f>E31*0.10269</f>
        <v/>
      </c>
    </row>
    <row r="32" spans="1:10">
      <c r="B32" s="6" t="s">
        <v>83</v>
      </c>
      <c r="C32" s="12" t="n">
        <v>38869</v>
      </c>
      <c r="D32" s="13" t="n">
        <v>51150</v>
      </c>
      <c r="E32" s="13" t="n">
        <v>3425</v>
      </c>
      <c r="F32" s="253" t="n">
        <v>0.12096</v>
      </c>
      <c r="G32" s="254">
        <f>E32*0.12096</f>
        <v/>
      </c>
    </row>
    <row r="33" spans="1:10">
      <c r="B33" s="6" t="s">
        <v>84</v>
      </c>
      <c r="C33" s="12" t="n">
        <v>38896</v>
      </c>
      <c r="D33" s="13" t="n">
        <v>52405</v>
      </c>
      <c r="E33" s="13" t="n">
        <v>1255</v>
      </c>
      <c r="F33" s="253" t="n">
        <v>0.11636932</v>
      </c>
      <c r="G33" s="254">
        <f>E33*0.11636932</f>
        <v/>
      </c>
    </row>
    <row r="34" spans="1:10">
      <c r="B34" s="6" t="s">
        <v>85</v>
      </c>
      <c r="C34" s="12" t="n">
        <v>38925</v>
      </c>
      <c r="D34" s="13" t="n">
        <v>55077</v>
      </c>
      <c r="E34" s="13" t="n">
        <v>2672</v>
      </c>
      <c r="F34" s="253" t="n">
        <v>0.11636932</v>
      </c>
      <c r="G34" s="254">
        <f>E34*0.11636932</f>
        <v/>
      </c>
    </row>
    <row r="35" spans="1:10">
      <c r="B35" s="6" t="s">
        <v>86</v>
      </c>
      <c r="C35" s="12" t="n">
        <v>38965</v>
      </c>
      <c r="D35" s="13" t="n">
        <v>58825</v>
      </c>
      <c r="E35" s="13" t="n">
        <v>3748</v>
      </c>
      <c r="F35" s="253" t="n">
        <v>0.11484</v>
      </c>
      <c r="G35" s="254">
        <f>E35*0.11484</f>
        <v/>
      </c>
    </row>
    <row r="36" spans="1:10">
      <c r="B36" s="6" t="s">
        <v>87</v>
      </c>
      <c r="C36" s="12" t="n">
        <v>38993</v>
      </c>
      <c r="D36" s="13" t="n">
        <v>63996</v>
      </c>
      <c r="E36" s="13" t="n">
        <v>5171</v>
      </c>
      <c r="F36" s="253" t="n">
        <v>0.1272</v>
      </c>
      <c r="G36" s="254">
        <f>E36*F36</f>
        <v/>
      </c>
    </row>
    <row r="37" spans="1:10">
      <c r="B37" s="6" t="s">
        <v>88</v>
      </c>
      <c r="C37" s="12" t="n">
        <v>39035</v>
      </c>
      <c r="D37" s="13" t="n">
        <v>71634</v>
      </c>
      <c r="E37" s="13" t="n">
        <v>7638</v>
      </c>
      <c r="F37" s="253" t="n">
        <v>0.1144</v>
      </c>
      <c r="G37" s="254">
        <f>E37*F37</f>
        <v/>
      </c>
    </row>
    <row r="38" spans="1:10">
      <c r="B38" s="6" t="s">
        <v>89</v>
      </c>
      <c r="C38" s="12" t="n">
        <v>39056</v>
      </c>
      <c r="D38" s="13" t="n">
        <v>75322</v>
      </c>
      <c r="E38" s="13" t="n">
        <v>3688</v>
      </c>
      <c r="F38" s="253" t="n">
        <v>0.0893</v>
      </c>
      <c r="G38" s="254">
        <f>E38*F38</f>
        <v/>
      </c>
    </row>
    <row r="39" spans="1:10">
      <c r="B39" s="6" t="s">
        <v>90</v>
      </c>
      <c r="C39" s="12" t="n">
        <v>38725</v>
      </c>
      <c r="D39" s="13" t="n">
        <v>78352</v>
      </c>
      <c r="E39" s="13" t="n">
        <v>3030</v>
      </c>
      <c r="F39" s="253" t="n">
        <v>0.09071382200188857</v>
      </c>
      <c r="G39" s="254">
        <f>E39*F39</f>
        <v/>
      </c>
    </row>
    <row r="40" spans="1:10">
      <c r="A40" s="205" t="s">
        <v>31</v>
      </c>
      <c r="B40" s="6" t="s">
        <v>76</v>
      </c>
      <c r="C40" s="12" t="n">
        <v>38747</v>
      </c>
      <c r="D40" s="13" t="n">
        <v>8065</v>
      </c>
      <c r="E40" s="13" t="n">
        <v>882</v>
      </c>
      <c r="F40" s="253">
        <f>F28</f>
        <v/>
      </c>
      <c r="G40" s="254">
        <f>E40*F40</f>
        <v/>
      </c>
    </row>
    <row r="41" spans="1:10">
      <c r="B41" s="6" t="s">
        <v>77</v>
      </c>
      <c r="C41" s="12" t="n">
        <v>38782</v>
      </c>
      <c r="D41" s="13" t="n">
        <v>9664</v>
      </c>
      <c r="E41" s="13" t="n">
        <v>1595</v>
      </c>
      <c r="F41" s="253">
        <f>F29</f>
        <v/>
      </c>
      <c r="G41" s="254">
        <f>E41*F41</f>
        <v/>
      </c>
    </row>
    <row r="42" spans="1:10">
      <c r="B42" s="6" t="s">
        <v>79</v>
      </c>
      <c r="C42" s="12" t="n">
        <v>38811</v>
      </c>
      <c r="D42" s="13" t="n">
        <v>10629</v>
      </c>
      <c r="E42" s="13" t="n">
        <v>965</v>
      </c>
      <c r="F42" s="253" t="n">
        <v>0.09687999999999999</v>
      </c>
      <c r="G42" s="254">
        <f>E42*0.09688</f>
        <v/>
      </c>
    </row>
    <row r="43" spans="1:10">
      <c r="B43" s="6" t="s">
        <v>81</v>
      </c>
      <c r="C43" s="12" t="n">
        <v>38838</v>
      </c>
      <c r="D43" s="13" t="n">
        <v>11744</v>
      </c>
      <c r="E43" s="13" t="n">
        <v>1115</v>
      </c>
      <c r="F43" s="253" t="n">
        <v>0.10269</v>
      </c>
      <c r="G43" s="254">
        <f>E43*0.10269</f>
        <v/>
      </c>
    </row>
    <row r="44" spans="1:10">
      <c r="B44" s="6" t="s">
        <v>83</v>
      </c>
      <c r="C44" s="12" t="n">
        <v>38869</v>
      </c>
      <c r="D44" s="13" t="n">
        <v>12593</v>
      </c>
      <c r="E44" s="13" t="n">
        <v>849</v>
      </c>
      <c r="F44" s="253" t="n">
        <v>0.12096</v>
      </c>
      <c r="G44" s="254">
        <f>E44*0.12096</f>
        <v/>
      </c>
    </row>
    <row r="45" spans="1:10">
      <c r="B45" s="6" t="s">
        <v>84</v>
      </c>
      <c r="C45" s="12" t="n">
        <v>38896</v>
      </c>
      <c r="D45" s="13" t="n">
        <v>12883</v>
      </c>
      <c r="E45" s="13" t="n">
        <v>290</v>
      </c>
      <c r="F45" s="253" t="n">
        <v>0.11636932</v>
      </c>
      <c r="G45" s="254">
        <f>E45*0.11636932</f>
        <v/>
      </c>
    </row>
    <row r="46" spans="1:10">
      <c r="B46" s="6" t="s">
        <v>85</v>
      </c>
      <c r="C46" s="12" t="n">
        <v>38925</v>
      </c>
      <c r="D46" s="13" t="n">
        <v>13948</v>
      </c>
      <c r="E46" s="13" t="n">
        <v>1065</v>
      </c>
      <c r="F46" s="253" t="n">
        <v>0.11636932</v>
      </c>
      <c r="G46" s="254">
        <f>E46*0.11636932</f>
        <v/>
      </c>
    </row>
    <row r="47" spans="1:10">
      <c r="B47" s="6" t="s">
        <v>86</v>
      </c>
      <c r="C47" s="12" t="n">
        <v>38965</v>
      </c>
      <c r="D47" s="13" t="n">
        <v>14825</v>
      </c>
      <c r="E47" s="13" t="n">
        <v>877</v>
      </c>
      <c r="F47" s="253" t="n">
        <v>0.11484</v>
      </c>
      <c r="G47" s="254">
        <f>E47*0.11484</f>
        <v/>
      </c>
    </row>
    <row r="48" spans="1:10">
      <c r="B48" s="6" t="s">
        <v>87</v>
      </c>
      <c r="C48" s="12" t="n">
        <v>38993</v>
      </c>
      <c r="D48" s="13" t="n">
        <v>15742</v>
      </c>
      <c r="E48" s="13" t="n">
        <v>917</v>
      </c>
      <c r="F48" s="253" t="n">
        <v>0.1272</v>
      </c>
      <c r="G48" s="254">
        <f>E48*F48</f>
        <v/>
      </c>
    </row>
    <row r="49" spans="1:10">
      <c r="B49" s="6" t="s">
        <v>88</v>
      </c>
      <c r="C49" s="12" t="n">
        <v>39035</v>
      </c>
      <c r="D49" s="13" t="n">
        <v>16958</v>
      </c>
      <c r="E49" s="13" t="n">
        <v>1216</v>
      </c>
      <c r="F49" s="253" t="n">
        <v>0.1144</v>
      </c>
      <c r="G49" s="254">
        <f>E49*F49</f>
        <v/>
      </c>
    </row>
    <row r="50" spans="1:10">
      <c r="B50" s="6" t="s">
        <v>89</v>
      </c>
      <c r="C50" s="12" t="n">
        <v>39056</v>
      </c>
      <c r="D50" s="13" t="n">
        <v>17499</v>
      </c>
      <c r="E50" s="13" t="n">
        <v>541</v>
      </c>
      <c r="F50" s="253" t="n">
        <v>0.0893</v>
      </c>
      <c r="G50" s="254">
        <f>E50*F50</f>
        <v/>
      </c>
    </row>
    <row r="51" spans="1:10">
      <c r="B51" s="6" t="s">
        <v>90</v>
      </c>
      <c r="C51" s="12" t="n">
        <v>38725</v>
      </c>
      <c r="D51" s="13" t="n">
        <v>18067</v>
      </c>
      <c r="E51" s="13" t="n">
        <v>568</v>
      </c>
      <c r="F51" s="253" t="n">
        <v>0.09071382200188857</v>
      </c>
      <c r="G51" s="254">
        <f>E51*F51</f>
        <v/>
      </c>
    </row>
    <row r="52" spans="1:10">
      <c r="A52" s="205" t="s">
        <v>32</v>
      </c>
      <c r="B52" s="6" t="s">
        <v>76</v>
      </c>
      <c r="C52" s="12" t="n">
        <v>38747</v>
      </c>
      <c r="D52" s="13" t="n">
        <v>100061</v>
      </c>
      <c r="E52" s="13" t="n">
        <v>11138</v>
      </c>
      <c r="F52" s="253">
        <f>F40</f>
        <v/>
      </c>
      <c r="G52" s="254">
        <f>E52*F52</f>
        <v/>
      </c>
    </row>
    <row r="53" spans="1:10">
      <c r="B53" s="6" t="s">
        <v>77</v>
      </c>
      <c r="C53" s="12" t="n">
        <v>38782</v>
      </c>
      <c r="D53" s="13" t="n">
        <v>120798</v>
      </c>
      <c r="E53" s="13" t="n">
        <v>20737</v>
      </c>
      <c r="F53" s="253">
        <f>F41</f>
        <v/>
      </c>
      <c r="G53" s="254">
        <f>E53*F53</f>
        <v/>
      </c>
    </row>
    <row r="54" spans="1:10">
      <c r="B54" s="6" t="s">
        <v>79</v>
      </c>
      <c r="C54" s="12" t="n">
        <v>38811</v>
      </c>
      <c r="D54" s="13" t="n">
        <v>135233</v>
      </c>
      <c r="E54" s="13" t="n">
        <v>14435</v>
      </c>
      <c r="F54" s="253" t="n">
        <v>0.09687999999999999</v>
      </c>
      <c r="G54" s="254">
        <f>E54*0.09688</f>
        <v/>
      </c>
    </row>
    <row r="55" spans="1:10">
      <c r="B55" s="6" t="s">
        <v>81</v>
      </c>
      <c r="C55" s="12" t="n">
        <v>38838</v>
      </c>
      <c r="D55" s="13" t="n">
        <v>151692</v>
      </c>
      <c r="E55" s="13" t="n">
        <v>16459</v>
      </c>
      <c r="F55" s="253" t="n">
        <v>0.10269</v>
      </c>
      <c r="G55" s="254">
        <f>E55*0.10269</f>
        <v/>
      </c>
    </row>
    <row r="56" spans="1:10">
      <c r="B56" s="6" t="s">
        <v>83</v>
      </c>
      <c r="C56" s="12" t="n">
        <v>38869</v>
      </c>
      <c r="D56" s="13" t="n">
        <v>163453</v>
      </c>
      <c r="E56" s="13" t="n">
        <v>11761</v>
      </c>
      <c r="F56" s="253" t="n">
        <v>0.12096</v>
      </c>
      <c r="G56" s="254">
        <f>E56*0.12096</f>
        <v/>
      </c>
    </row>
    <row r="57" spans="1:10">
      <c r="B57" s="6" t="s">
        <v>84</v>
      </c>
      <c r="C57" s="12" t="n">
        <v>38896</v>
      </c>
      <c r="D57" s="13" t="n">
        <v>167840</v>
      </c>
      <c r="E57" s="13" t="n">
        <v>4387</v>
      </c>
      <c r="F57" s="253" t="n">
        <v>0.11636932</v>
      </c>
      <c r="G57" s="254">
        <f>E57*0.11636932</f>
        <v/>
      </c>
    </row>
    <row r="58" spans="1:10">
      <c r="B58" s="6" t="s">
        <v>85</v>
      </c>
      <c r="C58" s="12" t="n">
        <v>38925</v>
      </c>
      <c r="D58" s="13" t="n">
        <v>173011</v>
      </c>
      <c r="E58" s="13" t="n">
        <v>5171</v>
      </c>
      <c r="F58" s="253" t="n">
        <v>0.11636932</v>
      </c>
      <c r="G58" s="254">
        <f>E58*0.11636932</f>
        <v/>
      </c>
    </row>
    <row r="59" spans="1:10">
      <c r="B59" s="6" t="s">
        <v>86</v>
      </c>
      <c r="C59" s="12" t="n">
        <v>38965</v>
      </c>
      <c r="D59" s="13" t="n">
        <v>184278</v>
      </c>
      <c r="E59" s="13" t="n">
        <v>11267</v>
      </c>
      <c r="F59" s="253" t="n">
        <v>0.11484</v>
      </c>
      <c r="G59" s="254">
        <f>E59*0.11484</f>
        <v/>
      </c>
    </row>
    <row r="60" spans="1:10">
      <c r="B60" s="6" t="s">
        <v>87</v>
      </c>
      <c r="C60" s="12" t="n">
        <v>38993</v>
      </c>
      <c r="D60" s="13" t="n">
        <v>199611</v>
      </c>
      <c r="E60" s="13" t="n">
        <v>15333</v>
      </c>
      <c r="F60" s="253" t="n">
        <v>0.1272</v>
      </c>
      <c r="G60" s="254">
        <f>E60*F60</f>
        <v/>
      </c>
    </row>
    <row r="61" spans="1:10">
      <c r="B61" s="6" t="s">
        <v>88</v>
      </c>
      <c r="C61" s="12" t="n">
        <v>39035</v>
      </c>
      <c r="D61" s="13" t="n">
        <v>223553</v>
      </c>
      <c r="E61" s="13" t="n">
        <v>23942</v>
      </c>
      <c r="F61" s="253" t="n">
        <v>0.1144</v>
      </c>
      <c r="G61" s="254">
        <f>E61*F61</f>
        <v/>
      </c>
    </row>
    <row r="62" spans="1:10">
      <c r="B62" s="6" t="s">
        <v>89</v>
      </c>
      <c r="C62" s="12" t="n">
        <v>39056</v>
      </c>
      <c r="D62" s="13" t="n">
        <v>234931</v>
      </c>
      <c r="E62" s="13" t="n">
        <v>11378</v>
      </c>
      <c r="F62" s="253" t="n">
        <v>0.0893</v>
      </c>
      <c r="G62" s="254">
        <f>E62*F62</f>
        <v/>
      </c>
    </row>
    <row r="63" spans="1:10">
      <c r="B63" s="6" t="s">
        <v>90</v>
      </c>
      <c r="C63" s="12" t="n">
        <v>38725</v>
      </c>
      <c r="D63" s="13" t="n">
        <v>244644</v>
      </c>
      <c r="E63" s="13" t="n">
        <v>9713</v>
      </c>
      <c r="F63" s="253" t="n">
        <v>0.09071382200188857</v>
      </c>
      <c r="G63" s="254">
        <f>E63*F63</f>
        <v/>
      </c>
    </row>
    <row r="64" spans="1:10">
      <c r="A64" s="205" t="s">
        <v>33</v>
      </c>
      <c r="B64" s="6" t="s">
        <v>76</v>
      </c>
      <c r="C64" s="12" t="n">
        <v>38747</v>
      </c>
      <c r="D64" s="13" t="n">
        <v>9628</v>
      </c>
      <c r="E64" s="13" t="n">
        <v>1220</v>
      </c>
      <c r="F64" s="253">
        <f>F52</f>
        <v/>
      </c>
      <c r="G64" s="254">
        <f>E64*F64</f>
        <v/>
      </c>
    </row>
    <row r="65" spans="1:10">
      <c r="B65" s="6" t="s">
        <v>77</v>
      </c>
      <c r="C65" s="12" t="n">
        <v>38782</v>
      </c>
      <c r="D65" s="13" t="n">
        <v>11206</v>
      </c>
      <c r="E65" s="13" t="n">
        <v>1576</v>
      </c>
      <c r="F65" s="253">
        <f>F53</f>
        <v/>
      </c>
      <c r="G65" s="254">
        <f>E65*F65</f>
        <v/>
      </c>
    </row>
    <row r="66" spans="1:10">
      <c r="B66" s="6" t="s">
        <v>79</v>
      </c>
      <c r="C66" s="12" t="n">
        <v>38811</v>
      </c>
      <c r="D66" s="13" t="n">
        <v>12068</v>
      </c>
      <c r="E66" s="13" t="n">
        <v>862</v>
      </c>
      <c r="F66" s="253" t="n">
        <v>0.09687999999999999</v>
      </c>
      <c r="G66" s="254">
        <f>E66*0.09688</f>
        <v/>
      </c>
    </row>
    <row r="67" spans="1:10">
      <c r="B67" s="6" t="s">
        <v>81</v>
      </c>
      <c r="C67" s="12" t="n">
        <v>38838</v>
      </c>
      <c r="D67" s="13" t="n">
        <v>13016</v>
      </c>
      <c r="E67" s="13" t="n">
        <v>948</v>
      </c>
      <c r="F67" s="253" t="n">
        <v>0.10269</v>
      </c>
      <c r="G67" s="254">
        <f>E67*0.10269</f>
        <v/>
      </c>
    </row>
    <row r="68" spans="1:10">
      <c r="B68" s="6" t="s">
        <v>83</v>
      </c>
      <c r="C68" s="12" t="n">
        <v>38869</v>
      </c>
      <c r="D68" s="13" t="n">
        <v>13993</v>
      </c>
      <c r="E68" s="13" t="n">
        <v>977</v>
      </c>
      <c r="F68" s="253" t="n">
        <v>0.12096</v>
      </c>
      <c r="G68" s="254">
        <f>E68*0.12096</f>
        <v/>
      </c>
    </row>
    <row r="69" spans="1:10">
      <c r="B69" s="6" t="s">
        <v>84</v>
      </c>
      <c r="C69" s="12" t="n">
        <v>38896</v>
      </c>
      <c r="D69" s="13" t="n">
        <v>14987</v>
      </c>
      <c r="E69" s="13" t="n">
        <v>994</v>
      </c>
      <c r="F69" s="253" t="n">
        <v>0.11636932</v>
      </c>
      <c r="G69" s="254">
        <f>E69*0.11636932</f>
        <v/>
      </c>
    </row>
    <row r="70" spans="1:10">
      <c r="B70" s="6" t="s">
        <v>85</v>
      </c>
      <c r="C70" s="12" t="n">
        <v>38925</v>
      </c>
      <c r="D70" s="13" t="n">
        <v>16161</v>
      </c>
      <c r="E70" s="13" t="n">
        <v>1174</v>
      </c>
      <c r="F70" s="253" t="n">
        <v>0.11636932</v>
      </c>
      <c r="G70" s="254">
        <f>E70*0.11636932</f>
        <v/>
      </c>
    </row>
    <row r="71" spans="1:10">
      <c r="B71" s="6" t="s">
        <v>86</v>
      </c>
      <c r="C71" s="12" t="n">
        <v>38965</v>
      </c>
      <c r="D71" s="13" t="n">
        <v>17414</v>
      </c>
      <c r="E71" s="13" t="n">
        <v>1253</v>
      </c>
      <c r="F71" s="253" t="n">
        <v>0.11484</v>
      </c>
      <c r="G71" s="254">
        <f>E71*0.11484</f>
        <v/>
      </c>
    </row>
    <row r="72" spans="1:10">
      <c r="B72" s="6" t="s">
        <v>87</v>
      </c>
      <c r="C72" s="12" t="n">
        <v>38993</v>
      </c>
      <c r="D72" s="13" t="n">
        <v>18641</v>
      </c>
      <c r="E72" s="13" t="n">
        <v>1227</v>
      </c>
      <c r="F72" s="253" t="n">
        <v>0.1272</v>
      </c>
      <c r="G72" s="254">
        <f>E72*F72</f>
        <v/>
      </c>
    </row>
    <row r="73" spans="1:10">
      <c r="B73" s="6" t="s">
        <v>88</v>
      </c>
      <c r="C73" s="12" t="n">
        <v>39035</v>
      </c>
      <c r="D73" s="13" t="n">
        <v>20104</v>
      </c>
      <c r="E73" s="13" t="n">
        <v>1463</v>
      </c>
      <c r="F73" s="253" t="n">
        <v>0.1144</v>
      </c>
      <c r="G73" s="254">
        <f>E73*F73</f>
        <v/>
      </c>
    </row>
    <row r="74" spans="1:10">
      <c r="B74" s="6" t="s">
        <v>89</v>
      </c>
      <c r="C74" s="12" t="n">
        <v>39056</v>
      </c>
      <c r="D74" s="13" t="n">
        <v>20780</v>
      </c>
      <c r="E74" s="13" t="n">
        <v>676</v>
      </c>
      <c r="F74" s="253" t="n">
        <v>0.0893</v>
      </c>
      <c r="G74" s="254">
        <f>E74*F74</f>
        <v/>
      </c>
    </row>
    <row r="75" spans="1:10">
      <c r="B75" s="6" t="s">
        <v>90</v>
      </c>
      <c r="C75" s="12" t="n">
        <v>38725</v>
      </c>
      <c r="D75" s="13" t="n">
        <v>21902</v>
      </c>
      <c r="E75" s="13" t="n">
        <v>1122</v>
      </c>
      <c r="F75" s="253" t="n">
        <v>0.09071382200188857</v>
      </c>
      <c r="G75" s="254">
        <f>E75*F75</f>
        <v/>
      </c>
    </row>
    <row r="76" spans="1:10">
      <c r="A76" s="205" t="s">
        <v>34</v>
      </c>
      <c r="B76" s="6" t="s">
        <v>76</v>
      </c>
      <c r="C76" s="12" t="n">
        <v>38747</v>
      </c>
      <c r="D76" s="13" t="n">
        <v>15610</v>
      </c>
      <c r="E76" s="13" t="n">
        <v>1762</v>
      </c>
      <c r="F76" s="253">
        <f>F64</f>
        <v/>
      </c>
      <c r="G76" s="254">
        <f>E76*F76</f>
        <v/>
      </c>
    </row>
    <row r="77" spans="1:10">
      <c r="B77" s="6" t="s">
        <v>77</v>
      </c>
      <c r="C77" s="12" t="n">
        <v>38782</v>
      </c>
      <c r="D77" s="13" t="n">
        <v>18840</v>
      </c>
      <c r="E77" s="13" t="n">
        <v>3230</v>
      </c>
      <c r="F77" s="253">
        <f>F65</f>
        <v/>
      </c>
      <c r="G77" s="254">
        <f>E77*F77</f>
        <v/>
      </c>
    </row>
    <row r="78" spans="1:10">
      <c r="B78" s="6" t="s">
        <v>79</v>
      </c>
      <c r="C78" s="12" t="n">
        <v>38811</v>
      </c>
      <c r="D78" s="13" t="n">
        <v>21103</v>
      </c>
      <c r="E78" s="13" t="n">
        <v>2263</v>
      </c>
      <c r="F78" s="253" t="n">
        <v>0.09687999999999999</v>
      </c>
      <c r="G78" s="254">
        <f>E78*0.09688</f>
        <v/>
      </c>
    </row>
    <row r="79" spans="1:10">
      <c r="B79" s="6" t="s">
        <v>81</v>
      </c>
      <c r="C79" s="12" t="n">
        <v>38838</v>
      </c>
      <c r="D79" s="13" t="n">
        <v>23592</v>
      </c>
      <c r="E79" s="13" t="n">
        <v>2489</v>
      </c>
      <c r="F79" s="253" t="n">
        <v>0.10269</v>
      </c>
      <c r="G79" s="254">
        <f>E79*0.10269</f>
        <v/>
      </c>
    </row>
    <row r="80" spans="1:10">
      <c r="B80" s="6" t="s">
        <v>83</v>
      </c>
      <c r="C80" s="12" t="n">
        <v>38869</v>
      </c>
      <c r="D80" s="13" t="n">
        <v>25437</v>
      </c>
      <c r="E80" s="13" t="n">
        <v>1845</v>
      </c>
      <c r="F80" s="253" t="n">
        <v>0.12096</v>
      </c>
      <c r="G80" s="254">
        <f>E80*0.12096</f>
        <v/>
      </c>
    </row>
    <row r="81" spans="1:10">
      <c r="B81" s="6" t="s">
        <v>84</v>
      </c>
      <c r="C81" s="12" t="n">
        <v>38896</v>
      </c>
      <c r="D81" s="13" t="n">
        <v>26075</v>
      </c>
      <c r="E81" s="13" t="n">
        <v>638</v>
      </c>
      <c r="F81" s="253" t="n">
        <v>0.11636932</v>
      </c>
      <c r="G81" s="254">
        <f>E81*0.11636932</f>
        <v/>
      </c>
    </row>
    <row r="82" spans="1:10">
      <c r="B82" s="6" t="s">
        <v>85</v>
      </c>
      <c r="C82" s="12" t="n">
        <v>38925</v>
      </c>
      <c r="D82" s="13" t="n">
        <v>27443</v>
      </c>
      <c r="E82" s="13" t="n">
        <v>1368</v>
      </c>
      <c r="F82" s="253" t="n">
        <v>0.11636932</v>
      </c>
      <c r="G82" s="254">
        <f>E82*0.11636932</f>
        <v/>
      </c>
    </row>
    <row r="83" spans="1:10">
      <c r="B83" s="6" t="s">
        <v>86</v>
      </c>
      <c r="C83" s="12" t="n">
        <v>38965</v>
      </c>
      <c r="D83" s="13" t="n">
        <v>29313</v>
      </c>
      <c r="E83" s="13" t="n">
        <v>1870</v>
      </c>
      <c r="F83" s="253" t="n">
        <v>0.11484</v>
      </c>
      <c r="G83" s="254">
        <f>E83*0.11484</f>
        <v/>
      </c>
    </row>
    <row r="84" spans="1:10">
      <c r="B84" s="6" t="s">
        <v>87</v>
      </c>
      <c r="C84" s="12" t="n">
        <v>38993</v>
      </c>
      <c r="D84" s="13" t="n">
        <v>31784</v>
      </c>
      <c r="E84" s="13" t="n">
        <v>2471</v>
      </c>
      <c r="F84" s="253" t="n">
        <v>0.1272</v>
      </c>
      <c r="G84" s="254">
        <f>E84*F84</f>
        <v/>
      </c>
    </row>
    <row r="85" spans="1:10">
      <c r="B85" s="6" t="s">
        <v>88</v>
      </c>
      <c r="C85" s="12" t="n">
        <v>39035</v>
      </c>
      <c r="D85" s="13" t="n">
        <v>35317</v>
      </c>
      <c r="E85" s="13" t="n">
        <v>3533</v>
      </c>
      <c r="F85" s="253" t="n">
        <v>0.1144</v>
      </c>
      <c r="G85" s="254">
        <f>E85*F85</f>
        <v/>
      </c>
    </row>
    <row r="86" spans="1:10">
      <c r="B86" s="6" t="s">
        <v>89</v>
      </c>
      <c r="C86" s="12" t="n">
        <v>39056</v>
      </c>
      <c r="D86" s="13" t="n">
        <v>37042</v>
      </c>
      <c r="E86" s="13" t="n">
        <v>1725</v>
      </c>
      <c r="F86" s="253" t="n">
        <v>0.0893</v>
      </c>
      <c r="G86" s="254">
        <f>E86*F86</f>
        <v/>
      </c>
    </row>
    <row r="87" spans="1:10">
      <c r="B87" s="6" t="s">
        <v>90</v>
      </c>
      <c r="C87" s="12" t="n">
        <v>38725</v>
      </c>
      <c r="D87" s="13" t="n">
        <v>38380</v>
      </c>
      <c r="E87" s="13" t="n">
        <v>1338</v>
      </c>
      <c r="F87" s="253" t="n">
        <v>0.09071382200188857</v>
      </c>
      <c r="G87" s="254">
        <f>E87*F87</f>
        <v/>
      </c>
    </row>
    <row r="88" spans="1:10">
      <c r="A88" s="205" t="s">
        <v>35</v>
      </c>
      <c r="B88" s="6" t="s">
        <v>76</v>
      </c>
      <c r="C88" s="12" t="n">
        <v>38747</v>
      </c>
      <c r="D88" s="13" t="n">
        <v>14754</v>
      </c>
      <c r="E88" s="13" t="n">
        <v>1951</v>
      </c>
      <c r="F88" s="253">
        <f>F76</f>
        <v/>
      </c>
      <c r="G88" s="254">
        <f>E88*F88</f>
        <v/>
      </c>
    </row>
    <row r="89" spans="1:10">
      <c r="B89" s="6" t="s">
        <v>77</v>
      </c>
      <c r="C89" s="12" t="n">
        <v>38782</v>
      </c>
      <c r="D89" s="13" t="n">
        <v>18436</v>
      </c>
      <c r="E89" s="13" t="n">
        <v>3682</v>
      </c>
      <c r="F89" s="253">
        <f>F77</f>
        <v/>
      </c>
      <c r="G89" s="254">
        <f>E89*F89</f>
        <v/>
      </c>
    </row>
    <row r="90" spans="1:10">
      <c r="B90" s="6" t="s">
        <v>79</v>
      </c>
      <c r="C90" s="12" t="n">
        <v>38811</v>
      </c>
      <c r="D90" s="13" t="n">
        <v>21034</v>
      </c>
      <c r="E90" s="13" t="n">
        <v>2598</v>
      </c>
      <c r="F90" s="253" t="n">
        <v>0.09687999999999999</v>
      </c>
      <c r="G90" s="254">
        <f>E90*0.09688</f>
        <v/>
      </c>
    </row>
    <row r="91" spans="1:10">
      <c r="B91" s="6" t="s">
        <v>81</v>
      </c>
      <c r="C91" s="12" t="n">
        <v>38838</v>
      </c>
      <c r="D91" s="13" t="n">
        <v>23689</v>
      </c>
      <c r="E91" s="13" t="n">
        <v>2655</v>
      </c>
      <c r="F91" s="253" t="n">
        <v>0.10269</v>
      </c>
      <c r="G91" s="254">
        <f>E91*0.10269</f>
        <v/>
      </c>
    </row>
    <row r="92" spans="1:10">
      <c r="B92" s="6" t="s">
        <v>83</v>
      </c>
      <c r="C92" s="12" t="n">
        <v>38869</v>
      </c>
      <c r="D92" s="13" t="n">
        <v>25567</v>
      </c>
      <c r="E92" s="13" t="n">
        <v>1878</v>
      </c>
      <c r="F92" s="253" t="n">
        <v>0.12096</v>
      </c>
      <c r="G92" s="254">
        <f>E92*0.12096</f>
        <v/>
      </c>
    </row>
    <row r="93" spans="1:10">
      <c r="B93" s="6" t="s">
        <v>84</v>
      </c>
      <c r="C93" s="12" t="n">
        <v>38896</v>
      </c>
      <c r="D93" s="13" t="n">
        <v>26114</v>
      </c>
      <c r="E93" s="13" t="n">
        <v>547</v>
      </c>
      <c r="F93" s="253" t="n">
        <v>0.11636932</v>
      </c>
      <c r="G93" s="254">
        <f>E93*0.11636932</f>
        <v/>
      </c>
    </row>
    <row r="94" spans="1:10">
      <c r="B94" s="6" t="s">
        <v>85</v>
      </c>
      <c r="C94" s="12" t="n">
        <v>38925</v>
      </c>
      <c r="D94" s="13" t="n">
        <v>27068</v>
      </c>
      <c r="E94" s="13" t="n">
        <v>954</v>
      </c>
      <c r="F94" s="253" t="n">
        <v>0.11636932</v>
      </c>
      <c r="G94" s="254">
        <f>E94*0.11636932</f>
        <v/>
      </c>
    </row>
    <row r="95" spans="1:10">
      <c r="B95" s="6" t="s">
        <v>86</v>
      </c>
      <c r="C95" s="12" t="n">
        <v>38965</v>
      </c>
      <c r="D95" s="13" t="n">
        <v>28320</v>
      </c>
      <c r="E95" s="13" t="n">
        <v>1252</v>
      </c>
      <c r="F95" s="253" t="n">
        <v>0.11484</v>
      </c>
      <c r="G95" s="254">
        <f>E95*0.11484</f>
        <v/>
      </c>
    </row>
    <row r="96" spans="1:10">
      <c r="B96" s="6" t="s">
        <v>87</v>
      </c>
      <c r="C96" s="12" t="n">
        <v>38993</v>
      </c>
      <c r="D96" s="13" t="n">
        <v>30054</v>
      </c>
      <c r="E96" s="13" t="n">
        <v>1734</v>
      </c>
      <c r="F96" s="253" t="n">
        <v>0.1272</v>
      </c>
      <c r="G96" s="254">
        <f>E96*F96</f>
        <v/>
      </c>
    </row>
    <row r="97" spans="1:10">
      <c r="B97" s="6" t="s">
        <v>88</v>
      </c>
      <c r="C97" s="12" t="n">
        <v>39035</v>
      </c>
      <c r="D97" s="13" t="n">
        <v>32847</v>
      </c>
      <c r="E97" s="13" t="n">
        <v>2793</v>
      </c>
      <c r="F97" s="253" t="n">
        <v>0.1144</v>
      </c>
      <c r="G97" s="254">
        <f>E97*F97</f>
        <v/>
      </c>
    </row>
    <row r="98" spans="1:10">
      <c r="B98" s="6" t="s">
        <v>89</v>
      </c>
      <c r="C98" s="12" t="n">
        <v>39056</v>
      </c>
      <c r="D98" s="13" t="n">
        <v>34080</v>
      </c>
      <c r="E98" s="13" t="n">
        <v>1233</v>
      </c>
      <c r="F98" s="253" t="n">
        <v>0.0893</v>
      </c>
      <c r="G98" s="254">
        <f>E98*F98</f>
        <v/>
      </c>
    </row>
    <row r="99" spans="1:10">
      <c r="B99" s="6" t="s">
        <v>90</v>
      </c>
      <c r="C99" s="12" t="n">
        <v>38725</v>
      </c>
      <c r="D99" s="13" t="n">
        <v>35209</v>
      </c>
      <c r="E99" s="13" t="n">
        <v>1129</v>
      </c>
      <c r="F99" s="253" t="n">
        <v>0.09071382200188857</v>
      </c>
      <c r="G99" s="254">
        <f>E99*F99</f>
        <v/>
      </c>
    </row>
    <row r="100" spans="1:10">
      <c r="A100" s="205" t="s">
        <v>36</v>
      </c>
      <c r="B100" s="6" t="s">
        <v>76</v>
      </c>
      <c r="C100" s="12" t="n">
        <v>38747</v>
      </c>
      <c r="D100" s="13" t="n">
        <v>23118</v>
      </c>
      <c r="E100" s="13" t="n">
        <v>2342</v>
      </c>
      <c r="F100" s="253">
        <f>F88</f>
        <v/>
      </c>
      <c r="G100" s="254">
        <f>E100*F100</f>
        <v/>
      </c>
    </row>
    <row r="101" spans="1:10">
      <c r="B101" s="6" t="s">
        <v>77</v>
      </c>
      <c r="C101" s="12" t="n">
        <v>38782</v>
      </c>
      <c r="D101" s="13" t="n">
        <v>27826</v>
      </c>
      <c r="E101" s="13" t="n">
        <v>4706</v>
      </c>
      <c r="F101" s="253">
        <f>F89</f>
        <v/>
      </c>
      <c r="G101" s="254">
        <f>E101*F101</f>
        <v/>
      </c>
    </row>
    <row r="102" spans="1:10">
      <c r="B102" s="6" t="s">
        <v>79</v>
      </c>
      <c r="C102" s="12" t="n">
        <v>38811</v>
      </c>
      <c r="D102" s="13" t="n">
        <v>31063</v>
      </c>
      <c r="E102" s="13" t="n">
        <v>3237</v>
      </c>
      <c r="F102" s="253" t="n">
        <v>0.09687999999999999</v>
      </c>
      <c r="G102" s="254">
        <f>E102*0.09688</f>
        <v/>
      </c>
    </row>
    <row r="103" spans="1:10">
      <c r="B103" s="6" t="s">
        <v>81</v>
      </c>
      <c r="C103" s="12" t="n">
        <v>38838</v>
      </c>
      <c r="D103" s="13" t="n">
        <v>34593</v>
      </c>
      <c r="E103" s="13" t="n">
        <v>3530</v>
      </c>
      <c r="F103" s="253" t="n">
        <v>0.10269</v>
      </c>
      <c r="G103" s="254">
        <f>E103*0.10269</f>
        <v/>
      </c>
    </row>
    <row r="104" spans="1:10">
      <c r="B104" s="6" t="s">
        <v>83</v>
      </c>
      <c r="C104" s="12" t="n">
        <v>38869</v>
      </c>
      <c r="D104" s="13" t="n">
        <v>37128</v>
      </c>
      <c r="E104" s="13" t="n">
        <v>2535</v>
      </c>
      <c r="F104" s="253" t="n">
        <v>0.12096</v>
      </c>
      <c r="G104" s="254">
        <f>E104*0.12096</f>
        <v/>
      </c>
    </row>
    <row r="105" spans="1:10">
      <c r="B105" s="6" t="s">
        <v>84</v>
      </c>
      <c r="C105" s="12" t="n">
        <v>38896</v>
      </c>
      <c r="D105" s="13" t="n">
        <v>37996</v>
      </c>
      <c r="E105" s="13" t="n">
        <v>868</v>
      </c>
      <c r="F105" s="253" t="n">
        <v>0.11636932</v>
      </c>
      <c r="G105" s="254">
        <f>E105*0.11636932</f>
        <v/>
      </c>
    </row>
    <row r="106" spans="1:10">
      <c r="B106" s="6" t="s">
        <v>85</v>
      </c>
      <c r="C106" s="12" t="n">
        <v>38925</v>
      </c>
      <c r="D106" s="13" t="n">
        <v>39535</v>
      </c>
      <c r="E106" s="13" t="n">
        <v>1539</v>
      </c>
      <c r="F106" s="253" t="n">
        <v>0.11636932</v>
      </c>
      <c r="G106" s="254">
        <f>E106*0.11636932</f>
        <v/>
      </c>
    </row>
    <row r="107" spans="1:10">
      <c r="B107" s="6" t="s">
        <v>86</v>
      </c>
      <c r="C107" s="12" t="n">
        <v>38965</v>
      </c>
      <c r="D107" s="13" t="n">
        <v>41954</v>
      </c>
      <c r="E107" s="13" t="n">
        <v>2419</v>
      </c>
      <c r="F107" s="253" t="n">
        <v>0.11484</v>
      </c>
      <c r="G107" s="254">
        <f>E107*0.11484</f>
        <v/>
      </c>
    </row>
    <row r="108" spans="1:10">
      <c r="B108" s="6" t="s">
        <v>87</v>
      </c>
      <c r="C108" s="12" t="n">
        <v>38993</v>
      </c>
      <c r="D108" s="13" t="n">
        <v>44713</v>
      </c>
      <c r="E108" s="13" t="n">
        <v>2759</v>
      </c>
      <c r="F108" s="253" t="n">
        <v>0.1272</v>
      </c>
      <c r="G108" s="254">
        <f>E108*F108</f>
        <v/>
      </c>
    </row>
    <row r="109" spans="1:10">
      <c r="B109" s="6" t="s">
        <v>88</v>
      </c>
      <c r="C109" s="12" t="n">
        <v>39035</v>
      </c>
      <c r="D109" s="13" t="n">
        <v>48845</v>
      </c>
      <c r="E109" s="13" t="n">
        <v>4132</v>
      </c>
      <c r="F109" s="253" t="n">
        <v>0.1144</v>
      </c>
      <c r="G109" s="254">
        <f>E109*F109</f>
        <v/>
      </c>
    </row>
    <row r="110" spans="1:10">
      <c r="B110" s="6" t="s">
        <v>89</v>
      </c>
      <c r="C110" s="12" t="n">
        <v>39056</v>
      </c>
      <c r="D110" s="13" t="n">
        <v>50765</v>
      </c>
      <c r="E110" s="13" t="n">
        <v>1920</v>
      </c>
      <c r="F110" s="253" t="n">
        <v>0.0893</v>
      </c>
      <c r="G110" s="254">
        <f>E110*F110</f>
        <v/>
      </c>
    </row>
    <row r="111" spans="1:10">
      <c r="B111" s="6" t="s">
        <v>90</v>
      </c>
      <c r="C111" s="12" t="n">
        <v>38725</v>
      </c>
      <c r="D111" s="13" t="n">
        <v>52490</v>
      </c>
      <c r="E111" s="13" t="n">
        <v>1725</v>
      </c>
      <c r="F111" s="253" t="n">
        <v>0.09071382200188857</v>
      </c>
      <c r="G111" s="254">
        <f>E111*F111</f>
        <v/>
      </c>
    </row>
    <row r="112" spans="1:10">
      <c r="A112" s="205" t="s">
        <v>37</v>
      </c>
      <c r="B112" s="6" t="s">
        <v>76</v>
      </c>
      <c r="C112" s="12" t="n">
        <v>38747</v>
      </c>
      <c r="D112" s="13" t="n">
        <v>23547</v>
      </c>
      <c r="E112" s="13" t="n">
        <v>2437</v>
      </c>
      <c r="F112" s="253">
        <f>F100</f>
        <v/>
      </c>
      <c r="G112" s="254">
        <f>E112*F112</f>
        <v/>
      </c>
    </row>
    <row r="113" spans="1:10">
      <c r="B113" s="6" t="s">
        <v>77</v>
      </c>
      <c r="C113" s="12" t="n">
        <v>38782</v>
      </c>
      <c r="D113" s="13" t="n">
        <v>28027</v>
      </c>
      <c r="E113" s="13" t="n">
        <v>4480</v>
      </c>
      <c r="F113" s="253">
        <f>F101</f>
        <v/>
      </c>
      <c r="G113" s="254">
        <f>E113*F113</f>
        <v/>
      </c>
    </row>
    <row r="114" spans="1:10">
      <c r="B114" s="6" t="s">
        <v>79</v>
      </c>
      <c r="C114" s="12" t="n">
        <v>38811</v>
      </c>
      <c r="D114" s="13" t="n">
        <v>30998</v>
      </c>
      <c r="E114" s="13" t="n">
        <v>2971</v>
      </c>
      <c r="F114" s="253" t="n">
        <v>0.09687999999999999</v>
      </c>
      <c r="G114" s="254">
        <f>E114*0.09688</f>
        <v/>
      </c>
    </row>
    <row r="115" spans="1:10">
      <c r="B115" s="6" t="s">
        <v>81</v>
      </c>
      <c r="C115" s="12" t="n">
        <v>38838</v>
      </c>
      <c r="D115" s="13" t="n">
        <v>34514</v>
      </c>
      <c r="E115" s="13" t="n">
        <v>3516</v>
      </c>
      <c r="F115" s="253" t="n">
        <v>0.10269</v>
      </c>
      <c r="G115" s="254">
        <f>E115*0.10269</f>
        <v/>
      </c>
    </row>
    <row r="116" spans="1:10">
      <c r="B116" s="6" t="s">
        <v>83</v>
      </c>
      <c r="C116" s="12" t="n">
        <v>38869</v>
      </c>
      <c r="D116" s="13" t="n">
        <v>37305</v>
      </c>
      <c r="E116" s="13" t="n">
        <v>2791</v>
      </c>
      <c r="F116" s="253" t="n">
        <v>0.12096</v>
      </c>
      <c r="G116" s="254">
        <f>E116*0.12096</f>
        <v/>
      </c>
    </row>
    <row r="117" spans="1:10">
      <c r="B117" s="6" t="s">
        <v>84</v>
      </c>
      <c r="C117" s="12" t="n">
        <v>38896</v>
      </c>
      <c r="D117" s="13" t="n">
        <v>38173</v>
      </c>
      <c r="E117" s="13" t="n">
        <v>868</v>
      </c>
      <c r="F117" s="253" t="n">
        <v>0.11636932</v>
      </c>
      <c r="G117" s="254">
        <f>E117*0.11636932</f>
        <v/>
      </c>
    </row>
    <row r="118" spans="1:10">
      <c r="B118" s="6" t="s">
        <v>85</v>
      </c>
      <c r="C118" s="12" t="n">
        <v>38925</v>
      </c>
      <c r="D118" s="13" t="n">
        <v>40181</v>
      </c>
      <c r="E118" s="13" t="n">
        <v>2008</v>
      </c>
      <c r="F118" s="253" t="n">
        <v>0.11636932</v>
      </c>
      <c r="G118" s="254">
        <f>E118*0.11636932</f>
        <v/>
      </c>
    </row>
    <row r="119" spans="1:10">
      <c r="B119" s="6" t="s">
        <v>86</v>
      </c>
      <c r="C119" s="12" t="n">
        <v>38965</v>
      </c>
      <c r="D119" s="13" t="n">
        <v>42387</v>
      </c>
      <c r="E119" s="13" t="n">
        <v>2206</v>
      </c>
      <c r="F119" s="253" t="n">
        <v>0.11484</v>
      </c>
      <c r="G119" s="254">
        <f>E119*0.11484</f>
        <v/>
      </c>
    </row>
    <row r="120" spans="1:10">
      <c r="B120" s="6" t="s">
        <v>87</v>
      </c>
      <c r="C120" s="12" t="n">
        <v>38993</v>
      </c>
      <c r="D120" s="13" t="n">
        <v>43485</v>
      </c>
      <c r="E120" s="13" t="n">
        <v>1098</v>
      </c>
      <c r="F120" s="253" t="n">
        <v>0.1272</v>
      </c>
      <c r="G120" s="254">
        <f>E120*F120</f>
        <v/>
      </c>
    </row>
    <row r="121" spans="1:10">
      <c r="B121" s="6" t="s">
        <v>88</v>
      </c>
      <c r="C121" s="12" t="n">
        <v>39035</v>
      </c>
      <c r="D121" s="13" t="n">
        <v>44489</v>
      </c>
      <c r="E121" s="13" t="n">
        <v>1004</v>
      </c>
      <c r="F121" s="253" t="n">
        <v>0.1144</v>
      </c>
      <c r="G121" s="254">
        <f>E121*F121</f>
        <v/>
      </c>
    </row>
    <row r="122" spans="1:10">
      <c r="B122" s="6" t="s">
        <v>89</v>
      </c>
      <c r="C122" s="12" t="n">
        <v>39056</v>
      </c>
      <c r="D122" s="13" t="n">
        <v>44895</v>
      </c>
      <c r="E122" s="13" t="n">
        <v>406</v>
      </c>
      <c r="F122" s="253" t="n">
        <v>0.0893</v>
      </c>
      <c r="G122" s="254">
        <f>E122*F122</f>
        <v/>
      </c>
    </row>
    <row r="123" spans="1:10">
      <c r="B123" s="6" t="s">
        <v>90</v>
      </c>
      <c r="C123" s="12" t="n">
        <v>38725</v>
      </c>
      <c r="D123" s="13" t="n">
        <v>45532</v>
      </c>
      <c r="E123" s="13" t="n">
        <v>632</v>
      </c>
      <c r="F123" s="253" t="n">
        <v>0.09071382200188857</v>
      </c>
      <c r="G123" s="254">
        <f>E123*F123</f>
        <v/>
      </c>
    </row>
    <row r="124" spans="1:10">
      <c r="A124" s="205" t="s">
        <v>38</v>
      </c>
      <c r="B124" s="6" t="s">
        <v>76</v>
      </c>
      <c r="C124" s="12" t="n">
        <v>38747</v>
      </c>
      <c r="D124" s="13" t="n">
        <v>46264</v>
      </c>
      <c r="E124" s="13" t="n">
        <v>5067</v>
      </c>
      <c r="F124" s="253">
        <f>F112</f>
        <v/>
      </c>
      <c r="G124" s="254">
        <f>E124*F124</f>
        <v/>
      </c>
    </row>
    <row r="125" spans="1:10">
      <c r="B125" s="6" t="s">
        <v>77</v>
      </c>
      <c r="C125" s="12" t="n">
        <v>38782</v>
      </c>
      <c r="D125" s="13" t="n">
        <v>55732</v>
      </c>
      <c r="E125" s="13" t="n">
        <v>9468</v>
      </c>
      <c r="F125" s="253">
        <f>F113</f>
        <v/>
      </c>
      <c r="G125" s="254">
        <f>E125*F125</f>
        <v/>
      </c>
    </row>
    <row r="126" spans="1:10">
      <c r="B126" s="6" t="s">
        <v>79</v>
      </c>
      <c r="C126" s="12" t="n">
        <v>38811</v>
      </c>
      <c r="D126" s="13" t="n">
        <v>62119</v>
      </c>
      <c r="E126" s="13" t="n">
        <v>6387</v>
      </c>
      <c r="F126" s="253" t="n">
        <v>0.09687999999999999</v>
      </c>
      <c r="G126" s="254">
        <f>E126*0.09688</f>
        <v/>
      </c>
    </row>
    <row r="127" spans="1:10">
      <c r="B127" s="6" t="s">
        <v>81</v>
      </c>
      <c r="C127" s="12" t="n">
        <v>38838</v>
      </c>
      <c r="D127" s="13" t="n">
        <v>68913</v>
      </c>
      <c r="E127" s="13" t="n">
        <v>6794</v>
      </c>
      <c r="F127" s="253" t="n">
        <v>0.10269</v>
      </c>
      <c r="G127" s="254">
        <f>E127*0.10269</f>
        <v/>
      </c>
    </row>
    <row r="128" spans="1:10">
      <c r="B128" s="6" t="s">
        <v>83</v>
      </c>
      <c r="C128" s="12" t="n">
        <v>38869</v>
      </c>
      <c r="D128" s="13" t="n">
        <v>73696</v>
      </c>
      <c r="E128" s="13" t="n">
        <v>4783</v>
      </c>
      <c r="F128" s="253" t="n">
        <v>0.12096</v>
      </c>
      <c r="G128" s="254">
        <f>E128*0.12096</f>
        <v/>
      </c>
    </row>
    <row r="129" spans="1:10">
      <c r="B129" s="6" t="s">
        <v>84</v>
      </c>
      <c r="C129" s="12" t="n">
        <v>38896</v>
      </c>
      <c r="D129" s="13" t="n">
        <v>75679</v>
      </c>
      <c r="E129" s="13" t="n">
        <v>1983</v>
      </c>
      <c r="F129" s="253" t="n">
        <v>0.11636932</v>
      </c>
      <c r="G129" s="254">
        <f>E129*0.11636932</f>
        <v/>
      </c>
    </row>
    <row r="130" spans="1:10">
      <c r="B130" s="6" t="s">
        <v>85</v>
      </c>
      <c r="C130" s="12" t="n">
        <v>38925</v>
      </c>
      <c r="D130" s="13" t="n">
        <v>79130</v>
      </c>
      <c r="E130" s="13" t="n">
        <v>3451</v>
      </c>
      <c r="F130" s="253" t="n">
        <v>0.11636932</v>
      </c>
      <c r="G130" s="254">
        <f>E130*0.11636932</f>
        <v/>
      </c>
    </row>
    <row r="131" spans="1:10">
      <c r="B131" s="6" t="s">
        <v>86</v>
      </c>
      <c r="C131" s="12" t="n">
        <v>38965</v>
      </c>
      <c r="D131" s="13" t="n">
        <v>84495</v>
      </c>
      <c r="E131" s="13" t="n">
        <v>5365</v>
      </c>
      <c r="F131" s="253" t="n">
        <v>0.11484</v>
      </c>
      <c r="G131" s="254">
        <f>E131*0.11484</f>
        <v/>
      </c>
    </row>
    <row r="132" spans="1:10">
      <c r="B132" s="6" t="s">
        <v>87</v>
      </c>
      <c r="C132" s="12" t="n">
        <v>38993</v>
      </c>
      <c r="D132" s="13" t="n">
        <v>87892</v>
      </c>
      <c r="E132" s="13" t="n">
        <v>3397</v>
      </c>
      <c r="F132" s="253" t="n">
        <v>0.1272</v>
      </c>
      <c r="G132" s="254">
        <f>E132*F132</f>
        <v/>
      </c>
    </row>
    <row r="133" spans="1:10">
      <c r="B133" s="6" t="s">
        <v>88</v>
      </c>
      <c r="C133" s="12" t="n">
        <v>39035</v>
      </c>
      <c r="D133" s="13" t="n">
        <v>92145</v>
      </c>
      <c r="E133" s="13" t="n">
        <v>4253</v>
      </c>
      <c r="F133" s="253" t="n">
        <v>0.1144</v>
      </c>
      <c r="G133" s="254">
        <f>E133*F133</f>
        <v/>
      </c>
    </row>
    <row r="134" spans="1:10">
      <c r="B134" s="6" t="s">
        <v>89</v>
      </c>
      <c r="C134" s="12" t="n">
        <v>39056</v>
      </c>
      <c r="D134" s="13" t="n">
        <v>94587</v>
      </c>
      <c r="E134" s="13" t="n">
        <v>2442</v>
      </c>
      <c r="F134" s="253" t="n">
        <v>0.0893</v>
      </c>
      <c r="G134" s="254">
        <f>E134*F134</f>
        <v/>
      </c>
    </row>
    <row r="135" spans="1:10">
      <c r="B135" s="6" t="s">
        <v>90</v>
      </c>
      <c r="C135" s="12" t="n">
        <v>38725</v>
      </c>
      <c r="D135" s="13" t="n">
        <v>98476</v>
      </c>
      <c r="E135" s="13" t="n">
        <v>3889</v>
      </c>
      <c r="F135" s="253" t="n">
        <v>0.09071382200188857</v>
      </c>
      <c r="G135" s="254">
        <f>E135*F135</f>
        <v/>
      </c>
    </row>
    <row r="136" spans="1:10">
      <c r="G136" s="256" t="n"/>
    </row>
    <row r="137" spans="1:10">
      <c r="A137" s="8" t="s">
        <v>17</v>
      </c>
      <c r="G137" s="256" t="n"/>
    </row>
    <row r="138" spans="1:10">
      <c r="A138" s="8" t="s">
        <v>91</v>
      </c>
      <c r="G138" s="256" t="n"/>
    </row>
    <row r="139" spans="1:10">
      <c r="A139" s="8" t="n"/>
      <c r="G139" s="256" t="n"/>
    </row>
    <row r="140" spans="1:10">
      <c r="G140" s="256" t="n"/>
    </row>
    <row r="141" spans="1:10">
      <c r="G141" s="256" t="n"/>
    </row>
    <row r="142" spans="1:10">
      <c r="G142" s="256" t="n"/>
    </row>
    <row r="143" spans="1:10">
      <c r="G143" s="256" t="n"/>
    </row>
    <row r="144" spans="1:10">
      <c r="G144" s="256" t="n"/>
    </row>
    <row r="145" spans="1:10">
      <c r="G145" s="256" t="n"/>
    </row>
    <row r="146" spans="1:10">
      <c r="G146" s="256" t="n"/>
    </row>
    <row r="147" spans="1:10">
      <c r="G147" s="256" t="n"/>
    </row>
    <row r="148" spans="1:10">
      <c r="G148" s="256" t="n"/>
    </row>
    <row r="149" spans="1:10">
      <c r="G149" s="256" t="n"/>
    </row>
    <row r="150" spans="1:10">
      <c r="G150" s="256" t="n"/>
    </row>
    <row r="151" spans="1:10">
      <c r="G151" s="256" t="n"/>
    </row>
    <row r="152" spans="1:10">
      <c r="G152" s="256" t="n"/>
    </row>
    <row r="153" spans="1:10">
      <c r="G153" s="256" t="n"/>
    </row>
    <row r="154" spans="1:10">
      <c r="G154" s="256" t="n"/>
    </row>
    <row r="155" spans="1:10">
      <c r="G155" s="256" t="n"/>
    </row>
    <row r="156" spans="1:10">
      <c r="G156" s="256" t="n"/>
    </row>
    <row r="157" spans="1:10">
      <c r="G157" s="256" t="n"/>
    </row>
    <row r="158" spans="1:10">
      <c r="G158" s="256" t="n"/>
    </row>
    <row r="159" spans="1:10">
      <c r="G159" s="256" t="n"/>
    </row>
    <row r="160" spans="1:10">
      <c r="G160" s="256" t="n"/>
    </row>
    <row r="161" spans="1:10">
      <c r="G161" s="256" t="n"/>
    </row>
    <row r="162" spans="1:10">
      <c r="G162" s="256" t="n"/>
    </row>
    <row r="163" spans="1:10">
      <c r="G163" s="256" t="n"/>
    </row>
    <row r="164" spans="1:10">
      <c r="G164" s="256" t="n"/>
    </row>
    <row r="165" spans="1:10">
      <c r="G165" s="256" t="n"/>
    </row>
    <row r="166" spans="1:10">
      <c r="G166" s="256" t="n"/>
    </row>
    <row r="167" spans="1:10">
      <c r="G167" s="256" t="n"/>
    </row>
    <row r="168" spans="1:10">
      <c r="G168" s="256" t="n"/>
    </row>
    <row r="169" spans="1:10">
      <c r="G169" s="256" t="n"/>
    </row>
    <row r="170" spans="1:10">
      <c r="G170" s="256" t="n"/>
    </row>
    <row r="171" spans="1:10">
      <c r="G171" s="256" t="n"/>
    </row>
    <row r="172" spans="1:10">
      <c r="G172" s="256" t="n"/>
    </row>
    <row r="173" spans="1:10">
      <c r="G173" s="256" t="n"/>
    </row>
    <row r="174" spans="1:10">
      <c r="G174" s="256" t="n"/>
    </row>
    <row r="175" spans="1:10">
      <c r="G175" s="256" t="n"/>
    </row>
    <row r="176" spans="1:10">
      <c r="G176" s="256" t="n"/>
    </row>
    <row r="177" spans="1:10">
      <c r="G177" s="256" t="n"/>
    </row>
    <row r="178" spans="1:10">
      <c r="G178" s="256" t="n"/>
    </row>
    <row r="179" spans="1:10">
      <c r="G179" s="256" t="n"/>
    </row>
    <row r="180" spans="1:10">
      <c r="G180" s="256" t="n"/>
    </row>
    <row r="181" spans="1:10">
      <c r="G181" s="256" t="n"/>
    </row>
    <row r="182" spans="1:10">
      <c r="G182" s="256" t="n"/>
    </row>
    <row r="183" spans="1:10">
      <c r="G183" s="256" t="n"/>
    </row>
    <row r="184" spans="1:10">
      <c r="G184" s="256" t="n"/>
    </row>
    <row r="185" spans="1:10">
      <c r="G185" s="256" t="n"/>
    </row>
    <row r="186" spans="1:10">
      <c r="G186" s="256" t="n"/>
    </row>
    <row r="187" spans="1:10">
      <c r="G187" s="256" t="n"/>
    </row>
    <row r="188" spans="1:10">
      <c r="G188" s="256" t="n"/>
    </row>
    <row r="189" spans="1:10">
      <c r="G189" s="256" t="n"/>
    </row>
    <row r="190" spans="1:10">
      <c r="G190" s="256" t="n"/>
    </row>
    <row r="191" spans="1:10">
      <c r="G191" s="256" t="n"/>
    </row>
    <row r="192" spans="1:10">
      <c r="G192" s="256" t="n"/>
    </row>
    <row r="193" spans="1:10">
      <c r="G193" s="256" t="n"/>
    </row>
    <row r="194" spans="1:10">
      <c r="G194" s="256" t="n"/>
    </row>
    <row r="195" spans="1:10">
      <c r="G195" s="256" t="n"/>
    </row>
    <row r="196" spans="1:10">
      <c r="G196" s="256" t="n"/>
    </row>
    <row r="197" spans="1:10">
      <c r="G197" s="256" t="n"/>
    </row>
    <row r="198" spans="1:10">
      <c r="G198" s="256" t="n"/>
    </row>
    <row r="199" spans="1:10">
      <c r="G199" s="256" t="n"/>
    </row>
    <row r="200" spans="1:10">
      <c r="G200" s="256" t="n"/>
    </row>
    <row r="201" spans="1:10">
      <c r="G201" s="256" t="n"/>
    </row>
    <row r="202" spans="1:10">
      <c r="G202" s="256" t="n"/>
    </row>
    <row r="203" spans="1:10">
      <c r="G203" s="256" t="n"/>
    </row>
    <row r="204" spans="1:10">
      <c r="G204" s="256" t="n"/>
    </row>
    <row r="205" spans="1:10">
      <c r="G205" s="256" t="n"/>
    </row>
    <row r="206" spans="1:10">
      <c r="G206" s="256" t="n"/>
    </row>
    <row r="207" spans="1:10">
      <c r="G207" s="256" t="n"/>
    </row>
    <row r="208" spans="1:10">
      <c r="G208" s="256" t="n"/>
    </row>
  </sheetData>
  <mergeCells count="11">
    <mergeCell ref="A4:A15"/>
    <mergeCell ref="A100:A111"/>
    <mergeCell ref="A112:A123"/>
    <mergeCell ref="A124:A135"/>
    <mergeCell ref="A16:A27"/>
    <mergeCell ref="A52:A63"/>
    <mergeCell ref="A64:A75"/>
    <mergeCell ref="A76:A87"/>
    <mergeCell ref="A88:A99"/>
    <mergeCell ref="A40:A51"/>
    <mergeCell ref="A28:A39"/>
  </mergeCells>
  <printOptions horizontalCentered="1"/>
  <pageMargins bottom="0.5" footer="0.5" header="0.5" left="0.25" right="0.25" top="0.5"/>
  <pageSetup fitToHeight="5" orientation="portrait"/>
  <headerFooter alignWithMargins="0">
    <oddHeader/>
    <oddFooter>&amp;C&amp;P of &amp;N</oddFooter>
    <evenHeader/>
    <evenFooter/>
    <firstHeader/>
    <firstFooter/>
  </headerFooter>
  <rowBreaks count="2" manualBreakCount="2">
    <brk id="51" man="1" max="16383" min="0"/>
    <brk id="99" man="1" max="16383" min="0"/>
  </rowBreaks>
</worksheet>
</file>

<file path=xl/worksheets/sheet6.xml><?xml version="1.0" encoding="utf-8"?>
<worksheet xmlns="http://schemas.openxmlformats.org/spreadsheetml/2006/main">
  <sheetPr codeName="Sheet6">
    <outlinePr summaryBelow="1" summaryRight="1"/>
    <pageSetUpPr/>
  </sheetPr>
  <dimension ref="A1:K24"/>
  <sheetViews>
    <sheetView workbookViewId="0">
      <selection activeCell="A13" sqref="A13:A21"/>
    </sheetView>
  </sheetViews>
  <sheetFormatPr baseColWidth="8" defaultColWidth="10.7109375" defaultRowHeight="12.75" outlineLevelCol="0"/>
  <cols>
    <col customWidth="1" max="1" min="1" style="28" width="25.140625"/>
    <col bestFit="1" customWidth="1" max="2" min="2" style="28" width="11"/>
    <col customWidth="1" max="8" min="3" style="28" width="12.85546875"/>
    <col customWidth="1" max="9" min="9" style="28" width="20.7109375"/>
    <col customWidth="1" max="10" min="10" style="28" width="10.7109375"/>
    <col customWidth="1" max="11" min="11" style="28" width="17.7109375"/>
    <col customWidth="1" max="16384" min="12" style="28" width="10.7109375"/>
  </cols>
  <sheetData>
    <row customFormat="1" customHeight="1" ht="15.75" r="1" s="66" spans="1:11">
      <c r="A1" s="32" t="s">
        <v>92</v>
      </c>
      <c r="C1" s="15" t="n"/>
    </row>
    <row customFormat="1" r="2" s="66" spans="1:11"/>
    <row customFormat="1" customHeight="1" ht="24" r="3" s="29" spans="1:11">
      <c r="A3" s="35" t="s">
        <v>3</v>
      </c>
      <c r="B3" s="36" t="s">
        <v>4</v>
      </c>
      <c r="C3" s="35" t="s">
        <v>93</v>
      </c>
      <c r="D3" s="35" t="s">
        <v>94</v>
      </c>
      <c r="E3" s="35" t="s">
        <v>95</v>
      </c>
      <c r="F3" s="35" t="s">
        <v>96</v>
      </c>
      <c r="G3" s="35" t="s">
        <v>97</v>
      </c>
      <c r="H3" s="35" t="s">
        <v>11</v>
      </c>
    </row>
    <row r="4" spans="1:11">
      <c r="A4" s="206" t="s">
        <v>98</v>
      </c>
      <c r="B4" s="37" t="s">
        <v>50</v>
      </c>
      <c r="C4" s="38" t="n">
        <v>38838</v>
      </c>
      <c r="D4" s="39" t="n">
        <v>48534</v>
      </c>
      <c r="E4" s="39" t="n">
        <v>53936</v>
      </c>
      <c r="F4" s="39">
        <f>E4-D4</f>
        <v/>
      </c>
      <c r="G4" s="39" t="n"/>
      <c r="H4" s="257">
        <f>F4*0.98934</f>
        <v/>
      </c>
    </row>
    <row r="5" spans="1:11">
      <c r="B5" s="41" t="s">
        <v>51</v>
      </c>
      <c r="C5" s="38" t="n">
        <v>38869</v>
      </c>
      <c r="D5" s="39" t="n">
        <v>53936</v>
      </c>
      <c r="E5" s="39" t="n">
        <v>57534</v>
      </c>
      <c r="F5" s="39">
        <f>E5-D5</f>
        <v/>
      </c>
      <c r="G5" s="39" t="n"/>
      <c r="H5" s="257">
        <f>F5*0.97388</f>
        <v/>
      </c>
    </row>
    <row r="6" spans="1:11">
      <c r="B6" s="41" t="s">
        <v>52</v>
      </c>
      <c r="C6" s="38" t="n">
        <v>38896</v>
      </c>
      <c r="D6" s="39" t="n">
        <v>57534</v>
      </c>
      <c r="E6" s="39" t="n">
        <v>59617</v>
      </c>
      <c r="F6" s="39">
        <f>E6-D6</f>
        <v/>
      </c>
      <c r="G6" s="39" t="n"/>
      <c r="H6" s="257">
        <f>F6*0.81874</f>
        <v/>
      </c>
    </row>
    <row r="7" spans="1:11">
      <c r="B7" s="41" t="s">
        <v>53</v>
      </c>
      <c r="C7" s="38" t="n">
        <v>38925</v>
      </c>
      <c r="D7" s="39" t="n">
        <v>59617</v>
      </c>
      <c r="E7" s="39" t="n">
        <v>61755</v>
      </c>
      <c r="F7" s="39">
        <f>E7-D7</f>
        <v/>
      </c>
      <c r="G7" s="39" t="n"/>
      <c r="H7" s="257">
        <f>F7*0.82277</f>
        <v/>
      </c>
    </row>
    <row r="8" spans="1:11">
      <c r="B8" s="41" t="s">
        <v>54</v>
      </c>
      <c r="C8" s="38" t="n">
        <v>38965</v>
      </c>
      <c r="D8" s="39" t="n">
        <v>61755</v>
      </c>
      <c r="E8" s="39" t="n">
        <v>64169</v>
      </c>
      <c r="F8" s="39">
        <f>E8-D8</f>
        <v/>
      </c>
      <c r="G8" s="39" t="n"/>
      <c r="H8" s="257">
        <f>F8*0.88001</f>
        <v/>
      </c>
    </row>
    <row r="9" spans="1:11">
      <c r="B9" s="41" t="s">
        <v>55</v>
      </c>
      <c r="C9" s="38" t="n">
        <v>38993</v>
      </c>
      <c r="D9" s="39">
        <f>E8</f>
        <v/>
      </c>
      <c r="E9" s="39" t="n">
        <v>67411</v>
      </c>
      <c r="F9" s="39">
        <f>E9-D9</f>
        <v/>
      </c>
      <c r="G9" s="258" t="n">
        <v>0.9132</v>
      </c>
      <c r="H9" s="257">
        <f>F9*G9</f>
        <v/>
      </c>
    </row>
    <row r="10" spans="1:11">
      <c r="B10" s="41" t="s">
        <v>56</v>
      </c>
      <c r="C10" s="38" t="n">
        <v>39035</v>
      </c>
      <c r="D10" s="39">
        <f>E9</f>
        <v/>
      </c>
      <c r="E10" s="39" t="n">
        <v>73404</v>
      </c>
      <c r="F10" s="39">
        <f>E10-D10</f>
        <v/>
      </c>
      <c r="G10" s="258" t="n">
        <v>0.7521</v>
      </c>
      <c r="H10" s="257">
        <f>F10*G10</f>
        <v/>
      </c>
    </row>
    <row r="11" spans="1:11">
      <c r="B11" s="41" t="s">
        <v>57</v>
      </c>
      <c r="C11" s="12" t="n">
        <v>39056</v>
      </c>
      <c r="D11" s="39">
        <f>E10</f>
        <v/>
      </c>
      <c r="E11" s="39" t="n">
        <v>77739</v>
      </c>
      <c r="F11" s="39">
        <f>E11-D11</f>
        <v/>
      </c>
      <c r="G11" s="258" t="n">
        <v>1.0069</v>
      </c>
      <c r="H11" s="257">
        <f>F11*G11</f>
        <v/>
      </c>
    </row>
    <row r="12" spans="1:11">
      <c r="B12" s="41" t="s">
        <v>58</v>
      </c>
      <c r="C12" s="12" t="n">
        <v>38725</v>
      </c>
      <c r="D12" s="39">
        <f>E11</f>
        <v/>
      </c>
      <c r="E12" s="39" t="n">
        <v>83671</v>
      </c>
      <c r="F12" s="39">
        <f>E12-D12</f>
        <v/>
      </c>
      <c r="G12" s="258" t="n">
        <v>0.921453561907727</v>
      </c>
      <c r="H12" s="257">
        <f>F12*G12</f>
        <v/>
      </c>
    </row>
    <row r="13" spans="1:11">
      <c r="A13" s="207" t="s">
        <v>99</v>
      </c>
      <c r="B13" s="37" t="s">
        <v>50</v>
      </c>
      <c r="C13" s="38" t="n">
        <v>38838</v>
      </c>
      <c r="D13" s="43" t="n">
        <v>2444</v>
      </c>
      <c r="E13" s="43" t="n">
        <v>2778</v>
      </c>
      <c r="F13" s="43">
        <f>E13-D13</f>
        <v/>
      </c>
      <c r="G13" s="43" t="n"/>
      <c r="H13" s="257">
        <f>F13*0.98934</f>
        <v/>
      </c>
    </row>
    <row r="14" spans="1:11">
      <c r="B14" s="41" t="s">
        <v>51</v>
      </c>
      <c r="C14" s="38" t="n">
        <v>38869</v>
      </c>
      <c r="D14" s="43" t="n">
        <v>2778</v>
      </c>
      <c r="E14" s="39" t="n">
        <v>2978</v>
      </c>
      <c r="F14" s="39">
        <f>E14-D14</f>
        <v/>
      </c>
      <c r="G14" s="39" t="n"/>
      <c r="H14" s="257">
        <f>F14*0.97388</f>
        <v/>
      </c>
    </row>
    <row r="15" spans="1:11">
      <c r="B15" s="41" t="s">
        <v>52</v>
      </c>
      <c r="C15" s="38" t="n">
        <v>38896</v>
      </c>
      <c r="D15" s="39" t="n">
        <v>2978</v>
      </c>
      <c r="E15" s="39" t="n">
        <v>3019</v>
      </c>
      <c r="F15" s="39">
        <f>E15-D15</f>
        <v/>
      </c>
      <c r="G15" s="39" t="n"/>
      <c r="H15" s="257">
        <f>F15*0.81874</f>
        <v/>
      </c>
      <c r="I15" s="31" t="n"/>
      <c r="K15" s="259" t="n"/>
    </row>
    <row r="16" spans="1:11">
      <c r="B16" s="41" t="s">
        <v>53</v>
      </c>
      <c r="C16" s="38" t="n">
        <v>38925</v>
      </c>
      <c r="D16" s="39" t="n">
        <v>3019</v>
      </c>
      <c r="E16" s="39" t="n">
        <v>3061</v>
      </c>
      <c r="F16" s="39">
        <f>E16-D16</f>
        <v/>
      </c>
      <c r="G16" s="39" t="n"/>
      <c r="H16" s="257">
        <f>F16*0.82277</f>
        <v/>
      </c>
      <c r="I16" s="31" t="n"/>
      <c r="K16" s="259" t="n"/>
    </row>
    <row r="17" spans="1:11">
      <c r="B17" s="41" t="s">
        <v>54</v>
      </c>
      <c r="C17" s="38" t="n">
        <v>38965</v>
      </c>
      <c r="D17" s="39" t="n">
        <v>3061</v>
      </c>
      <c r="E17" s="39" t="n">
        <v>3162</v>
      </c>
      <c r="F17" s="39">
        <f>E17-D17</f>
        <v/>
      </c>
      <c r="G17" s="39" t="n"/>
      <c r="H17" s="257">
        <f>F17*0.88001</f>
        <v/>
      </c>
    </row>
    <row r="18" spans="1:11">
      <c r="B18" s="41" t="s">
        <v>55</v>
      </c>
      <c r="C18" s="38" t="n">
        <v>38993</v>
      </c>
      <c r="D18" s="39">
        <f>E17</f>
        <v/>
      </c>
      <c r="E18" s="39" t="n">
        <v>3391</v>
      </c>
      <c r="F18" s="39">
        <f>E18-D18</f>
        <v/>
      </c>
      <c r="G18" s="258" t="n">
        <v>0.9132</v>
      </c>
      <c r="H18" s="257">
        <f>F18*G18</f>
        <v/>
      </c>
    </row>
    <row r="19" spans="1:11">
      <c r="B19" s="41" t="s">
        <v>56</v>
      </c>
      <c r="C19" s="38" t="n">
        <v>39035</v>
      </c>
      <c r="D19" s="39">
        <f>E18</f>
        <v/>
      </c>
      <c r="E19" s="39" t="n">
        <v>3708</v>
      </c>
      <c r="F19" s="39">
        <f>E19-D19</f>
        <v/>
      </c>
      <c r="G19" s="258" t="n">
        <v>0.7521</v>
      </c>
      <c r="H19" s="257">
        <f>F19*G19</f>
        <v/>
      </c>
    </row>
    <row r="20" spans="1:11">
      <c r="B20" s="41" t="s">
        <v>57</v>
      </c>
      <c r="C20" s="12" t="n">
        <v>39056</v>
      </c>
      <c r="D20" s="39">
        <f>E19</f>
        <v/>
      </c>
      <c r="E20" s="39" t="n">
        <v>3890</v>
      </c>
      <c r="F20" s="39">
        <f>E20-D20</f>
        <v/>
      </c>
      <c r="G20" s="258" t="n">
        <v>1.0069</v>
      </c>
      <c r="H20" s="257">
        <f>F20*G20</f>
        <v/>
      </c>
    </row>
    <row r="21" spans="1:11">
      <c r="B21" s="41" t="s">
        <v>58</v>
      </c>
      <c r="C21" s="12" t="n">
        <v>38725</v>
      </c>
      <c r="D21" s="39">
        <f>E20</f>
        <v/>
      </c>
      <c r="E21" s="260" t="n">
        <v>4075</v>
      </c>
      <c r="F21" s="39">
        <f>E21-D21</f>
        <v/>
      </c>
      <c r="G21" s="258" t="n">
        <v>0.921453561907727</v>
      </c>
      <c r="H21" s="257">
        <f>F21*G21</f>
        <v/>
      </c>
    </row>
    <row r="23" spans="1:11">
      <c r="A23" s="8" t="s">
        <v>17</v>
      </c>
    </row>
    <row r="24" spans="1:11">
      <c r="A24" s="8" t="s">
        <v>100</v>
      </c>
    </row>
  </sheetData>
  <mergeCells count="2">
    <mergeCell ref="A4:A12"/>
    <mergeCell ref="A13:A21"/>
  </mergeCells>
  <pageMargins bottom="0.25" footer="0.5" header="0.5" left="0.5" right="0.5" top="0.5"/>
  <pageSetup orientation="landscape"/>
  <headerFooter alignWithMargins="0">
    <oddHeader/>
    <oddFooter>&amp;C&amp;P of &amp;N</oddFooter>
    <evenHeader/>
    <evenFooter/>
    <firstHeader/>
    <firstFooter/>
  </headerFooter>
</worksheet>
</file>

<file path=xl/worksheets/sheet7.xml><?xml version="1.0" encoding="utf-8"?>
<worksheet xmlns:r="http://schemas.openxmlformats.org/officeDocument/2006/relationships" xmlns="http://schemas.openxmlformats.org/spreadsheetml/2006/main">
  <sheetPr codeName="Sheet7">
    <outlinePr summaryBelow="1" summaryRight="1"/>
    <pageSetUpPr/>
  </sheetPr>
  <dimension ref="A1:J312"/>
  <sheetViews>
    <sheetView topLeftCell="A91" workbookViewId="0" zoomScale="115" zoomScaleNormal="115">
      <selection activeCell="E62" sqref="E62"/>
    </sheetView>
  </sheetViews>
  <sheetFormatPr baseColWidth="8" defaultRowHeight="12.75" outlineLevelCol="0"/>
  <cols>
    <col customWidth="1" max="1" min="1" style="8" width="18.7109375"/>
    <col bestFit="1" customWidth="1" max="2" min="2" style="200" width="12.5703125"/>
    <col customWidth="1" max="4" min="3" style="15" width="12.7109375"/>
    <col bestFit="1" customWidth="1" max="5" min="5" style="15" width="13.5703125"/>
    <col customWidth="1" max="6" min="6" style="15" width="13.5703125"/>
    <col customWidth="1" max="7" min="7" style="15" width="12.7109375"/>
    <col customWidth="1" max="9" min="9" style="200" width="18.140625"/>
  </cols>
  <sheetData>
    <row customHeight="1" ht="15.75" r="1" s="200" spans="1:10">
      <c r="A1" s="33" t="s">
        <v>101</v>
      </c>
    </row>
    <row customHeight="1" ht="18" r="2" s="200" spans="1:10">
      <c r="A2" s="10" t="n"/>
    </row>
    <row customHeight="1" ht="25.5" r="3" s="200" spans="1:10">
      <c r="A3" s="34" t="s">
        <v>102</v>
      </c>
      <c r="B3" s="26" t="s">
        <v>4</v>
      </c>
      <c r="C3" s="26" t="s">
        <v>73</v>
      </c>
      <c r="D3" s="26" t="s">
        <v>103</v>
      </c>
      <c r="E3" s="26" t="s">
        <v>104</v>
      </c>
      <c r="F3" s="26" t="s">
        <v>15</v>
      </c>
      <c r="G3" s="26" t="s">
        <v>11</v>
      </c>
    </row>
    <row r="4" spans="1:10">
      <c r="A4" s="208" t="s">
        <v>105</v>
      </c>
      <c r="B4" s="6" t="s">
        <v>76</v>
      </c>
      <c r="C4" s="12" t="n"/>
      <c r="D4" s="13" t="n"/>
      <c r="E4" s="13" t="n"/>
      <c r="F4" s="13" t="n"/>
      <c r="G4" s="254" t="n"/>
    </row>
    <row r="5" spans="1:10">
      <c r="B5" s="6" t="s">
        <v>77</v>
      </c>
      <c r="C5" s="12" t="n"/>
      <c r="D5" s="13" t="n"/>
      <c r="E5" s="13" t="n"/>
      <c r="F5" s="13" t="n"/>
      <c r="G5" s="254" t="n"/>
    </row>
    <row r="6" spans="1:10">
      <c r="B6" s="6" t="s">
        <v>79</v>
      </c>
      <c r="C6" s="12" t="n"/>
      <c r="D6" s="13" t="n"/>
      <c r="E6" s="13" t="n"/>
      <c r="F6" s="13" t="n"/>
      <c r="G6" s="254" t="n"/>
    </row>
    <row r="7" spans="1:10">
      <c r="B7" s="6" t="s">
        <v>81</v>
      </c>
      <c r="C7" s="12" t="n">
        <v>38838</v>
      </c>
      <c r="D7" s="13" t="n">
        <v>218403</v>
      </c>
      <c r="E7" s="13" t="n">
        <v>218403</v>
      </c>
      <c r="F7" s="253" t="n">
        <v>1.466827</v>
      </c>
      <c r="G7" s="254">
        <f>(E7/1000)*1.466827</f>
        <v/>
      </c>
    </row>
    <row r="8" spans="1:10">
      <c r="B8" s="6" t="s">
        <v>83</v>
      </c>
      <c r="C8" s="12" t="n">
        <v>38869</v>
      </c>
      <c r="D8" s="4" t="n">
        <v>0</v>
      </c>
      <c r="E8" s="13" t="n">
        <v>119456</v>
      </c>
      <c r="F8" s="253" t="n">
        <v>1.4599935478</v>
      </c>
      <c r="G8" s="254">
        <f>(E8/1000)*1.4599935478</f>
        <v/>
      </c>
      <c r="I8" s="17" t="n"/>
    </row>
    <row r="9" spans="1:10">
      <c r="B9" s="6" t="s">
        <v>84</v>
      </c>
      <c r="C9" s="12" t="n">
        <v>38896</v>
      </c>
      <c r="D9" s="13" t="n">
        <v>136405</v>
      </c>
      <c r="E9" s="13" t="n">
        <v>136405</v>
      </c>
      <c r="F9" s="253" t="n">
        <v>1.4480832864</v>
      </c>
      <c r="G9" s="254">
        <f>(E9/1000)*1.4480832864</f>
        <v/>
      </c>
      <c r="I9" s="23" t="n"/>
    </row>
    <row r="10" spans="1:10">
      <c r="B10" s="6" t="s">
        <v>85</v>
      </c>
      <c r="C10" s="12" t="n">
        <v>38925</v>
      </c>
      <c r="D10" s="13" t="n">
        <v>157566</v>
      </c>
      <c r="E10" s="13" t="n">
        <v>21161</v>
      </c>
      <c r="F10" s="253" t="n">
        <v>1.43966296</v>
      </c>
      <c r="G10" s="254">
        <f>(E10/1000)*1.43966296</f>
        <v/>
      </c>
      <c r="I10" s="24" t="n"/>
    </row>
    <row r="11" spans="1:10">
      <c r="B11" s="6" t="s">
        <v>86</v>
      </c>
      <c r="C11" s="12" t="n">
        <v>38965</v>
      </c>
      <c r="D11" s="13" t="n">
        <v>202655</v>
      </c>
      <c r="E11" s="13">
        <f>D11-D10</f>
        <v/>
      </c>
      <c r="F11" s="253" t="n">
        <v>1.4295233641</v>
      </c>
      <c r="G11" s="254">
        <f>(E11/1000)*1.4295233641</f>
        <v/>
      </c>
      <c r="I11" s="24" t="n"/>
    </row>
    <row r="12" spans="1:10">
      <c r="B12" s="6" t="s">
        <v>87</v>
      </c>
      <c r="C12" s="12" t="n">
        <v>38993</v>
      </c>
      <c r="D12" s="13" t="n">
        <v>279159</v>
      </c>
      <c r="E12" s="13">
        <f>D12-D11</f>
        <v/>
      </c>
      <c r="F12" s="253" t="n">
        <v>1.424126085998608</v>
      </c>
      <c r="G12" s="254">
        <f>E12/1000*F12</f>
        <v/>
      </c>
    </row>
    <row r="13" spans="1:10">
      <c r="B13" s="6" t="s">
        <v>88</v>
      </c>
      <c r="C13" s="12" t="n">
        <v>39035</v>
      </c>
      <c r="D13" s="13" t="n">
        <v>390168</v>
      </c>
      <c r="E13" s="13">
        <f>D13-D12</f>
        <v/>
      </c>
      <c r="F13" s="253" t="n">
        <v>1.4306</v>
      </c>
      <c r="G13" s="254">
        <f>E13/1000*F13</f>
        <v/>
      </c>
      <c r="I13" s="18" t="n"/>
    </row>
    <row r="14" spans="1:10">
      <c r="B14" s="6" t="s">
        <v>89</v>
      </c>
      <c r="C14" s="12" t="n">
        <v>39056</v>
      </c>
      <c r="D14" s="13" t="n">
        <v>433393</v>
      </c>
      <c r="E14" s="13">
        <f>D14-D13</f>
        <v/>
      </c>
      <c r="F14" s="253" t="n">
        <v>1.434</v>
      </c>
      <c r="G14" s="254">
        <f>E14/1000*F14</f>
        <v/>
      </c>
    </row>
    <row r="15" spans="1:10">
      <c r="B15" s="6" t="s">
        <v>90</v>
      </c>
      <c r="C15" s="12" t="n">
        <v>38725</v>
      </c>
      <c r="D15" s="74" t="n">
        <v>463056</v>
      </c>
      <c r="E15" s="13">
        <f>D15-D14</f>
        <v/>
      </c>
      <c r="F15" s="253" t="n">
        <v>1.459097532447671</v>
      </c>
      <c r="G15" s="254">
        <f>E15/1000*F15</f>
        <v/>
      </c>
    </row>
    <row r="16" spans="1:10">
      <c r="A16" s="208" t="s">
        <v>106</v>
      </c>
      <c r="B16" s="6" t="s">
        <v>76</v>
      </c>
      <c r="C16" s="12" t="n"/>
      <c r="D16" s="13" t="n"/>
      <c r="E16" s="13" t="n"/>
      <c r="F16" s="13" t="n"/>
      <c r="G16" s="254" t="n"/>
    </row>
    <row r="17" spans="1:10">
      <c r="B17" s="6" t="s">
        <v>77</v>
      </c>
      <c r="C17" s="12" t="n"/>
      <c r="D17" s="13" t="n"/>
      <c r="E17" s="13" t="n"/>
      <c r="F17" s="13" t="n"/>
      <c r="G17" s="254" t="n"/>
    </row>
    <row r="18" spans="1:10">
      <c r="B18" s="6" t="s">
        <v>79</v>
      </c>
      <c r="C18" s="12" t="n"/>
      <c r="D18" s="13" t="n">
        <v>357993</v>
      </c>
      <c r="E18" s="13" t="n"/>
      <c r="F18" s="13" t="n"/>
      <c r="G18" s="254" t="n"/>
    </row>
    <row r="19" spans="1:10">
      <c r="B19" s="6" t="s">
        <v>81</v>
      </c>
      <c r="C19" s="12" t="n">
        <v>38839</v>
      </c>
      <c r="D19" s="13" t="n">
        <v>456376</v>
      </c>
      <c r="E19" s="13">
        <f>D19-D18</f>
        <v/>
      </c>
      <c r="F19" s="253" t="n">
        <v>1.466827</v>
      </c>
      <c r="G19" s="254">
        <f>(E19/1000)*1.466827</f>
        <v/>
      </c>
    </row>
    <row r="20" spans="1:10">
      <c r="B20" s="6" t="s">
        <v>83</v>
      </c>
      <c r="C20" s="12" t="n">
        <v>38869</v>
      </c>
      <c r="D20" s="13" t="n">
        <v>521384</v>
      </c>
      <c r="E20" s="13">
        <f>D20-D19</f>
        <v/>
      </c>
      <c r="F20" s="253" t="n">
        <v>1.4599935478</v>
      </c>
      <c r="G20" s="254">
        <f>(E20/1000)*1.4599935478</f>
        <v/>
      </c>
      <c r="I20" s="261" t="n"/>
    </row>
    <row r="21" spans="1:10">
      <c r="B21" s="6" t="s">
        <v>84</v>
      </c>
      <c r="C21" s="12" t="n">
        <v>38896</v>
      </c>
      <c r="D21" s="13" t="n">
        <v>527288</v>
      </c>
      <c r="E21" s="13">
        <f>D21-D20</f>
        <v/>
      </c>
      <c r="F21" s="253" t="n">
        <v>1.4480832864</v>
      </c>
      <c r="G21" s="254">
        <f>(E21/1000)*1.4480832864</f>
        <v/>
      </c>
      <c r="I21" s="17" t="n"/>
    </row>
    <row r="22" spans="1:10">
      <c r="B22" s="6" t="s">
        <v>85</v>
      </c>
      <c r="C22" s="12" t="n">
        <v>38925</v>
      </c>
      <c r="D22" s="13" t="n">
        <v>537280</v>
      </c>
      <c r="E22" s="13" t="n">
        <v>9992</v>
      </c>
      <c r="F22" s="253" t="n">
        <v>1.43966296</v>
      </c>
      <c r="G22" s="254">
        <f>(E22/1000)*1.43966296</f>
        <v/>
      </c>
      <c r="I22" s="22" t="n"/>
    </row>
    <row r="23" spans="1:10">
      <c r="B23" s="6" t="s">
        <v>86</v>
      </c>
      <c r="C23" s="12" t="n">
        <v>38965</v>
      </c>
      <c r="D23" s="13" t="n">
        <v>579263</v>
      </c>
      <c r="E23" s="13">
        <f>D23-D22</f>
        <v/>
      </c>
      <c r="F23" s="253" t="n">
        <v>1.4295233641</v>
      </c>
      <c r="G23" s="254">
        <f>(E23/1000)*1.4295233641</f>
        <v/>
      </c>
      <c r="I23" s="11" t="n"/>
    </row>
    <row r="24" spans="1:10">
      <c r="B24" s="6" t="s">
        <v>87</v>
      </c>
      <c r="C24" s="12" t="n">
        <v>38993</v>
      </c>
      <c r="D24" s="13" t="n">
        <v>660645</v>
      </c>
      <c r="E24" s="13">
        <f>D24-D23</f>
        <v/>
      </c>
      <c r="F24" s="253" t="n">
        <v>1.424126085998608</v>
      </c>
      <c r="G24" s="254">
        <f>E24/1000*F24</f>
        <v/>
      </c>
      <c r="I24" s="22" t="n"/>
    </row>
    <row r="25" spans="1:10">
      <c r="B25" s="6" t="s">
        <v>88</v>
      </c>
      <c r="C25" s="12" t="n">
        <v>39035</v>
      </c>
      <c r="D25" s="13" t="s">
        <v>107</v>
      </c>
      <c r="E25" s="13" t="s">
        <v>107</v>
      </c>
      <c r="F25" s="253" t="n">
        <v>1.4306</v>
      </c>
      <c r="G25" s="13" t="s">
        <v>107</v>
      </c>
      <c r="I25" s="18" t="n"/>
    </row>
    <row r="26" spans="1:10">
      <c r="B26" s="6" t="s">
        <v>89</v>
      </c>
      <c r="C26" s="12" t="n">
        <v>39056</v>
      </c>
      <c r="D26" s="13" t="s">
        <v>107</v>
      </c>
      <c r="E26" s="13" t="s">
        <v>107</v>
      </c>
      <c r="F26" s="253" t="n">
        <v>1.434</v>
      </c>
      <c r="G26" s="13" t="s">
        <v>107</v>
      </c>
    </row>
    <row r="27" spans="1:10">
      <c r="B27" s="6" t="s">
        <v>90</v>
      </c>
      <c r="C27" s="12" t="n">
        <v>38725</v>
      </c>
      <c r="D27" s="74" t="n">
        <v>1013695</v>
      </c>
      <c r="E27" s="13">
        <f>D27-D24</f>
        <v/>
      </c>
      <c r="F27" s="253" t="n">
        <v>1.459097532447671</v>
      </c>
      <c r="G27" s="254">
        <f>E27/1000*F27</f>
        <v/>
      </c>
    </row>
    <row r="28" spans="1:10">
      <c r="A28" s="208" t="s">
        <v>108</v>
      </c>
      <c r="B28" s="6" t="s">
        <v>76</v>
      </c>
      <c r="C28" s="12" t="n"/>
      <c r="D28" s="13" t="n"/>
      <c r="E28" s="13" t="n"/>
      <c r="F28" s="13" t="n"/>
      <c r="G28" s="254" t="n"/>
    </row>
    <row r="29" spans="1:10">
      <c r="B29" s="6" t="s">
        <v>77</v>
      </c>
      <c r="C29" s="12" t="n"/>
      <c r="D29" s="13" t="n"/>
      <c r="E29" s="13" t="n"/>
      <c r="F29" s="13" t="n"/>
      <c r="G29" s="254" t="n"/>
    </row>
    <row r="30" spans="1:10">
      <c r="B30" s="6" t="s">
        <v>79</v>
      </c>
      <c r="C30" s="12" t="n"/>
      <c r="D30" s="13" t="n">
        <v>187391</v>
      </c>
      <c r="E30" s="13" t="n"/>
      <c r="F30" s="13" t="n"/>
      <c r="G30" s="254" t="n"/>
    </row>
    <row r="31" spans="1:10">
      <c r="B31" s="6" t="s">
        <v>81</v>
      </c>
      <c r="C31" s="12" t="n">
        <v>38838</v>
      </c>
      <c r="D31" s="13" t="n">
        <v>231620</v>
      </c>
      <c r="E31" s="13">
        <f>D31-D30</f>
        <v/>
      </c>
      <c r="F31" s="253" t="n">
        <v>1.466827</v>
      </c>
      <c r="G31" s="254">
        <f>(E31/1000)*1.466827</f>
        <v/>
      </c>
    </row>
    <row r="32" spans="1:10">
      <c r="B32" s="6" t="s">
        <v>83</v>
      </c>
      <c r="C32" s="12" t="n">
        <v>38869</v>
      </c>
      <c r="D32" s="13" t="n">
        <v>261241</v>
      </c>
      <c r="E32" s="13">
        <f>D32-D31</f>
        <v/>
      </c>
      <c r="F32" s="253" t="n">
        <v>1.4599935478</v>
      </c>
      <c r="G32" s="254">
        <f>(E32/1000)*1.4599935478</f>
        <v/>
      </c>
    </row>
    <row r="33" spans="1:10">
      <c r="B33" s="6" t="s">
        <v>84</v>
      </c>
      <c r="C33" s="12" t="n">
        <v>38896</v>
      </c>
      <c r="D33" s="13" t="n">
        <v>261527</v>
      </c>
      <c r="E33" s="13">
        <f>D33-D32</f>
        <v/>
      </c>
      <c r="F33" s="253" t="n">
        <v>1.4480832864</v>
      </c>
      <c r="G33" s="254">
        <f>(E33/1000)*1.4480832864</f>
        <v/>
      </c>
    </row>
    <row r="34" spans="1:10">
      <c r="B34" s="6" t="s">
        <v>85</v>
      </c>
      <c r="C34" s="12" t="n">
        <v>38925</v>
      </c>
      <c r="D34" s="13" t="n">
        <v>261773</v>
      </c>
      <c r="E34" s="13" t="n">
        <v>246</v>
      </c>
      <c r="F34" s="253" t="n">
        <v>1.43966296</v>
      </c>
      <c r="G34" s="254">
        <f>(E34/1000)*1.43966296</f>
        <v/>
      </c>
      <c r="I34" s="18" t="n"/>
    </row>
    <row r="35" spans="1:10">
      <c r="B35" s="6" t="s">
        <v>86</v>
      </c>
      <c r="C35" s="12" t="n">
        <v>38965</v>
      </c>
      <c r="D35" s="13" t="n">
        <v>284721</v>
      </c>
      <c r="E35" s="13">
        <f>D35-D34</f>
        <v/>
      </c>
      <c r="F35" s="253" t="n">
        <v>1.4295233641</v>
      </c>
      <c r="G35" s="254">
        <f>(E35/1000)*1.4295233641</f>
        <v/>
      </c>
      <c r="I35" s="11" t="n"/>
    </row>
    <row r="36" spans="1:10">
      <c r="B36" s="6" t="s">
        <v>87</v>
      </c>
      <c r="C36" s="12" t="n">
        <v>38993</v>
      </c>
      <c r="D36" s="13" t="n">
        <v>349803</v>
      </c>
      <c r="E36" s="13">
        <f>D36-D35</f>
        <v/>
      </c>
      <c r="F36" s="253" t="n">
        <v>1.424126085998608</v>
      </c>
      <c r="G36" s="254">
        <f>E36/1000*F36</f>
        <v/>
      </c>
      <c r="I36" s="22" t="n"/>
    </row>
    <row r="37" spans="1:10">
      <c r="B37" s="6" t="s">
        <v>88</v>
      </c>
      <c r="C37" s="12" t="n">
        <v>39035</v>
      </c>
      <c r="D37" s="13" t="n">
        <v>439430</v>
      </c>
      <c r="E37" s="13">
        <f>D37-D36</f>
        <v/>
      </c>
      <c r="F37" s="253" t="n">
        <v>1.4306</v>
      </c>
      <c r="G37" s="254">
        <f>E37/1000*F37</f>
        <v/>
      </c>
      <c r="I37" s="17" t="n"/>
    </row>
    <row r="38" spans="1:10">
      <c r="B38" s="6" t="s">
        <v>89</v>
      </c>
      <c r="C38" s="12" t="n">
        <v>39056</v>
      </c>
      <c r="D38" s="13" t="n">
        <v>481480</v>
      </c>
      <c r="E38" s="13">
        <f>D38-D37</f>
        <v/>
      </c>
      <c r="F38" s="253" t="n">
        <v>1.434</v>
      </c>
      <c r="G38" s="254">
        <f>E38/1000*F38</f>
        <v/>
      </c>
      <c r="I38" s="18" t="n"/>
      <c r="J38" s="18" t="n"/>
    </row>
    <row r="39" spans="1:10">
      <c r="B39" s="6" t="s">
        <v>90</v>
      </c>
      <c r="C39" s="12" t="n">
        <v>38725</v>
      </c>
      <c r="D39" s="74" t="n">
        <v>506512</v>
      </c>
      <c r="E39" s="13">
        <f>D39-D38</f>
        <v/>
      </c>
      <c r="F39" s="253" t="n">
        <v>1.459097532447671</v>
      </c>
      <c r="G39" s="254">
        <f>E39/1000*F39</f>
        <v/>
      </c>
    </row>
    <row r="40" spans="1:10">
      <c r="A40" s="208" t="s">
        <v>109</v>
      </c>
      <c r="B40" s="6" t="s">
        <v>76</v>
      </c>
      <c r="C40" s="12" t="n"/>
      <c r="D40" s="13" t="n"/>
      <c r="E40" s="13" t="n"/>
      <c r="F40" s="13" t="n"/>
      <c r="G40" s="254" t="n"/>
    </row>
    <row r="41" spans="1:10">
      <c r="B41" s="6" t="s">
        <v>77</v>
      </c>
      <c r="C41" s="12" t="n"/>
      <c r="D41" s="13" t="n"/>
      <c r="E41" s="13" t="n"/>
      <c r="F41" s="13" t="n"/>
      <c r="G41" s="254" t="n"/>
    </row>
    <row r="42" spans="1:10">
      <c r="B42" s="6" t="s">
        <v>79</v>
      </c>
      <c r="C42" s="12" t="n"/>
      <c r="D42" s="13" t="n">
        <v>507695</v>
      </c>
      <c r="E42" s="13" t="n"/>
      <c r="F42" s="13" t="n"/>
      <c r="G42" s="254" t="n"/>
    </row>
    <row r="43" spans="1:10">
      <c r="B43" s="6" t="s">
        <v>81</v>
      </c>
      <c r="C43" s="12" t="n">
        <v>38838</v>
      </c>
      <c r="D43" s="13" t="n">
        <v>562524</v>
      </c>
      <c r="E43" s="13">
        <f>D43-D42</f>
        <v/>
      </c>
      <c r="F43" s="253" t="n">
        <v>1.466827</v>
      </c>
      <c r="G43" s="254">
        <f>(E43/1000)*1.466827</f>
        <v/>
      </c>
      <c r="I43" s="18" t="n"/>
    </row>
    <row r="44" spans="1:10">
      <c r="B44" s="6" t="s">
        <v>83</v>
      </c>
      <c r="C44" s="12" t="n">
        <v>38869</v>
      </c>
      <c r="D44" s="13" t="n">
        <v>622435</v>
      </c>
      <c r="E44" s="13">
        <f>D44-D43</f>
        <v/>
      </c>
      <c r="F44" s="253" t="n">
        <v>1.4599935478</v>
      </c>
      <c r="G44" s="254">
        <f>(E44/1000)*1.4599935478</f>
        <v/>
      </c>
    </row>
    <row r="45" spans="1:10">
      <c r="B45" s="6" t="s">
        <v>84</v>
      </c>
      <c r="C45" s="12" t="n">
        <v>38896</v>
      </c>
      <c r="D45" s="13" t="n">
        <v>622804</v>
      </c>
      <c r="E45" s="13">
        <f>D45-D44</f>
        <v/>
      </c>
      <c r="F45" s="253" t="n">
        <v>1.4480832864</v>
      </c>
      <c r="G45" s="254">
        <f>(E45/1000)*1.4480832864</f>
        <v/>
      </c>
    </row>
    <row r="46" spans="1:10">
      <c r="B46" s="6" t="s">
        <v>85</v>
      </c>
      <c r="C46" s="12" t="n">
        <v>38925</v>
      </c>
      <c r="D46" s="13" t="n">
        <v>623572</v>
      </c>
      <c r="E46" s="13" t="n">
        <v>768</v>
      </c>
      <c r="F46" s="253" t="n">
        <v>1.43966296</v>
      </c>
      <c r="G46" s="254">
        <f>(E46/1000)*1.43966296</f>
        <v/>
      </c>
    </row>
    <row r="47" spans="1:10">
      <c r="B47" s="6" t="s">
        <v>86</v>
      </c>
      <c r="C47" s="12" t="n">
        <v>38965</v>
      </c>
      <c r="D47" s="13" t="n">
        <v>641622</v>
      </c>
      <c r="E47" s="13">
        <f>D47-D46</f>
        <v/>
      </c>
      <c r="F47" s="253" t="n">
        <v>1.4295233641</v>
      </c>
      <c r="G47" s="254">
        <f>(E47/1000)*1.4295233641</f>
        <v/>
      </c>
    </row>
    <row r="48" spans="1:10">
      <c r="B48" s="6" t="s">
        <v>87</v>
      </c>
      <c r="C48" s="12" t="n">
        <v>38993</v>
      </c>
      <c r="D48" s="13" t="n">
        <v>690560</v>
      </c>
      <c r="E48" s="13">
        <f>D48-D47</f>
        <v/>
      </c>
      <c r="F48" s="253" t="n">
        <v>1.424126085998608</v>
      </c>
      <c r="G48" s="254">
        <f>E48/1000*F48</f>
        <v/>
      </c>
    </row>
    <row r="49" spans="1:10">
      <c r="B49" s="6" t="s">
        <v>88</v>
      </c>
      <c r="C49" s="12" t="n">
        <v>39035</v>
      </c>
      <c r="D49" s="13" t="n">
        <v>770511</v>
      </c>
      <c r="E49" s="13">
        <f>D49-D48</f>
        <v/>
      </c>
      <c r="F49" s="253" t="n">
        <v>1.4306</v>
      </c>
      <c r="G49" s="254">
        <f>E49/1000*F49</f>
        <v/>
      </c>
    </row>
    <row r="50" spans="1:10">
      <c r="B50" s="6" t="s">
        <v>89</v>
      </c>
      <c r="C50" s="12" t="n">
        <v>39056</v>
      </c>
      <c r="D50" s="13" t="n">
        <v>814266</v>
      </c>
      <c r="E50" s="13">
        <f>D50-D49</f>
        <v/>
      </c>
      <c r="F50" s="253" t="n">
        <v>1.434</v>
      </c>
      <c r="G50" s="254">
        <f>E50/1000*F50</f>
        <v/>
      </c>
    </row>
    <row r="51" spans="1:10">
      <c r="B51" s="6" t="s">
        <v>90</v>
      </c>
      <c r="C51" s="12" t="n">
        <v>38725</v>
      </c>
      <c r="D51" s="74" t="n">
        <v>844833</v>
      </c>
      <c r="E51" s="13">
        <f>D51-D50</f>
        <v/>
      </c>
      <c r="F51" s="253" t="n">
        <v>1.459097532447671</v>
      </c>
      <c r="G51" s="254">
        <f>E51/1000*F51</f>
        <v/>
      </c>
    </row>
    <row r="52" spans="1:10">
      <c r="A52" s="208" t="s">
        <v>110</v>
      </c>
      <c r="B52" s="6" t="s">
        <v>76</v>
      </c>
      <c r="C52" s="12" t="n"/>
      <c r="D52" s="13" t="n"/>
      <c r="E52" s="13" t="n"/>
      <c r="F52" s="13" t="n"/>
      <c r="G52" s="254" t="n"/>
    </row>
    <row r="53" spans="1:10">
      <c r="B53" s="6" t="s">
        <v>77</v>
      </c>
      <c r="C53" s="12" t="n"/>
      <c r="D53" s="13" t="n"/>
      <c r="E53" s="13" t="n"/>
      <c r="F53" s="13" t="n"/>
      <c r="G53" s="254" t="n"/>
    </row>
    <row r="54" spans="1:10">
      <c r="B54" s="6" t="s">
        <v>79</v>
      </c>
      <c r="C54" s="12" t="n"/>
      <c r="D54" s="13" t="n"/>
      <c r="E54" s="13" t="n"/>
      <c r="F54" s="13" t="n"/>
      <c r="G54" s="254" t="n"/>
    </row>
    <row r="55" spans="1:10">
      <c r="B55" s="6" t="s">
        <v>81</v>
      </c>
      <c r="C55" s="12" t="n">
        <v>38838</v>
      </c>
      <c r="D55" s="13" t="n"/>
      <c r="E55" s="13" t="n">
        <v>43768</v>
      </c>
      <c r="F55" s="253" t="n">
        <v>1.466827</v>
      </c>
      <c r="G55" s="254">
        <f>(E55/1000)*1.466827</f>
        <v/>
      </c>
    </row>
    <row r="56" spans="1:10">
      <c r="B56" s="6" t="s">
        <v>83</v>
      </c>
      <c r="C56" s="12" t="n">
        <v>38869</v>
      </c>
      <c r="D56" s="13" t="n"/>
      <c r="E56" s="13" t="n">
        <v>37168</v>
      </c>
      <c r="F56" s="253" t="n">
        <v>1.4599935478</v>
      </c>
      <c r="G56" s="254">
        <f>(E56/1000)*1.4599935478</f>
        <v/>
      </c>
    </row>
    <row r="57" spans="1:10">
      <c r="B57" s="6" t="s">
        <v>84</v>
      </c>
      <c r="C57" s="12" t="n">
        <v>38896</v>
      </c>
      <c r="D57" s="46" t="n"/>
      <c r="E57" s="13" t="n">
        <v>243</v>
      </c>
      <c r="F57" s="253" t="n">
        <v>1.4480832864</v>
      </c>
      <c r="G57" s="254">
        <f>(E57/1000)*1.4480832864</f>
        <v/>
      </c>
    </row>
    <row r="58" spans="1:10">
      <c r="B58" s="6" t="s">
        <v>85</v>
      </c>
      <c r="C58" s="12" t="n">
        <v>38925</v>
      </c>
      <c r="D58" s="13" t="n"/>
      <c r="E58" s="13" t="n">
        <v>5728</v>
      </c>
      <c r="F58" s="253" t="n">
        <v>1.43966296</v>
      </c>
      <c r="G58" s="254">
        <f>(E58/1000)*1.43966296</f>
        <v/>
      </c>
    </row>
    <row r="59" spans="1:10">
      <c r="B59" s="6" t="s">
        <v>86</v>
      </c>
      <c r="C59" s="12" t="n">
        <v>38965</v>
      </c>
      <c r="D59" s="13" t="n"/>
      <c r="E59" s="13" t="n">
        <v>66804</v>
      </c>
      <c r="F59" s="253" t="n">
        <v>1.4295233641</v>
      </c>
      <c r="G59" s="254">
        <f>(E59/1000)*1.4295233641</f>
        <v/>
      </c>
    </row>
    <row r="60" spans="1:10">
      <c r="B60" s="6" t="s">
        <v>87</v>
      </c>
      <c r="C60" s="12" t="n">
        <v>38993</v>
      </c>
      <c r="D60" s="13" t="n"/>
      <c r="E60" s="13">
        <f>2*(E36+E48+E108)/5</f>
        <v/>
      </c>
      <c r="F60" s="253" t="n">
        <v>1.424126085998608</v>
      </c>
      <c r="G60" s="254">
        <f>E60/1000*F60</f>
        <v/>
      </c>
    </row>
    <row r="61" spans="1:10">
      <c r="B61" s="6" t="s">
        <v>88</v>
      </c>
      <c r="C61" s="12" t="n">
        <v>39035</v>
      </c>
      <c r="D61" s="13" t="n"/>
      <c r="E61" s="13">
        <f>2*(E37+E49+E109)/5</f>
        <v/>
      </c>
      <c r="F61" s="253" t="n">
        <v>1.4306</v>
      </c>
      <c r="G61" s="254">
        <f>E61/1000*F61</f>
        <v/>
      </c>
    </row>
    <row r="62" spans="1:10">
      <c r="B62" s="6" t="s">
        <v>89</v>
      </c>
      <c r="C62" s="12" t="n">
        <v>39056</v>
      </c>
      <c r="D62" s="13" t="n"/>
      <c r="E62" s="13">
        <f>2*(E38+E50+E110)/5</f>
        <v/>
      </c>
      <c r="F62" s="253" t="n">
        <v>1.434</v>
      </c>
      <c r="G62" s="254">
        <f>E62/1000*F62</f>
        <v/>
      </c>
    </row>
    <row r="63" spans="1:10">
      <c r="B63" s="6" t="s">
        <v>90</v>
      </c>
      <c r="C63" s="12" t="n">
        <v>38725</v>
      </c>
      <c r="D63" s="13" t="n"/>
      <c r="E63" s="13">
        <f>2*(E39+E51+E111)/5</f>
        <v/>
      </c>
      <c r="F63" s="253" t="n">
        <v>1.459097532447671</v>
      </c>
      <c r="G63" s="254">
        <f>E63/1000*F63</f>
        <v/>
      </c>
    </row>
    <row r="64" spans="1:10">
      <c r="A64" s="208" t="s">
        <v>111</v>
      </c>
      <c r="B64" s="6" t="s">
        <v>76</v>
      </c>
      <c r="C64" s="12" t="n"/>
      <c r="D64" s="13" t="n"/>
      <c r="E64" s="13" t="n"/>
      <c r="F64" s="13" t="n"/>
      <c r="G64" s="254" t="n"/>
    </row>
    <row r="65" spans="1:10">
      <c r="B65" s="6" t="s">
        <v>77</v>
      </c>
      <c r="C65" s="12" t="n"/>
      <c r="D65" s="13" t="n"/>
      <c r="E65" s="13" t="n"/>
      <c r="F65" s="13" t="n"/>
      <c r="G65" s="254" t="n"/>
    </row>
    <row r="66" spans="1:10">
      <c r="B66" s="6" t="s">
        <v>79</v>
      </c>
      <c r="C66" s="12" t="n"/>
      <c r="D66" s="13" t="n"/>
      <c r="E66" s="13" t="n"/>
      <c r="F66" s="13" t="n"/>
      <c r="G66" s="254" t="n"/>
    </row>
    <row r="67" spans="1:10">
      <c r="B67" s="6" t="s">
        <v>81</v>
      </c>
      <c r="C67" s="12" t="n">
        <v>38838</v>
      </c>
      <c r="D67" s="13" t="n"/>
      <c r="E67" s="13" t="n">
        <v>43768</v>
      </c>
      <c r="F67" s="253" t="n">
        <v>1.466827</v>
      </c>
      <c r="G67" s="254">
        <f>(E67/1000)*1.466827</f>
        <v/>
      </c>
    </row>
    <row r="68" spans="1:10">
      <c r="B68" s="6" t="s">
        <v>83</v>
      </c>
      <c r="C68" s="12" t="n">
        <v>38869</v>
      </c>
      <c r="D68" s="13" t="n"/>
      <c r="E68" s="13" t="n">
        <v>37168</v>
      </c>
      <c r="F68" s="253" t="n">
        <v>1.4599935478</v>
      </c>
      <c r="G68" s="254">
        <f>(E68/1000)*1.4599935478</f>
        <v/>
      </c>
    </row>
    <row r="69" spans="1:10">
      <c r="B69" s="6" t="s">
        <v>84</v>
      </c>
      <c r="C69" s="12" t="n">
        <v>38896</v>
      </c>
      <c r="D69" s="13" t="n"/>
      <c r="E69" s="13" t="n">
        <v>243</v>
      </c>
      <c r="F69" s="253" t="n">
        <v>1.4480832864</v>
      </c>
      <c r="G69" s="254">
        <f>(E69/1000)*1.4480832864</f>
        <v/>
      </c>
    </row>
    <row r="70" spans="1:10">
      <c r="B70" s="6" t="s">
        <v>85</v>
      </c>
      <c r="C70" s="12" t="n">
        <v>38925</v>
      </c>
      <c r="D70" s="13" t="n"/>
      <c r="E70" s="13" t="n">
        <v>5728</v>
      </c>
      <c r="F70" s="253" t="n">
        <v>1.43966296</v>
      </c>
      <c r="G70" s="254">
        <f>(E70/1000)*1.43966296</f>
        <v/>
      </c>
    </row>
    <row r="71" spans="1:10">
      <c r="B71" s="6" t="s">
        <v>86</v>
      </c>
      <c r="C71" s="12" t="n">
        <v>38965</v>
      </c>
      <c r="D71" s="13" t="n"/>
      <c r="E71" s="13" t="n">
        <v>66804</v>
      </c>
      <c r="F71" s="253" t="n">
        <v>1.4295233641</v>
      </c>
      <c r="G71" s="254">
        <f>(E71/1000)*1.4295233641</f>
        <v/>
      </c>
    </row>
    <row r="72" spans="1:10">
      <c r="B72" s="6" t="s">
        <v>87</v>
      </c>
      <c r="C72" s="12" t="n">
        <v>38993</v>
      </c>
      <c r="D72" s="13" t="n"/>
      <c r="E72" s="13">
        <f>2*(E36+E48+E108)/5</f>
        <v/>
      </c>
      <c r="F72" s="253" t="n">
        <v>1.424126085998608</v>
      </c>
      <c r="G72" s="254">
        <f>E72/1000*F72</f>
        <v/>
      </c>
    </row>
    <row r="73" spans="1:10">
      <c r="B73" s="6" t="s">
        <v>88</v>
      </c>
      <c r="C73" s="12" t="n">
        <v>39035</v>
      </c>
      <c r="D73" s="13" t="n"/>
      <c r="E73" s="13">
        <f>2*(E37+E49+E109)/5</f>
        <v/>
      </c>
      <c r="F73" s="253" t="n">
        <v>1.4306</v>
      </c>
      <c r="G73" s="254">
        <f>E73/1000*F73</f>
        <v/>
      </c>
    </row>
    <row r="74" spans="1:10">
      <c r="B74" s="6" t="s">
        <v>89</v>
      </c>
      <c r="C74" s="12" t="n">
        <v>39056</v>
      </c>
      <c r="D74" s="13" t="n"/>
      <c r="E74" s="13">
        <f>2*(E38+E50+E110)/5</f>
        <v/>
      </c>
      <c r="F74" s="253" t="n">
        <v>1.434</v>
      </c>
      <c r="G74" s="254">
        <f>E74/1000*F74</f>
        <v/>
      </c>
    </row>
    <row r="75" spans="1:10">
      <c r="B75" s="6" t="s">
        <v>90</v>
      </c>
      <c r="C75" s="12" t="n">
        <v>38725</v>
      </c>
      <c r="D75" s="13" t="n"/>
      <c r="E75" s="13">
        <f>2*(E39+E51+E111)/5</f>
        <v/>
      </c>
      <c r="F75" s="253" t="n">
        <v>1.459097532447671</v>
      </c>
      <c r="G75" s="254">
        <f>E75/1000*F75</f>
        <v/>
      </c>
    </row>
    <row r="76" spans="1:10">
      <c r="A76" s="208" t="s">
        <v>112</v>
      </c>
      <c r="B76" s="6" t="s">
        <v>76</v>
      </c>
      <c r="C76" s="12" t="n"/>
      <c r="D76" s="13" t="n"/>
      <c r="E76" s="13" t="n"/>
      <c r="F76" s="13" t="n"/>
      <c r="G76" s="254" t="n"/>
    </row>
    <row r="77" spans="1:10">
      <c r="B77" s="6" t="s">
        <v>77</v>
      </c>
      <c r="C77" s="12" t="n"/>
      <c r="D77" s="13" t="n"/>
      <c r="E77" s="13" t="n"/>
      <c r="F77" s="13" t="n"/>
      <c r="G77" s="254" t="n"/>
    </row>
    <row r="78" spans="1:10">
      <c r="B78" s="6" t="s">
        <v>79</v>
      </c>
      <c r="C78" s="12" t="n"/>
      <c r="D78" s="13" t="n"/>
      <c r="E78" s="13" t="n"/>
      <c r="F78" s="13" t="n"/>
      <c r="G78" s="254" t="n"/>
    </row>
    <row r="79" spans="1:10">
      <c r="B79" s="6" t="s">
        <v>81</v>
      </c>
      <c r="C79" s="12" t="n">
        <v>38838</v>
      </c>
      <c r="D79" s="13" t="n"/>
      <c r="E79" s="13" t="n">
        <v>43768</v>
      </c>
      <c r="F79" s="253" t="n">
        <v>1.466827</v>
      </c>
      <c r="G79" s="254">
        <f>(E79/1000)*1.466827</f>
        <v/>
      </c>
    </row>
    <row r="80" spans="1:10">
      <c r="B80" s="6" t="s">
        <v>83</v>
      </c>
      <c r="C80" s="12" t="n">
        <v>38869</v>
      </c>
      <c r="D80" s="13" t="n"/>
      <c r="E80" s="13" t="n">
        <v>37168</v>
      </c>
      <c r="F80" s="253" t="n">
        <v>1.4599935478</v>
      </c>
      <c r="G80" s="254">
        <f>(E80/1000)*1.4599935478</f>
        <v/>
      </c>
    </row>
    <row r="81" spans="1:10">
      <c r="B81" s="6" t="s">
        <v>84</v>
      </c>
      <c r="C81" s="12" t="n">
        <v>38896</v>
      </c>
      <c r="D81" s="13" t="n"/>
      <c r="E81" s="13" t="n">
        <v>243</v>
      </c>
      <c r="F81" s="253" t="n">
        <v>1.4480832864</v>
      </c>
      <c r="G81" s="254">
        <f>(E81/1000)*1.4480832864</f>
        <v/>
      </c>
    </row>
    <row r="82" spans="1:10">
      <c r="B82" s="6" t="s">
        <v>85</v>
      </c>
      <c r="C82" s="12" t="n">
        <v>38925</v>
      </c>
      <c r="D82" s="13" t="n"/>
      <c r="E82" s="13" t="n">
        <v>5728</v>
      </c>
      <c r="F82" s="253" t="n">
        <v>1.43966296</v>
      </c>
      <c r="G82" s="254">
        <f>(E82/1000)*1.43966296</f>
        <v/>
      </c>
    </row>
    <row r="83" spans="1:10">
      <c r="B83" s="6" t="s">
        <v>86</v>
      </c>
      <c r="C83" s="12" t="n">
        <v>38965</v>
      </c>
      <c r="D83" s="13" t="n"/>
      <c r="E83" s="13" t="n">
        <v>66804</v>
      </c>
      <c r="F83" s="253" t="n">
        <v>1.4295233641</v>
      </c>
      <c r="G83" s="254">
        <f>(E83/1000)*1.4295233641</f>
        <v/>
      </c>
    </row>
    <row r="84" spans="1:10">
      <c r="B84" s="6" t="s">
        <v>87</v>
      </c>
      <c r="C84" s="12" t="n">
        <v>38993</v>
      </c>
      <c r="D84" s="13" t="n"/>
      <c r="E84" s="13">
        <f>(E36+E48+E108)/5</f>
        <v/>
      </c>
      <c r="F84" s="253" t="n">
        <v>1.424126085998608</v>
      </c>
      <c r="G84" s="254">
        <f>E84/1000*F84</f>
        <v/>
      </c>
    </row>
    <row r="85" spans="1:10">
      <c r="B85" s="6" t="s">
        <v>88</v>
      </c>
      <c r="C85" s="12" t="n">
        <v>39035</v>
      </c>
      <c r="D85" s="13" t="n"/>
      <c r="E85" s="13">
        <f>(E37+E49+E109)/5</f>
        <v/>
      </c>
      <c r="F85" s="253" t="n">
        <v>1.4306</v>
      </c>
      <c r="G85" s="254">
        <f>E85/1000*F85</f>
        <v/>
      </c>
    </row>
    <row r="86" spans="1:10">
      <c r="B86" s="6" t="s">
        <v>89</v>
      </c>
      <c r="C86" s="12" t="n">
        <v>39056</v>
      </c>
      <c r="D86" s="13" t="n"/>
      <c r="E86" s="13">
        <f>(E38+E50+E110)/5</f>
        <v/>
      </c>
      <c r="F86" s="253" t="n">
        <v>1.434</v>
      </c>
      <c r="G86" s="254">
        <f>E86/1000*F86</f>
        <v/>
      </c>
    </row>
    <row r="87" spans="1:10">
      <c r="B87" s="6" t="s">
        <v>90</v>
      </c>
      <c r="C87" s="12" t="n">
        <v>38725</v>
      </c>
      <c r="D87" s="13" t="n"/>
      <c r="E87" s="13">
        <f>(E39+E51+E111)/5</f>
        <v/>
      </c>
      <c r="F87" s="253" t="n">
        <v>1.459097532447671</v>
      </c>
      <c r="G87" s="254">
        <f>E87/1000*F87</f>
        <v/>
      </c>
    </row>
    <row r="88" spans="1:10">
      <c r="A88" s="208" t="s">
        <v>113</v>
      </c>
      <c r="B88" s="6" t="s">
        <v>76</v>
      </c>
      <c r="C88" s="12" t="n"/>
      <c r="D88" s="13" t="n"/>
      <c r="E88" s="13" t="n"/>
      <c r="F88" s="13" t="n"/>
      <c r="G88" s="254" t="n"/>
    </row>
    <row r="89" spans="1:10">
      <c r="B89" s="6" t="s">
        <v>77</v>
      </c>
      <c r="C89" s="12" t="n"/>
      <c r="D89" s="13" t="n"/>
      <c r="E89" s="13" t="n"/>
      <c r="F89" s="13" t="n"/>
      <c r="G89" s="254" t="n"/>
    </row>
    <row r="90" spans="1:10">
      <c r="B90" s="6" t="s">
        <v>79</v>
      </c>
      <c r="C90" s="12" t="n"/>
      <c r="D90" s="4" t="n"/>
      <c r="E90" s="4" t="n"/>
      <c r="F90" s="4" t="n"/>
      <c r="G90" s="254" t="n"/>
    </row>
    <row r="91" spans="1:10">
      <c r="B91" s="6" t="s">
        <v>81</v>
      </c>
      <c r="C91" s="12" t="n">
        <v>38838</v>
      </c>
      <c r="D91" s="13" t="n"/>
      <c r="E91" s="13" t="n">
        <v>43768</v>
      </c>
      <c r="F91" s="253" t="n">
        <v>1.466827</v>
      </c>
      <c r="G91" s="254">
        <f>(E91/1000)*1.466827</f>
        <v/>
      </c>
    </row>
    <row r="92" spans="1:10">
      <c r="B92" s="6" t="s">
        <v>83</v>
      </c>
      <c r="C92" s="12" t="n">
        <v>38869</v>
      </c>
      <c r="D92" s="13" t="n"/>
      <c r="E92" s="13" t="n">
        <v>37168</v>
      </c>
      <c r="F92" s="253" t="n">
        <v>1.4599935478</v>
      </c>
      <c r="G92" s="254">
        <f>(E92/1000)*1.4599935478</f>
        <v/>
      </c>
    </row>
    <row r="93" spans="1:10">
      <c r="B93" s="6" t="s">
        <v>84</v>
      </c>
      <c r="C93" s="12" t="n">
        <v>38896</v>
      </c>
      <c r="D93" s="13" t="n"/>
      <c r="E93" s="13" t="n">
        <v>243</v>
      </c>
      <c r="F93" s="253" t="n">
        <v>1.4480832864</v>
      </c>
      <c r="G93" s="254">
        <f>(E93/1000)*1.4480832864</f>
        <v/>
      </c>
    </row>
    <row r="94" spans="1:10">
      <c r="B94" s="6" t="s">
        <v>85</v>
      </c>
      <c r="C94" s="12" t="n">
        <v>38925</v>
      </c>
      <c r="D94" s="13" t="n"/>
      <c r="E94" s="13" t="n">
        <v>5728</v>
      </c>
      <c r="F94" s="253" t="n">
        <v>1.43966296</v>
      </c>
      <c r="G94" s="254">
        <f>(E94/1000)*1.43966296</f>
        <v/>
      </c>
    </row>
    <row r="95" spans="1:10">
      <c r="B95" s="6" t="s">
        <v>86</v>
      </c>
      <c r="C95" s="12" t="n">
        <v>38965</v>
      </c>
      <c r="D95" s="13" t="n"/>
      <c r="E95" s="13" t="n">
        <v>66804</v>
      </c>
      <c r="F95" s="253" t="n">
        <v>1.4295233641</v>
      </c>
      <c r="G95" s="254">
        <f>(E95/1000)*1.4295233641</f>
        <v/>
      </c>
    </row>
    <row r="96" spans="1:10">
      <c r="B96" s="6" t="s">
        <v>87</v>
      </c>
      <c r="C96" s="12" t="n">
        <v>38993</v>
      </c>
      <c r="D96" s="13" t="n"/>
      <c r="E96" s="13">
        <f>2*(E36+E48+E108)/5</f>
        <v/>
      </c>
      <c r="F96" s="253" t="n">
        <v>1.424126085998608</v>
      </c>
      <c r="G96" s="254">
        <f>E96/1000*F96</f>
        <v/>
      </c>
    </row>
    <row r="97" spans="1:10">
      <c r="B97" s="6" t="s">
        <v>88</v>
      </c>
      <c r="C97" s="12" t="n">
        <v>39035</v>
      </c>
      <c r="D97" s="13" t="n"/>
      <c r="E97" s="13">
        <f>2*(E37+E49+E109)/5</f>
        <v/>
      </c>
      <c r="F97" s="253" t="n">
        <v>1.4306</v>
      </c>
      <c r="G97" s="254">
        <f>E97/1000*F97</f>
        <v/>
      </c>
    </row>
    <row r="98" spans="1:10">
      <c r="B98" s="6" t="s">
        <v>89</v>
      </c>
      <c r="C98" s="12" t="n">
        <v>39056</v>
      </c>
      <c r="D98" s="13" t="n"/>
      <c r="E98" s="13">
        <f>2*(E38+E50+E110)/5</f>
        <v/>
      </c>
      <c r="F98" s="253" t="n">
        <v>1.434</v>
      </c>
      <c r="G98" s="254">
        <f>E98/1000*F98</f>
        <v/>
      </c>
    </row>
    <row r="99" spans="1:10">
      <c r="B99" s="6" t="s">
        <v>90</v>
      </c>
      <c r="C99" s="12" t="n">
        <v>38725</v>
      </c>
      <c r="D99" s="13" t="n"/>
      <c r="E99" s="13">
        <f>2*(E39+E51+E111)/5</f>
        <v/>
      </c>
      <c r="F99" s="253" t="n">
        <v>1.459097532447671</v>
      </c>
      <c r="G99" s="254">
        <f>E99/1000*F99</f>
        <v/>
      </c>
    </row>
    <row r="100" spans="1:10">
      <c r="A100" s="208" t="s">
        <v>114</v>
      </c>
      <c r="B100" s="6" t="s">
        <v>76</v>
      </c>
      <c r="C100" s="12" t="n"/>
      <c r="D100" s="13" t="n"/>
      <c r="E100" s="13" t="n"/>
      <c r="F100" s="13" t="n"/>
      <c r="G100" s="254" t="n"/>
    </row>
    <row r="101" spans="1:10">
      <c r="B101" s="6" t="s">
        <v>77</v>
      </c>
      <c r="C101" s="12" t="n"/>
      <c r="D101" s="13" t="n"/>
      <c r="E101" s="13" t="n"/>
      <c r="F101" s="13" t="n"/>
      <c r="G101" s="254" t="n"/>
    </row>
    <row r="102" spans="1:10">
      <c r="B102" s="6" t="s">
        <v>79</v>
      </c>
      <c r="C102" s="12" t="n"/>
      <c r="D102" s="13" t="n">
        <v>112633</v>
      </c>
      <c r="E102" s="13" t="n"/>
      <c r="F102" s="13" t="n"/>
      <c r="G102" s="254" t="n"/>
    </row>
    <row r="103" spans="1:10">
      <c r="B103" s="6" t="s">
        <v>81</v>
      </c>
      <c r="C103" s="12" t="n">
        <v>38838</v>
      </c>
      <c r="D103" s="13" t="n">
        <v>144880</v>
      </c>
      <c r="E103" s="13">
        <f>D103-D102</f>
        <v/>
      </c>
      <c r="F103" s="253" t="n">
        <v>1.466827</v>
      </c>
      <c r="G103" s="254">
        <f>(E103/1000)*1.466827</f>
        <v/>
      </c>
    </row>
    <row r="104" spans="1:10">
      <c r="B104" s="6" t="s">
        <v>83</v>
      </c>
      <c r="C104" s="12" t="n">
        <v>38869</v>
      </c>
      <c r="D104" s="13" t="n">
        <v>166851</v>
      </c>
      <c r="E104" s="13">
        <f>D104-D103</f>
        <v/>
      </c>
      <c r="F104" s="253" t="n">
        <v>1.4599935478</v>
      </c>
      <c r="G104" s="254">
        <f>(E104/1000)*1.4599935478</f>
        <v/>
      </c>
    </row>
    <row r="105" spans="1:10">
      <c r="B105" s="6" t="s">
        <v>84</v>
      </c>
      <c r="C105" s="12" t="n">
        <v>38896</v>
      </c>
      <c r="D105" s="13" t="n">
        <v>166924</v>
      </c>
      <c r="E105" s="13">
        <f>D105-D104</f>
        <v/>
      </c>
      <c r="F105" s="253" t="n">
        <v>1.4480832864</v>
      </c>
      <c r="G105" s="254">
        <f>(E105/1000)*1.4480832864</f>
        <v/>
      </c>
    </row>
    <row r="106" spans="1:10">
      <c r="B106" s="6" t="s">
        <v>85</v>
      </c>
      <c r="C106" s="12" t="n">
        <v>38925</v>
      </c>
      <c r="D106" s="20" t="n">
        <v>16170</v>
      </c>
      <c r="E106" s="13" t="n">
        <v>16170</v>
      </c>
      <c r="F106" s="253" t="n">
        <v>1.43966296</v>
      </c>
      <c r="G106" s="254">
        <f>(E106/1000)*1.43966296</f>
        <v/>
      </c>
    </row>
    <row r="107" spans="1:10">
      <c r="B107" s="6" t="s">
        <v>86</v>
      </c>
      <c r="C107" s="12" t="n">
        <v>38965</v>
      </c>
      <c r="D107" s="13" t="n">
        <v>175583</v>
      </c>
      <c r="E107" s="13">
        <f>D107-D106</f>
        <v/>
      </c>
      <c r="F107" s="253" t="n">
        <v>1.4295233641</v>
      </c>
      <c r="G107" s="254">
        <f>(E107/1000)*1.4295233641</f>
        <v/>
      </c>
    </row>
    <row r="108" spans="1:10">
      <c r="B108" s="6" t="s">
        <v>87</v>
      </c>
      <c r="C108" s="12" t="n">
        <v>38993</v>
      </c>
      <c r="D108" s="13" t="n">
        <v>201419</v>
      </c>
      <c r="E108" s="13">
        <f>D108-D107</f>
        <v/>
      </c>
      <c r="F108" s="253" t="n">
        <v>1.424126085998608</v>
      </c>
      <c r="G108" s="254">
        <f>(E108/1000)*1.4295233641</f>
        <v/>
      </c>
    </row>
    <row r="109" spans="1:10">
      <c r="B109" s="6" t="s">
        <v>88</v>
      </c>
      <c r="C109" s="12" t="n">
        <v>39035</v>
      </c>
      <c r="D109" s="13" t="n">
        <v>239767</v>
      </c>
      <c r="E109" s="13">
        <f>D109-D108</f>
        <v/>
      </c>
      <c r="F109" s="253" t="n">
        <v>1.4306</v>
      </c>
      <c r="G109" s="254">
        <f>(E109/1000)*1.4295233641</f>
        <v/>
      </c>
    </row>
    <row r="110" spans="1:10">
      <c r="B110" s="6" t="s">
        <v>89</v>
      </c>
      <c r="C110" s="12" t="n">
        <v>39056</v>
      </c>
      <c r="D110" s="13" t="n">
        <v>255060</v>
      </c>
      <c r="E110" s="13">
        <f>D110-D109</f>
        <v/>
      </c>
      <c r="F110" s="253" t="n">
        <v>1.434</v>
      </c>
      <c r="G110" s="254">
        <f>(E110/1000)*1.4295233641</f>
        <v/>
      </c>
    </row>
    <row r="111" spans="1:10">
      <c r="B111" s="6" t="s">
        <v>90</v>
      </c>
      <c r="C111" s="12" t="n">
        <v>38725</v>
      </c>
      <c r="D111" s="74" t="n">
        <v>265481</v>
      </c>
      <c r="E111" s="13">
        <f>D111-D110</f>
        <v/>
      </c>
      <c r="F111" s="253" t="n">
        <v>1.459097532447671</v>
      </c>
      <c r="G111" s="254">
        <f>(E111/1000)*1.4295233641</f>
        <v/>
      </c>
    </row>
    <row r="112" spans="1:10">
      <c r="A112" s="208" t="s">
        <v>115</v>
      </c>
      <c r="B112" s="6" t="s">
        <v>76</v>
      </c>
      <c r="C112" s="12" t="n"/>
      <c r="D112" s="13" t="n"/>
      <c r="E112" s="13" t="n"/>
      <c r="F112" s="13" t="n"/>
      <c r="G112" s="254" t="n"/>
    </row>
    <row r="113" spans="1:10">
      <c r="B113" s="6" t="s">
        <v>77</v>
      </c>
      <c r="C113" s="12" t="n"/>
      <c r="D113" s="13" t="n"/>
      <c r="E113" s="13" t="n"/>
      <c r="F113" s="13" t="n"/>
      <c r="G113" s="254" t="n"/>
    </row>
    <row r="114" spans="1:10">
      <c r="B114" s="6" t="s">
        <v>79</v>
      </c>
      <c r="C114" s="12" t="n"/>
      <c r="D114" s="13" t="n"/>
      <c r="E114" s="13" t="n"/>
      <c r="F114" s="13" t="n"/>
      <c r="G114" s="254" t="n"/>
    </row>
    <row r="115" spans="1:10">
      <c r="B115" s="6" t="s">
        <v>81</v>
      </c>
      <c r="C115" s="12" t="n">
        <v>38838</v>
      </c>
      <c r="D115" s="13" t="n"/>
      <c r="E115" s="13" t="n">
        <v>43768</v>
      </c>
      <c r="F115" s="253" t="n">
        <v>1.466827</v>
      </c>
      <c r="G115" s="254">
        <f>(E115/1000)*1.466827</f>
        <v/>
      </c>
    </row>
    <row r="116" spans="1:10">
      <c r="B116" s="6" t="s">
        <v>83</v>
      </c>
      <c r="C116" s="12" t="n">
        <v>38869</v>
      </c>
      <c r="D116" s="13" t="n"/>
      <c r="E116" s="13" t="n">
        <v>37168</v>
      </c>
      <c r="F116" s="253" t="n">
        <v>1.4599935478</v>
      </c>
      <c r="G116" s="254">
        <f>(E116/1000)*1.4599935478</f>
        <v/>
      </c>
    </row>
    <row r="117" spans="1:10">
      <c r="B117" s="6" t="s">
        <v>84</v>
      </c>
      <c r="C117" s="12" t="n">
        <v>38896</v>
      </c>
      <c r="D117" s="13" t="n"/>
      <c r="E117" s="13" t="n">
        <v>243</v>
      </c>
      <c r="F117" s="253" t="n">
        <v>1.4480832864</v>
      </c>
      <c r="G117" s="254">
        <f>(E117/1000)*1.4480832864</f>
        <v/>
      </c>
    </row>
    <row r="118" spans="1:10">
      <c r="B118" s="6" t="s">
        <v>85</v>
      </c>
      <c r="C118" s="12" t="n">
        <v>38925</v>
      </c>
      <c r="D118" s="13" t="n"/>
      <c r="E118" s="13" t="n">
        <v>5728</v>
      </c>
      <c r="F118" s="253" t="n">
        <v>1.43966296</v>
      </c>
      <c r="G118" s="254">
        <f>(E118/1000)*1.43966296</f>
        <v/>
      </c>
    </row>
    <row r="119" spans="1:10">
      <c r="B119" s="6" t="s">
        <v>86</v>
      </c>
      <c r="C119" s="12" t="n">
        <v>38965</v>
      </c>
      <c r="D119" s="13" t="n"/>
      <c r="E119" s="13" t="n">
        <v>66804</v>
      </c>
      <c r="F119" s="253" t="n">
        <v>1.4295233641</v>
      </c>
      <c r="G119" s="254">
        <f>(E119/1000)*1.4295233641</f>
        <v/>
      </c>
    </row>
    <row r="120" spans="1:10">
      <c r="B120" s="6" t="s">
        <v>87</v>
      </c>
      <c r="C120" s="12" t="n">
        <v>38993</v>
      </c>
      <c r="D120" s="13" t="n"/>
      <c r="E120" s="13">
        <f>2*(E36+E48+E108)/5</f>
        <v/>
      </c>
      <c r="F120" s="253" t="n">
        <v>1.424126085998608</v>
      </c>
      <c r="G120" s="254">
        <f>E120/1000*F120</f>
        <v/>
      </c>
    </row>
    <row r="121" spans="1:10">
      <c r="B121" s="6" t="s">
        <v>88</v>
      </c>
      <c r="C121" s="12" t="n">
        <v>39035</v>
      </c>
      <c r="D121" s="13" t="n"/>
      <c r="E121" s="13">
        <f>2*(E37+E49+E109)/5</f>
        <v/>
      </c>
      <c r="F121" s="253" t="n">
        <v>1.4306</v>
      </c>
      <c r="G121" s="254">
        <f>E121/1000*F121</f>
        <v/>
      </c>
    </row>
    <row r="122" spans="1:10">
      <c r="B122" s="6" t="s">
        <v>89</v>
      </c>
      <c r="C122" s="12" t="n">
        <v>39056</v>
      </c>
      <c r="D122" s="13" t="n"/>
      <c r="E122" s="13">
        <f>2*(E38+E50+E110)/5</f>
        <v/>
      </c>
      <c r="F122" s="253" t="n">
        <v>1.434</v>
      </c>
      <c r="G122" s="254">
        <f>E122/1000*F122</f>
        <v/>
      </c>
    </row>
    <row r="123" spans="1:10">
      <c r="B123" s="6" t="s">
        <v>90</v>
      </c>
      <c r="C123" s="12" t="n">
        <v>38725</v>
      </c>
      <c r="D123" s="13" t="n"/>
      <c r="E123" s="13">
        <f>2*(E39+E51+E111)/5</f>
        <v/>
      </c>
      <c r="F123" s="253" t="n">
        <v>1.459097532447671</v>
      </c>
      <c r="G123" s="254">
        <f>E123/1000*F123</f>
        <v/>
      </c>
    </row>
    <row r="124" spans="1:10">
      <c r="A124" s="208" t="s">
        <v>116</v>
      </c>
      <c r="B124" s="6" t="s">
        <v>76</v>
      </c>
      <c r="C124" s="12" t="n"/>
      <c r="D124" s="13" t="n"/>
      <c r="E124" s="13" t="n"/>
      <c r="F124" s="13" t="n"/>
      <c r="G124" s="254" t="n"/>
    </row>
    <row r="125" spans="1:10">
      <c r="B125" s="6" t="s">
        <v>77</v>
      </c>
      <c r="C125" s="12" t="n"/>
      <c r="D125" s="13" t="n"/>
      <c r="E125" s="13" t="n"/>
      <c r="F125" s="13" t="n"/>
      <c r="G125" s="254" t="n"/>
    </row>
    <row r="126" spans="1:10">
      <c r="B126" s="6" t="s">
        <v>79</v>
      </c>
      <c r="C126" s="12" t="n"/>
      <c r="D126" s="13" t="n"/>
      <c r="E126" s="13" t="n"/>
      <c r="F126" s="13" t="n"/>
      <c r="G126" s="254" t="n"/>
    </row>
    <row r="127" spans="1:10">
      <c r="B127" s="6" t="s">
        <v>81</v>
      </c>
      <c r="C127" s="12" t="n">
        <v>38838</v>
      </c>
      <c r="D127" s="13" t="n"/>
      <c r="E127" s="13" t="n">
        <v>43768</v>
      </c>
      <c r="F127" s="253" t="n">
        <v>1.466827</v>
      </c>
      <c r="G127" s="254">
        <f>(E127/1000)*1.466827</f>
        <v/>
      </c>
    </row>
    <row r="128" spans="1:10">
      <c r="B128" s="6" t="s">
        <v>83</v>
      </c>
      <c r="C128" s="12" t="n">
        <v>38869</v>
      </c>
      <c r="D128" s="13" t="n"/>
      <c r="E128" s="13" t="n">
        <v>37168</v>
      </c>
      <c r="F128" s="253" t="n">
        <v>1.4599935478</v>
      </c>
      <c r="G128" s="254">
        <f>(E128/1000)*1.4599935478</f>
        <v/>
      </c>
    </row>
    <row r="129" spans="1:10">
      <c r="B129" s="6" t="s">
        <v>84</v>
      </c>
      <c r="C129" s="12" t="n">
        <v>38896</v>
      </c>
      <c r="D129" s="13" t="n"/>
      <c r="E129" s="13" t="n">
        <v>243</v>
      </c>
      <c r="F129" s="253" t="n">
        <v>1.4480832864</v>
      </c>
      <c r="G129" s="254">
        <f>(E129/1000)*1.4480832864</f>
        <v/>
      </c>
    </row>
    <row r="130" spans="1:10">
      <c r="B130" s="6" t="s">
        <v>85</v>
      </c>
      <c r="C130" s="12" t="n">
        <v>38925</v>
      </c>
      <c r="D130" s="13" t="n"/>
      <c r="E130" s="13" t="n">
        <v>5728</v>
      </c>
      <c r="F130" s="253" t="n">
        <v>1.43966296</v>
      </c>
      <c r="G130" s="254">
        <f>(E130/1000)*1.43966296</f>
        <v/>
      </c>
    </row>
    <row r="131" spans="1:10">
      <c r="B131" s="6" t="s">
        <v>86</v>
      </c>
      <c r="C131" s="12" t="n">
        <v>38965</v>
      </c>
      <c r="D131" s="13" t="n"/>
      <c r="E131" s="13" t="n">
        <v>66804</v>
      </c>
      <c r="F131" s="253" t="n">
        <v>1.4295233641</v>
      </c>
      <c r="G131" s="254">
        <f>(E131/1000)*1.4295233641</f>
        <v/>
      </c>
    </row>
    <row r="132" spans="1:10">
      <c r="B132" s="6" t="s">
        <v>87</v>
      </c>
      <c r="C132" s="12" t="n">
        <v>38993</v>
      </c>
      <c r="D132" s="13" t="n"/>
      <c r="E132" s="13">
        <f>2*(E36+E48+E108)/5</f>
        <v/>
      </c>
      <c r="F132" s="253" t="n">
        <v>1.424126085998608</v>
      </c>
      <c r="G132" s="254">
        <f>E132/1000*F132</f>
        <v/>
      </c>
    </row>
    <row r="133" spans="1:10">
      <c r="B133" s="6" t="s">
        <v>88</v>
      </c>
      <c r="C133" s="12" t="n">
        <v>39035</v>
      </c>
      <c r="D133" s="13" t="n"/>
      <c r="E133" s="13">
        <f>2*(E37+E49+E109)/5</f>
        <v/>
      </c>
      <c r="F133" s="253" t="n">
        <v>1.4306</v>
      </c>
      <c r="G133" s="254">
        <f>E133/1000*F133</f>
        <v/>
      </c>
    </row>
    <row r="134" spans="1:10">
      <c r="B134" s="6" t="s">
        <v>89</v>
      </c>
      <c r="C134" s="12" t="n">
        <v>39056</v>
      </c>
      <c r="D134" s="13" t="n"/>
      <c r="E134" s="13">
        <f>2*(E38+E50+E110)/5</f>
        <v/>
      </c>
      <c r="F134" s="253" t="n">
        <v>1.434</v>
      </c>
      <c r="G134" s="254">
        <f>E134/1000*F134</f>
        <v/>
      </c>
    </row>
    <row r="135" spans="1:10">
      <c r="B135" s="6" t="s">
        <v>90</v>
      </c>
      <c r="C135" s="12" t="n">
        <v>38725</v>
      </c>
      <c r="D135" s="13" t="n"/>
      <c r="E135" s="13">
        <f>2*(E39+E51+E111)/5</f>
        <v/>
      </c>
      <c r="F135" s="253" t="n">
        <v>1.459097532447671</v>
      </c>
      <c r="G135" s="254">
        <f>E135/1000*F135</f>
        <v/>
      </c>
    </row>
    <row r="136" spans="1:10">
      <c r="A136" s="45" t="n"/>
      <c r="B136" s="69" t="n"/>
      <c r="C136" s="69" t="n"/>
      <c r="D136" s="69" t="n"/>
      <c r="E136" s="69" t="n"/>
      <c r="F136" s="69" t="n"/>
      <c r="G136" s="261" t="n"/>
      <c r="H136" s="251" t="n"/>
    </row>
    <row r="137" spans="1:10">
      <c r="A137" s="8" t="s">
        <v>17</v>
      </c>
      <c r="B137" s="66" t="n"/>
      <c r="C137" s="69" t="n"/>
      <c r="D137" s="69" t="n"/>
      <c r="E137" s="69" t="n"/>
      <c r="F137" s="69" t="n"/>
      <c r="G137" s="261" t="n"/>
    </row>
    <row r="138" spans="1:10">
      <c r="A138" s="8" t="s">
        <v>117</v>
      </c>
      <c r="B138" s="66" t="n"/>
      <c r="C138" s="69" t="n"/>
      <c r="D138" s="69" t="n"/>
      <c r="E138" s="69" t="n"/>
      <c r="F138" s="69" t="n"/>
      <c r="G138" s="69" t="n"/>
    </row>
    <row r="139" spans="1:10">
      <c r="A139" s="45" t="s">
        <v>118</v>
      </c>
      <c r="B139" s="66" t="n"/>
      <c r="C139" s="69" t="n"/>
      <c r="D139" s="69" t="n"/>
      <c r="E139" s="69" t="n"/>
      <c r="F139" s="69" t="n"/>
      <c r="G139" s="69" t="n"/>
    </row>
    <row r="140" spans="1:10">
      <c r="A140" s="45" t="s">
        <v>63</v>
      </c>
      <c r="B140" s="66" t="n"/>
      <c r="C140" s="69" t="n"/>
      <c r="D140" s="69" t="n"/>
      <c r="E140" s="69" t="n"/>
      <c r="F140" s="69" t="n"/>
      <c r="G140" s="69" t="n"/>
    </row>
    <row r="141" spans="1:10">
      <c r="A141" s="45" t="s">
        <v>64</v>
      </c>
      <c r="B141" s="66" t="n"/>
      <c r="C141" s="69" t="n"/>
      <c r="D141" s="69" t="n"/>
      <c r="E141" s="69" t="n"/>
      <c r="F141" s="69" t="n"/>
      <c r="G141" s="69" t="n"/>
    </row>
    <row r="142" spans="1:10">
      <c r="A142" s="45" t="n"/>
      <c r="B142" s="66" t="n"/>
      <c r="C142" s="69" t="n"/>
      <c r="D142" s="69" t="n"/>
      <c r="E142" s="69" t="n"/>
      <c r="F142" s="69" t="n"/>
      <c r="G142" s="69" t="n"/>
    </row>
    <row r="143" spans="1:10">
      <c r="A143" s="45" t="n"/>
      <c r="B143" s="66" t="n"/>
      <c r="C143" s="69" t="n"/>
      <c r="D143" s="69" t="n"/>
      <c r="E143" s="69" t="n"/>
      <c r="F143" s="69" t="n"/>
      <c r="G143" s="69" t="n"/>
    </row>
    <row r="144" spans="1:10">
      <c r="A144" s="45" t="n"/>
      <c r="B144" s="66" t="n"/>
    </row>
    <row r="145" spans="1:10">
      <c r="A145" s="45" t="n"/>
      <c r="B145" s="66" t="n"/>
    </row>
    <row r="146" spans="1:10">
      <c r="A146" s="45" t="n"/>
      <c r="B146" s="66" t="n"/>
    </row>
    <row r="147" spans="1:10">
      <c r="A147" s="45" t="n"/>
      <c r="B147" s="66" t="n"/>
    </row>
    <row r="148" spans="1:10">
      <c r="A148" s="45" t="n"/>
      <c r="B148" s="66" t="n"/>
    </row>
    <row r="149" spans="1:10">
      <c r="A149" s="45" t="n"/>
      <c r="B149" s="66" t="n"/>
    </row>
    <row r="150" spans="1:10">
      <c r="A150" s="45" t="n"/>
      <c r="B150" s="66" t="n"/>
    </row>
    <row r="151" spans="1:10">
      <c r="A151" s="45" t="n"/>
      <c r="B151" s="66" t="n"/>
    </row>
    <row r="152" spans="1:10">
      <c r="A152" s="45" t="n"/>
      <c r="B152" s="66" t="n"/>
    </row>
    <row r="153" spans="1:10">
      <c r="A153" s="45" t="n"/>
      <c r="B153" s="66" t="n"/>
    </row>
    <row r="154" spans="1:10">
      <c r="A154" s="45" t="n"/>
      <c r="B154" s="66" t="n"/>
    </row>
    <row r="155" spans="1:10">
      <c r="A155" s="45" t="n"/>
      <c r="B155" s="66" t="n"/>
    </row>
    <row r="156" spans="1:10">
      <c r="A156" s="45" t="n"/>
      <c r="B156" s="66" t="n"/>
    </row>
    <row r="157" spans="1:10">
      <c r="A157" s="45" t="n"/>
      <c r="B157" s="66" t="n"/>
    </row>
    <row r="158" spans="1:10">
      <c r="A158" s="45" t="n"/>
      <c r="B158" s="66" t="n"/>
    </row>
    <row r="159" spans="1:10">
      <c r="A159" s="45" t="n"/>
      <c r="B159" s="66" t="n"/>
    </row>
    <row r="160" spans="1:10">
      <c r="A160" s="45" t="n"/>
      <c r="B160" s="66" t="n"/>
    </row>
    <row r="161" spans="1:10">
      <c r="A161" s="45" t="n"/>
      <c r="B161" s="66" t="n"/>
    </row>
    <row r="162" spans="1:10">
      <c r="A162" s="45" t="n"/>
      <c r="B162" s="66" t="n"/>
    </row>
    <row r="163" spans="1:10">
      <c r="A163" s="45" t="n"/>
      <c r="B163" s="66" t="n"/>
    </row>
    <row r="164" spans="1:10">
      <c r="A164" s="45" t="n"/>
      <c r="B164" s="66" t="n"/>
    </row>
    <row r="165" spans="1:10">
      <c r="A165" s="45" t="n"/>
      <c r="B165" s="66" t="n"/>
    </row>
    <row r="166" spans="1:10">
      <c r="A166" s="45" t="n"/>
      <c r="B166" s="66" t="n"/>
    </row>
    <row r="167" spans="1:10">
      <c r="A167" s="45" t="n"/>
      <c r="B167" s="66" t="n"/>
    </row>
    <row r="168" spans="1:10">
      <c r="A168" s="45" t="n"/>
      <c r="B168" s="66" t="n"/>
    </row>
    <row r="169" spans="1:10">
      <c r="A169" s="45" t="n"/>
      <c r="B169" s="66" t="n"/>
    </row>
    <row r="170" spans="1:10">
      <c r="A170" s="45" t="n"/>
      <c r="B170" s="66" t="n"/>
    </row>
    <row r="171" spans="1:10">
      <c r="A171" s="45" t="n"/>
      <c r="B171" s="66" t="n"/>
    </row>
    <row r="172" spans="1:10">
      <c r="A172" s="45" t="n"/>
      <c r="B172" s="66" t="n"/>
    </row>
    <row r="173" spans="1:10">
      <c r="A173" s="45" t="n"/>
      <c r="B173" s="66" t="n"/>
    </row>
    <row r="174" spans="1:10">
      <c r="A174" s="45" t="n"/>
      <c r="B174" s="66" t="n"/>
    </row>
    <row r="175" spans="1:10">
      <c r="A175" s="45" t="n"/>
      <c r="B175" s="66" t="n"/>
    </row>
    <row r="176" spans="1:10">
      <c r="A176" s="45" t="n"/>
      <c r="B176" s="66" t="n"/>
    </row>
    <row r="177" spans="1:10">
      <c r="A177" s="45" t="n"/>
      <c r="B177" s="66" t="n"/>
    </row>
    <row r="178" spans="1:10">
      <c r="A178" s="45" t="n"/>
      <c r="B178" s="66" t="n"/>
    </row>
    <row r="179" spans="1:10">
      <c r="A179" s="45" t="n"/>
      <c r="B179" s="66" t="n"/>
    </row>
    <row r="180" spans="1:10">
      <c r="A180" s="45" t="n"/>
      <c r="B180" s="66" t="n"/>
    </row>
    <row r="181" spans="1:10">
      <c r="A181" s="45" t="n"/>
      <c r="B181" s="66" t="n"/>
    </row>
    <row r="182" spans="1:10">
      <c r="A182" s="45" t="n"/>
      <c r="B182" s="66" t="n"/>
    </row>
    <row r="183" spans="1:10">
      <c r="A183" s="45" t="n"/>
      <c r="B183" s="66" t="n"/>
    </row>
    <row r="184" spans="1:10">
      <c r="A184" s="45" t="n"/>
      <c r="B184" s="66" t="n"/>
    </row>
    <row r="185" spans="1:10">
      <c r="A185" s="45" t="n"/>
      <c r="B185" s="66" t="n"/>
    </row>
    <row r="186" spans="1:10">
      <c r="A186" s="45" t="n"/>
      <c r="B186" s="66" t="n"/>
    </row>
    <row r="187" spans="1:10">
      <c r="A187" s="45" t="n"/>
      <c r="B187" s="66" t="n"/>
    </row>
    <row r="188" spans="1:10">
      <c r="A188" s="45" t="n"/>
      <c r="B188" s="66" t="n"/>
    </row>
    <row r="189" spans="1:10">
      <c r="A189" s="45" t="n"/>
      <c r="B189" s="66" t="n"/>
    </row>
    <row r="190" spans="1:10">
      <c r="A190" s="45" t="n"/>
      <c r="B190" s="66" t="n"/>
    </row>
    <row r="191" spans="1:10">
      <c r="A191" s="45" t="n"/>
      <c r="B191" s="66" t="n"/>
    </row>
    <row r="192" spans="1:10">
      <c r="A192" s="45" t="n"/>
      <c r="B192" s="66" t="n"/>
    </row>
    <row r="193" spans="1:10">
      <c r="A193" s="45" t="n"/>
      <c r="B193" s="66" t="n"/>
    </row>
    <row r="194" spans="1:10">
      <c r="A194" s="45" t="n"/>
      <c r="B194" s="66" t="n"/>
    </row>
    <row r="195" spans="1:10">
      <c r="A195" s="45" t="n"/>
      <c r="B195" s="66" t="n"/>
    </row>
    <row r="196" spans="1:10">
      <c r="A196" s="45" t="n"/>
      <c r="B196" s="66" t="n"/>
    </row>
    <row r="197" spans="1:10">
      <c r="A197" s="45" t="n"/>
      <c r="B197" s="66" t="n"/>
    </row>
    <row r="198" spans="1:10">
      <c r="A198" s="45" t="n"/>
      <c r="B198" s="66" t="n"/>
    </row>
    <row r="199" spans="1:10">
      <c r="A199" s="45" t="n"/>
      <c r="B199" s="66" t="n"/>
    </row>
    <row r="200" spans="1:10">
      <c r="A200" s="45" t="n"/>
      <c r="B200" s="66" t="n"/>
    </row>
    <row r="201" spans="1:10">
      <c r="A201" s="45" t="n"/>
      <c r="B201" s="66" t="n"/>
    </row>
    <row r="202" spans="1:10">
      <c r="A202" s="45" t="n"/>
      <c r="B202" s="66" t="n"/>
    </row>
    <row r="203" spans="1:10">
      <c r="A203" s="45" t="n"/>
      <c r="B203" s="66" t="n"/>
    </row>
    <row r="204" spans="1:10">
      <c r="A204" s="45" t="n"/>
      <c r="B204" s="66" t="n"/>
    </row>
    <row r="205" spans="1:10">
      <c r="A205" s="45" t="n"/>
      <c r="B205" s="66" t="n"/>
    </row>
    <row r="206" spans="1:10">
      <c r="A206" s="45" t="n"/>
      <c r="B206" s="66" t="n"/>
    </row>
    <row r="207" spans="1:10">
      <c r="A207" s="45" t="n"/>
      <c r="B207" s="66" t="n"/>
    </row>
    <row r="208" spans="1:10">
      <c r="A208" s="45" t="n"/>
      <c r="B208" s="66" t="n"/>
    </row>
    <row r="209" spans="1:10">
      <c r="A209" s="45" t="n"/>
      <c r="B209" s="66" t="n"/>
    </row>
    <row r="210" spans="1:10">
      <c r="A210" s="45" t="n"/>
      <c r="B210" s="66" t="n"/>
    </row>
    <row r="211" spans="1:10">
      <c r="A211" s="45" t="n"/>
      <c r="B211" s="66" t="n"/>
    </row>
    <row r="212" spans="1:10">
      <c r="A212" s="45" t="n"/>
      <c r="B212" s="66" t="n"/>
    </row>
    <row r="213" spans="1:10">
      <c r="A213" s="45" t="n"/>
      <c r="B213" s="66" t="n"/>
    </row>
    <row r="214" spans="1:10">
      <c r="A214" s="45" t="n"/>
      <c r="B214" s="66" t="n"/>
    </row>
    <row r="215" spans="1:10">
      <c r="A215" s="45" t="n"/>
      <c r="B215" s="66" t="n"/>
    </row>
    <row r="216" spans="1:10">
      <c r="A216" s="45" t="n"/>
      <c r="B216" s="66" t="n"/>
    </row>
    <row r="217" spans="1:10">
      <c r="A217" s="45" t="n"/>
      <c r="B217" s="66" t="n"/>
    </row>
    <row r="218" spans="1:10">
      <c r="A218" s="45" t="n"/>
      <c r="B218" s="66" t="n"/>
    </row>
    <row r="219" spans="1:10">
      <c r="A219" s="45" t="n"/>
      <c r="B219" s="66" t="n"/>
    </row>
    <row r="220" spans="1:10">
      <c r="A220" s="45" t="n"/>
      <c r="B220" s="66" t="n"/>
    </row>
    <row r="221" spans="1:10">
      <c r="A221" s="45" t="n"/>
      <c r="B221" s="66" t="n"/>
    </row>
    <row r="222" spans="1:10">
      <c r="A222" s="45" t="n"/>
      <c r="B222" s="66" t="n"/>
    </row>
    <row r="223" spans="1:10">
      <c r="A223" s="45" t="n"/>
      <c r="B223" s="66" t="n"/>
    </row>
    <row r="224" spans="1:10">
      <c r="A224" s="45" t="n"/>
      <c r="B224" s="66" t="n"/>
    </row>
    <row r="225" spans="1:10">
      <c r="A225" s="45" t="n"/>
      <c r="B225" s="66" t="n"/>
    </row>
    <row r="226" spans="1:10">
      <c r="A226" s="45" t="n"/>
      <c r="B226" s="66" t="n"/>
    </row>
    <row r="227" spans="1:10">
      <c r="A227" s="45" t="n"/>
      <c r="B227" s="66" t="n"/>
    </row>
    <row r="228" spans="1:10">
      <c r="A228" s="45" t="n"/>
      <c r="B228" s="66" t="n"/>
    </row>
    <row r="229" spans="1:10">
      <c r="A229" s="45" t="n"/>
      <c r="B229" s="66" t="n"/>
    </row>
    <row r="230" spans="1:10">
      <c r="A230" s="45" t="n"/>
      <c r="B230" s="66" t="n"/>
    </row>
    <row r="231" spans="1:10">
      <c r="A231" s="45" t="n"/>
      <c r="B231" s="66" t="n"/>
    </row>
    <row r="232" spans="1:10">
      <c r="A232" s="45" t="n"/>
      <c r="B232" s="66" t="n"/>
    </row>
    <row r="233" spans="1:10">
      <c r="A233" s="45" t="n"/>
      <c r="B233" s="66" t="n"/>
    </row>
    <row r="234" spans="1:10">
      <c r="A234" s="45" t="n"/>
      <c r="B234" s="66" t="n"/>
    </row>
    <row r="235" spans="1:10">
      <c r="A235" s="45" t="n"/>
      <c r="B235" s="66" t="n"/>
    </row>
    <row r="236" spans="1:10">
      <c r="A236" s="45" t="n"/>
      <c r="B236" s="66" t="n"/>
    </row>
    <row r="237" spans="1:10">
      <c r="A237" s="45" t="n"/>
      <c r="B237" s="66" t="n"/>
    </row>
    <row r="238" spans="1:10">
      <c r="A238" s="45" t="n"/>
      <c r="B238" s="66" t="n"/>
    </row>
    <row r="239" spans="1:10">
      <c r="A239" s="45" t="n"/>
      <c r="B239" s="66" t="n"/>
    </row>
    <row r="240" spans="1:10">
      <c r="A240" s="45" t="n"/>
      <c r="B240" s="66" t="n"/>
    </row>
    <row r="241" spans="1:10">
      <c r="A241" s="45" t="n"/>
      <c r="B241" s="66" t="n"/>
    </row>
    <row r="242" spans="1:10">
      <c r="A242" s="45" t="n"/>
      <c r="B242" s="66" t="n"/>
    </row>
    <row r="243" spans="1:10">
      <c r="A243" s="45" t="n"/>
      <c r="B243" s="66" t="n"/>
    </row>
    <row r="244" spans="1:10">
      <c r="A244" s="45" t="n"/>
      <c r="B244" s="66" t="n"/>
    </row>
    <row r="245" spans="1:10">
      <c r="A245" s="45" t="n"/>
      <c r="B245" s="66" t="n"/>
    </row>
    <row r="246" spans="1:10">
      <c r="A246" s="45" t="n"/>
      <c r="B246" s="66" t="n"/>
    </row>
    <row r="247" spans="1:10">
      <c r="A247" s="45" t="n"/>
      <c r="B247" s="66" t="n"/>
    </row>
    <row r="248" spans="1:10">
      <c r="A248" s="45" t="n"/>
      <c r="B248" s="66" t="n"/>
    </row>
    <row r="249" spans="1:10">
      <c r="A249" s="45" t="n"/>
      <c r="B249" s="66" t="n"/>
    </row>
    <row r="250" spans="1:10">
      <c r="A250" s="45" t="n"/>
      <c r="B250" s="66" t="n"/>
    </row>
    <row r="251" spans="1:10">
      <c r="A251" s="45" t="n"/>
      <c r="B251" s="66" t="n"/>
    </row>
    <row r="252" spans="1:10">
      <c r="A252" s="45" t="n"/>
      <c r="B252" s="66" t="n"/>
    </row>
    <row r="253" spans="1:10">
      <c r="A253" s="45" t="n"/>
      <c r="B253" s="66" t="n"/>
    </row>
    <row r="254" spans="1:10">
      <c r="A254" s="45" t="n"/>
      <c r="B254" s="66" t="n"/>
    </row>
    <row r="255" spans="1:10">
      <c r="A255" s="45" t="n"/>
      <c r="B255" s="66" t="n"/>
    </row>
    <row r="256" spans="1:10">
      <c r="A256" s="45" t="n"/>
      <c r="B256" s="66" t="n"/>
    </row>
    <row r="257" spans="1:10">
      <c r="A257" s="45" t="n"/>
      <c r="B257" s="66" t="n"/>
    </row>
    <row r="258" spans="1:10">
      <c r="A258" s="45" t="n"/>
      <c r="B258" s="66" t="n"/>
    </row>
    <row r="259" spans="1:10">
      <c r="A259" s="45" t="n"/>
      <c r="B259" s="66" t="n"/>
    </row>
    <row r="260" spans="1:10">
      <c r="A260" s="45" t="n"/>
      <c r="B260" s="66" t="n"/>
    </row>
    <row r="261" spans="1:10">
      <c r="A261" s="45" t="n"/>
      <c r="B261" s="66" t="n"/>
    </row>
    <row r="262" spans="1:10">
      <c r="A262" s="45" t="n"/>
      <c r="B262" s="66" t="n"/>
    </row>
    <row r="263" spans="1:10">
      <c r="A263" s="45" t="n"/>
      <c r="B263" s="66" t="n"/>
    </row>
    <row r="264" spans="1:10">
      <c r="A264" s="45" t="n"/>
      <c r="B264" s="66" t="n"/>
    </row>
    <row r="265" spans="1:10">
      <c r="A265" s="45" t="n"/>
      <c r="B265" s="66" t="n"/>
    </row>
    <row r="266" spans="1:10">
      <c r="A266" s="45" t="n"/>
      <c r="B266" s="66" t="n"/>
    </row>
    <row r="267" spans="1:10">
      <c r="A267" s="45" t="n"/>
      <c r="B267" s="66" t="n"/>
    </row>
    <row r="268" spans="1:10">
      <c r="A268" s="45" t="n"/>
      <c r="B268" s="66" t="n"/>
    </row>
    <row r="269" spans="1:10">
      <c r="A269" s="45" t="n"/>
      <c r="B269" s="66" t="n"/>
    </row>
    <row r="270" spans="1:10">
      <c r="A270" s="45" t="n"/>
      <c r="B270" s="66" t="n"/>
    </row>
    <row r="271" spans="1:10">
      <c r="A271" s="45" t="n"/>
      <c r="B271" s="66" t="n"/>
    </row>
    <row r="272" spans="1:10">
      <c r="A272" s="45" t="n"/>
      <c r="B272" s="66" t="n"/>
    </row>
    <row r="273" spans="1:10">
      <c r="A273" s="45" t="n"/>
      <c r="B273" s="66" t="n"/>
    </row>
    <row r="274" spans="1:10">
      <c r="A274" s="45" t="n"/>
      <c r="B274" s="66" t="n"/>
    </row>
    <row r="275" spans="1:10">
      <c r="A275" s="45" t="n"/>
      <c r="B275" s="66" t="n"/>
    </row>
    <row r="276" spans="1:10">
      <c r="A276" s="45" t="n"/>
      <c r="B276" s="66" t="n"/>
    </row>
    <row r="277" spans="1:10">
      <c r="A277" s="45" t="n"/>
      <c r="B277" s="66" t="n"/>
    </row>
    <row r="278" spans="1:10">
      <c r="A278" s="45" t="n"/>
      <c r="B278" s="66" t="n"/>
    </row>
    <row r="279" spans="1:10">
      <c r="A279" s="45" t="n"/>
      <c r="B279" s="66" t="n"/>
    </row>
    <row r="280" spans="1:10">
      <c r="A280" s="45" t="n"/>
      <c r="B280" s="66" t="n"/>
    </row>
    <row r="281" spans="1:10">
      <c r="A281" s="45" t="n"/>
      <c r="B281" s="66" t="n"/>
    </row>
    <row r="282" spans="1:10">
      <c r="A282" s="45" t="n"/>
      <c r="B282" s="66" t="n"/>
    </row>
    <row r="283" spans="1:10">
      <c r="A283" s="45" t="n"/>
      <c r="B283" s="66" t="n"/>
    </row>
    <row r="284" spans="1:10">
      <c r="A284" s="45" t="n"/>
      <c r="B284" s="66" t="n"/>
    </row>
    <row r="285" spans="1:10">
      <c r="A285" s="45" t="n"/>
      <c r="B285" s="66" t="n"/>
    </row>
    <row r="286" spans="1:10">
      <c r="A286" s="45" t="n"/>
      <c r="B286" s="66" t="n"/>
    </row>
    <row r="287" spans="1:10">
      <c r="A287" s="45" t="n"/>
      <c r="B287" s="66" t="n"/>
    </row>
    <row r="288" spans="1:10">
      <c r="A288" s="45" t="n"/>
      <c r="B288" s="66" t="n"/>
    </row>
    <row r="289" spans="1:10">
      <c r="A289" s="45" t="n"/>
      <c r="B289" s="66" t="n"/>
    </row>
    <row r="290" spans="1:10">
      <c r="A290" s="45" t="n"/>
      <c r="B290" s="66" t="n"/>
    </row>
    <row r="291" spans="1:10">
      <c r="A291" s="45" t="n"/>
      <c r="B291" s="66" t="n"/>
    </row>
    <row r="292" spans="1:10">
      <c r="A292" s="45" t="n"/>
      <c r="B292" s="66" t="n"/>
    </row>
    <row r="293" spans="1:10">
      <c r="A293" s="45" t="n"/>
      <c r="B293" s="66" t="n"/>
    </row>
    <row r="294" spans="1:10">
      <c r="A294" s="45" t="n"/>
      <c r="B294" s="66" t="n"/>
    </row>
    <row r="295" spans="1:10">
      <c r="A295" s="45" t="n"/>
      <c r="B295" s="66" t="n"/>
    </row>
    <row r="296" spans="1:10">
      <c r="A296" s="45" t="n"/>
      <c r="B296" s="66" t="n"/>
    </row>
    <row r="297" spans="1:10">
      <c r="A297" s="45" t="n"/>
      <c r="B297" s="66" t="n"/>
    </row>
    <row r="298" spans="1:10">
      <c r="A298" s="45" t="n"/>
      <c r="B298" s="66" t="n"/>
    </row>
    <row r="299" spans="1:10">
      <c r="A299" s="45" t="n"/>
      <c r="B299" s="66" t="n"/>
    </row>
    <row r="300" spans="1:10">
      <c r="A300" s="45" t="n"/>
      <c r="B300" s="66" t="n"/>
    </row>
    <row r="301" spans="1:10">
      <c r="A301" s="45" t="n"/>
      <c r="B301" s="66" t="n"/>
    </row>
    <row r="302" spans="1:10">
      <c r="A302" s="45" t="n"/>
      <c r="B302" s="66" t="n"/>
    </row>
    <row r="303" spans="1:10">
      <c r="A303" s="45" t="n"/>
      <c r="B303" s="66" t="n"/>
    </row>
    <row r="304" spans="1:10">
      <c r="A304" s="45" t="n"/>
      <c r="B304" s="66" t="n"/>
    </row>
    <row r="305" spans="1:10">
      <c r="A305" s="45" t="n"/>
      <c r="B305" s="66" t="n"/>
    </row>
    <row r="306" spans="1:10">
      <c r="A306" s="45" t="n"/>
      <c r="B306" s="66" t="n"/>
    </row>
    <row r="307" spans="1:10">
      <c r="A307" s="45" t="n"/>
      <c r="B307" s="66" t="n"/>
    </row>
    <row r="308" spans="1:10">
      <c r="A308" s="45" t="n"/>
      <c r="B308" s="66" t="n"/>
    </row>
    <row r="309" spans="1:10">
      <c r="A309" s="45" t="n"/>
      <c r="B309" s="66" t="n"/>
    </row>
    <row r="310" spans="1:10">
      <c r="A310" s="45" t="n"/>
      <c r="B310" s="66" t="n"/>
    </row>
    <row r="311" spans="1:10">
      <c r="A311" s="45" t="n"/>
      <c r="B311" s="66" t="n"/>
    </row>
    <row r="312" spans="1:10">
      <c r="A312" s="45" t="n"/>
      <c r="B312" s="66" t="n"/>
    </row>
  </sheetData>
  <mergeCells count="11">
    <mergeCell ref="A124:A135"/>
    <mergeCell ref="A112:A123"/>
    <mergeCell ref="A100:A111"/>
    <mergeCell ref="A88:A99"/>
    <mergeCell ref="A28:A39"/>
    <mergeCell ref="A16:A27"/>
    <mergeCell ref="A4:A15"/>
    <mergeCell ref="A76:A87"/>
    <mergeCell ref="A64:A75"/>
    <mergeCell ref="A52:A63"/>
    <mergeCell ref="A40:A51"/>
  </mergeCells>
  <printOptions horizontalCentered="1"/>
  <pageMargins bottom="0.75" footer="0.5" header="0.5" left="0.5" right="0.5" top="0.75"/>
  <pageSetup orientation="portrait"/>
  <headerFooter alignWithMargins="0">
    <oddHeader/>
    <oddFooter>&amp;C&amp;P of &amp;N</oddFooter>
    <evenHeader/>
    <evenFooter/>
    <firstHeader/>
    <firstFooter/>
  </headerFooter>
  <rowBreaks count="2" manualBreakCount="2">
    <brk id="51" man="1" max="16383" min="0"/>
    <brk id="99" man="1" max="16383" min="0"/>
  </rowBreaks>
  <legacyDrawing r:id="anysvml"/>
</worksheet>
</file>

<file path=xl/worksheets/sheet8.xml><?xml version="1.0" encoding="utf-8"?>
<worksheet xmlns:r="http://schemas.openxmlformats.org/officeDocument/2006/relationships" xmlns="http://schemas.openxmlformats.org/spreadsheetml/2006/main">
  <sheetPr codeName="Sheet8">
    <outlinePr summaryBelow="1" summaryRight="1"/>
    <pageSetUpPr fitToPage="1"/>
  </sheetPr>
  <dimension ref="A1:W43"/>
  <sheetViews>
    <sheetView topLeftCell="A13" workbookViewId="0" zoomScale="130" zoomScaleNormal="130" zoomScaleSheetLayoutView="130">
      <pane activePane="topRight" state="frozen" topLeftCell="B1" xSplit="1"/>
      <selection activeCell="I13" pane="topRight" sqref="I1:Q1048576"/>
    </sheetView>
  </sheetViews>
  <sheetFormatPr baseColWidth="8" defaultColWidth="9.140625" defaultRowHeight="11.25" outlineLevelCol="0"/>
  <cols>
    <col customWidth="1" max="1" min="1" style="170" width="11.28515625"/>
    <col customWidth="1" max="2" min="2" style="170" width="18"/>
    <col customWidth="1" hidden="1" max="3" min="3" style="170" width="12.42578125"/>
    <col customWidth="1" hidden="1" max="4" min="4" style="170" width="10.140625"/>
    <col customWidth="1" hidden="1" max="6" min="5" style="170" width="8.7109375"/>
    <col customWidth="1" hidden="1" max="7" min="7" style="170" width="10"/>
    <col customWidth="1" hidden="1" max="8" min="8" style="170" width="8.7109375"/>
    <col customWidth="1" max="9" min="9" style="170" width="8.7109375"/>
    <col customWidth="1" max="10" min="10" style="170" width="10.5703125"/>
    <col customWidth="1" max="11" min="11" style="170" width="9.5703125"/>
    <col customWidth="1" max="12" min="12" style="170" width="8.7109375"/>
    <col customWidth="1" max="13" min="13" style="170" width="8.7109375"/>
    <col customWidth="1" max="14" min="14" style="170" width="8.7109375"/>
    <col customWidth="1" max="16" min="15" style="170" width="9.5703125"/>
    <col customWidth="1" max="18" min="17" style="170" width="9.140625"/>
    <col customWidth="1" max="16384" min="19" style="170" width="9.140625"/>
  </cols>
  <sheetData>
    <row customHeight="1" ht="15.75" r="1" s="200" spans="1:23">
      <c r="A1" s="47" t="s">
        <v>119</v>
      </c>
      <c r="C1" s="262" t="n"/>
      <c r="D1" s="262" t="s">
        <v>48</v>
      </c>
      <c r="E1" s="262" t="n"/>
      <c r="F1" s="262" t="n"/>
      <c r="G1" s="262" t="n"/>
      <c r="H1" s="262" t="n"/>
      <c r="I1" s="262" t="n"/>
      <c r="J1" s="262" t="n"/>
      <c r="K1" s="262" t="n"/>
      <c r="L1" s="262" t="n"/>
      <c r="M1" s="262" t="n"/>
    </row>
    <row r="2" spans="1:23">
      <c r="C2" s="263" t="n"/>
      <c r="D2" s="263" t="n"/>
      <c r="H2" s="264" t="n"/>
      <c r="I2" s="263" t="n"/>
      <c r="J2" s="263" t="n"/>
      <c r="K2" s="263" t="n"/>
      <c r="L2" s="263" t="n"/>
      <c r="M2" s="263" t="n"/>
    </row>
    <row r="3" spans="1:23">
      <c r="A3" s="109" t="s">
        <v>3</v>
      </c>
      <c r="B3" s="109" t="s">
        <v>4</v>
      </c>
      <c r="C3" s="210" t="n">
        <v>42917</v>
      </c>
      <c r="D3" s="210" t="n">
        <v>42948</v>
      </c>
      <c r="E3" s="210" t="n">
        <v>42979</v>
      </c>
      <c r="F3" s="210" t="n">
        <v>43009</v>
      </c>
      <c r="G3" s="210" t="n">
        <v>43040</v>
      </c>
      <c r="H3" s="210" t="n">
        <v>43070</v>
      </c>
      <c r="I3" s="210" t="n">
        <v>43101</v>
      </c>
      <c r="J3" s="210" t="n">
        <v>43132</v>
      </c>
      <c r="K3" s="210" t="n">
        <v>43160</v>
      </c>
      <c r="L3" s="210" t="n">
        <v>43191</v>
      </c>
      <c r="M3" s="210" t="n">
        <v>43221</v>
      </c>
      <c r="N3" s="210" t="n">
        <v>43252</v>
      </c>
      <c r="O3" s="210" t="s">
        <v>1</v>
      </c>
      <c r="P3" s="113" t="s">
        <v>5</v>
      </c>
    </row>
    <row customFormat="1" r="4" s="212" spans="1:23">
      <c r="A4" s="212" t="n"/>
      <c r="B4" s="213" t="n"/>
      <c r="C4" s="212" t="n"/>
      <c r="D4" s="212" t="n"/>
      <c r="E4" s="212" t="n"/>
      <c r="F4" s="212" t="n"/>
      <c r="G4" s="212" t="n"/>
      <c r="H4" s="212" t="n"/>
      <c r="I4" s="212" t="n"/>
      <c r="J4" s="212" t="n"/>
      <c r="K4" s="212" t="n"/>
      <c r="L4" s="212" t="n"/>
      <c r="M4" s="212" t="n"/>
      <c r="N4" s="212" t="n"/>
      <c r="O4" s="212" t="n"/>
    </row>
    <row r="5" spans="1:23">
      <c r="A5" s="170" t="s">
        <v>6</v>
      </c>
      <c r="B5" s="213" t="s">
        <v>7</v>
      </c>
      <c r="C5" s="212" t="n">
        <v>42956</v>
      </c>
      <c r="D5" s="212" t="n">
        <v>42616</v>
      </c>
      <c r="E5" s="212" t="n">
        <v>43009</v>
      </c>
      <c r="F5" s="212" t="n">
        <v>43040</v>
      </c>
      <c r="G5" s="212" t="n">
        <v>43070</v>
      </c>
      <c r="H5" s="212" t="n">
        <v>43101</v>
      </c>
      <c r="I5" s="212" t="n">
        <v>43132</v>
      </c>
      <c r="J5" s="212" t="n">
        <v>42796</v>
      </c>
      <c r="K5" s="212" t="n">
        <v>42826</v>
      </c>
      <c r="L5" s="212" t="n">
        <v>42859</v>
      </c>
      <c r="M5" s="212" t="n">
        <v>42887</v>
      </c>
      <c r="N5" s="265" t="n">
        <v>42917</v>
      </c>
      <c r="O5" s="194" t="n"/>
      <c r="P5" s="194" t="n"/>
      <c r="Q5" s="169" t="n"/>
    </row>
    <row customHeight="1" ht="12" r="6" s="200" spans="1:23">
      <c r="A6" s="170" t="n"/>
      <c r="B6" s="81" t="s">
        <v>8</v>
      </c>
      <c r="C6" s="148" t="n"/>
      <c r="D6" s="169" t="n"/>
      <c r="E6" s="148" t="n"/>
      <c r="F6" s="169" t="n"/>
      <c r="G6" s="167" t="n"/>
      <c r="H6" s="169" t="n"/>
      <c r="I6" s="167" t="n"/>
      <c r="J6" s="167" t="n"/>
      <c r="K6" s="167" t="n"/>
      <c r="L6" s="167" t="n"/>
      <c r="M6" s="167" t="n"/>
      <c r="N6" s="167" t="n"/>
      <c r="O6" s="167" t="n"/>
    </row>
    <row r="7" spans="1:23">
      <c r="A7" s="170" t="n"/>
      <c r="B7" s="81" t="s">
        <v>9</v>
      </c>
      <c r="C7" s="190">
        <f>42925/(2976/2976)</f>
        <v/>
      </c>
      <c r="D7" s="169">
        <f>50032.25/(2969/2976)</f>
        <v/>
      </c>
      <c r="E7" s="169">
        <f>53654.5/(2880/2880)</f>
        <v/>
      </c>
      <c r="F7" s="148">
        <f>52617.75/(2975/2976)</f>
        <v/>
      </c>
      <c r="G7" s="148">
        <f>48193/(2878/2880)</f>
        <v/>
      </c>
      <c r="H7" s="148">
        <f>37623.5/(2706/2976)</f>
        <v/>
      </c>
      <c r="I7" s="167">
        <f>6710.25/(361/2976)</f>
        <v/>
      </c>
      <c r="J7" s="148">
        <f>46945.75/(2688/2688)</f>
        <v/>
      </c>
      <c r="K7" s="148">
        <f>38470/(2243/2976)</f>
        <v/>
      </c>
      <c r="L7" s="148">
        <f>46775.75/(2857/2880)</f>
        <v/>
      </c>
      <c r="M7" s="148">
        <f>41207/(2974/2976)</f>
        <v/>
      </c>
      <c r="N7" s="148">
        <f>31111.25/(2163/2880)</f>
        <v/>
      </c>
      <c r="O7" s="169">
        <f>SUM(C7:N7)</f>
        <v/>
      </c>
    </row>
    <row customHeight="1" ht="22.5" r="8" s="200" spans="1:23">
      <c r="A8" s="170" t="n"/>
      <c r="B8" s="121" t="s">
        <v>10</v>
      </c>
      <c r="C8" s="219">
        <f>(126961.92+159448.01+1556.39+39787.05)/(1912930+0+266705)</f>
        <v/>
      </c>
      <c r="D8" s="217">
        <f>(34148.26+143809.97+112546.38+1556.95)/(234629+1723459)</f>
        <v/>
      </c>
      <c r="E8" s="264">
        <f>(185076.27+1457.83+134966.15+29901.04)/(2094283+0+200436)</f>
        <v/>
      </c>
      <c r="F8" s="217">
        <f>(149298.66+1507.11+119543.93+30874.59)/(1633178+0+206962)</f>
        <v/>
      </c>
      <c r="G8" s="217">
        <f>(110625.2+127231.05+1367.15+19692.82)/(1619564+0+128787)</f>
        <v/>
      </c>
      <c r="H8" s="217">
        <f>(119751.42+21491.19+1408.55+103923)/(1575343+140548)</f>
        <v/>
      </c>
      <c r="I8" s="219">
        <f>(114810.28+126949.47+14854.14+1506.62)/(1684658+97143)</f>
        <v/>
      </c>
      <c r="J8" s="218">
        <f>(122407+1506.62+27007+107322.26)/(1574771+0+176624)</f>
        <v/>
      </c>
      <c r="K8" s="218">
        <f>(93985.69+118222.48+1408.55+32135.16)/(1392504+215412)</f>
        <v/>
      </c>
      <c r="L8" s="218">
        <f> (101737.28 +92666.43+ 32632.08 +74577.2)/(1107699+399808+218743)</f>
        <v/>
      </c>
      <c r="M8" s="218">
        <f>(95190.12+56649.87+144861.44+39533.15)/(3593+1453945+265003)</f>
        <v/>
      </c>
      <c r="N8" s="217">
        <f>(102448.54 +153176.22+69411.98+39533.15)/(1537175+77431+265003)</f>
        <v/>
      </c>
      <c r="O8" s="218" t="n"/>
      <c r="V8" s="194" t="n"/>
      <c r="W8" s="194" t="n"/>
    </row>
    <row r="9" spans="1:23">
      <c r="A9" s="184" t="n"/>
      <c r="B9" s="184" t="s">
        <v>11</v>
      </c>
      <c r="C9" s="233">
        <f>ROUND(C7*C8,2)</f>
        <v/>
      </c>
      <c r="D9" s="233">
        <f>ROUND(D7*D8,2)</f>
        <v/>
      </c>
      <c r="E9" s="233">
        <f>ROUND(E7*E8,2)</f>
        <v/>
      </c>
      <c r="F9" s="233">
        <f>ROUND(F7*F8,2)</f>
        <v/>
      </c>
      <c r="G9" s="233">
        <f>ROUND(G7*G8,2)</f>
        <v/>
      </c>
      <c r="H9" s="233">
        <f>ROUND(H7*H8,2)</f>
        <v/>
      </c>
      <c r="I9" s="233">
        <f>ROUND(I7*I8,2)</f>
        <v/>
      </c>
      <c r="J9" s="233">
        <f>ROUND(J7*J8,2)</f>
        <v/>
      </c>
      <c r="K9" s="233">
        <f>ROUND(K7*K8,2)</f>
        <v/>
      </c>
      <c r="L9" s="233">
        <f>ROUND(L7*L8,2)</f>
        <v/>
      </c>
      <c r="M9" s="233">
        <f>ROUND(M7*M8,2)</f>
        <v/>
      </c>
      <c r="N9" s="233">
        <f>ROUND(N7*N8,2)</f>
        <v/>
      </c>
      <c r="O9" s="233">
        <f>SUM(C9:N9)</f>
        <v/>
      </c>
      <c r="P9" s="184" t="n"/>
    </row>
    <row r="10" spans="1:23">
      <c r="A10" s="170" t="n"/>
      <c r="B10" s="170" t="n"/>
      <c r="C10" s="239" t="n"/>
      <c r="D10" s="239" t="n"/>
      <c r="E10" s="239" t="n"/>
      <c r="F10" s="239" t="n"/>
      <c r="G10" s="239" t="n"/>
      <c r="H10" s="239" t="n"/>
      <c r="I10" s="239" t="n"/>
      <c r="J10" s="239" t="n"/>
      <c r="K10" s="239" t="n"/>
      <c r="L10" s="239" t="n"/>
      <c r="M10" s="239" t="n"/>
      <c r="N10" s="239" t="n"/>
      <c r="O10" s="239" t="n"/>
    </row>
    <row r="11" spans="1:23">
      <c r="A11" s="170" t="s">
        <v>24</v>
      </c>
      <c r="B11" s="213" t="s">
        <v>7</v>
      </c>
      <c r="C11" s="194">
        <f>C5</f>
        <v/>
      </c>
      <c r="D11" s="194">
        <f>D5</f>
        <v/>
      </c>
      <c r="E11" s="194">
        <f>E5</f>
        <v/>
      </c>
      <c r="F11" s="194">
        <f>F5</f>
        <v/>
      </c>
      <c r="G11" s="194">
        <f>$G$5</f>
        <v/>
      </c>
      <c r="H11" s="194">
        <f>$H$5</f>
        <v/>
      </c>
      <c r="I11" s="194">
        <f>$I$5</f>
        <v/>
      </c>
      <c r="J11" s="194" t="n">
        <v>42795</v>
      </c>
      <c r="K11" s="194">
        <f>$K$5</f>
        <v/>
      </c>
      <c r="L11" s="194">
        <f>$L$5</f>
        <v/>
      </c>
      <c r="M11" s="194" t="n">
        <v>42899</v>
      </c>
      <c r="N11" s="194" t="n">
        <v>42186</v>
      </c>
      <c r="O11" s="194" t="n"/>
      <c r="Q11" s="170" t="n"/>
    </row>
    <row customHeight="1" ht="22.5" r="12" s="200" spans="1:23">
      <c r="A12" s="170" t="n"/>
      <c r="B12" s="121" t="s">
        <v>120</v>
      </c>
      <c r="C12" s="148" t="n">
        <v>13255</v>
      </c>
      <c r="D12" s="169" t="n">
        <v>13297</v>
      </c>
      <c r="E12" s="169" t="n">
        <v>13902</v>
      </c>
      <c r="F12" s="169" t="n">
        <v>14666</v>
      </c>
      <c r="G12" s="148" t="n">
        <v>15740</v>
      </c>
      <c r="H12" s="169" t="n">
        <v>17662</v>
      </c>
      <c r="I12" s="148" t="n">
        <v>18970</v>
      </c>
      <c r="J12" s="148" t="s">
        <v>121</v>
      </c>
      <c r="K12" s="148" t="n">
        <v>11907</v>
      </c>
      <c r="L12" s="148" t="n">
        <v>12458</v>
      </c>
      <c r="M12" s="148" t="n">
        <v>12659</v>
      </c>
      <c r="N12" s="148" t="n">
        <v>12941</v>
      </c>
      <c r="O12" s="148" t="n"/>
      <c r="P12" s="169" t="n"/>
    </row>
    <row customHeight="1" ht="22.5" r="13" s="200" spans="1:23">
      <c r="A13" s="170" t="n"/>
      <c r="B13" s="121" t="s">
        <v>96</v>
      </c>
      <c r="C13" s="169">
        <f>((C12-12941)/54)*31</f>
        <v/>
      </c>
      <c r="D13" s="169">
        <f>D12-12941-C13</f>
        <v/>
      </c>
      <c r="E13" s="169">
        <f>E12-D12</f>
        <v/>
      </c>
      <c r="F13" s="169">
        <f>F12-E12</f>
        <v/>
      </c>
      <c r="G13" s="169">
        <f>G12-F12</f>
        <v/>
      </c>
      <c r="H13" s="169">
        <f>H12-G12</f>
        <v/>
      </c>
      <c r="I13" s="167">
        <f>I12-H12</f>
        <v/>
      </c>
      <c r="J13" s="167">
        <f>67910.85/74496</f>
        <v/>
      </c>
      <c r="K13" s="169">
        <f>K12-J12</f>
        <v/>
      </c>
      <c r="L13" s="169">
        <f>L12-K12</f>
        <v/>
      </c>
      <c r="M13" s="169">
        <f>M12-L12</f>
        <v/>
      </c>
      <c r="N13" s="169">
        <f>N12-M12</f>
        <v/>
      </c>
      <c r="O13" s="169">
        <f>SUM(C13:N13)</f>
        <v/>
      </c>
    </row>
    <row customFormat="1" customHeight="1" ht="22.5" r="14" s="170" spans="1:23">
      <c r="B14" s="121" t="s">
        <v>97</v>
      </c>
      <c r="C14" s="217">
        <f>16295.37/20984</f>
        <v/>
      </c>
      <c r="D14" s="264">
        <f>17365.53/22289</f>
        <v/>
      </c>
      <c r="E14" s="264">
        <f>21043.38/29492</f>
        <v/>
      </c>
      <c r="F14" s="266">
        <f>27676.8/37161</f>
        <v/>
      </c>
      <c r="G14" s="266">
        <f>42739.52/51638</f>
        <v/>
      </c>
      <c r="H14" s="266">
        <f>69858.14/81976</f>
        <v/>
      </c>
      <c r="I14" s="266">
        <f>83220.82/94904</f>
        <v/>
      </c>
      <c r="J14" s="266">
        <f>67870.97/73903</f>
        <v/>
      </c>
      <c r="K14" s="266">
        <f>49386.98/55634</f>
        <v/>
      </c>
      <c r="L14" s="266">
        <f>46320.12/(55185)</f>
        <v/>
      </c>
      <c r="M14" s="266">
        <f>24646.85/29498</f>
        <v/>
      </c>
      <c r="N14" s="266">
        <f>16078.41/18907</f>
        <v/>
      </c>
      <c r="O14" s="266" t="n"/>
      <c r="R14" s="170" t="n"/>
    </row>
    <row customFormat="1" r="15" s="170" spans="1:23">
      <c r="A15" s="184" t="n"/>
      <c r="B15" s="188" t="s">
        <v>11</v>
      </c>
      <c r="C15" s="233">
        <f>ROUND(C13*C14,2)</f>
        <v/>
      </c>
      <c r="D15" s="233">
        <f>ROUND(D13*D14,2)</f>
        <v/>
      </c>
      <c r="E15" s="233">
        <f>ROUND(E13*E14,2)</f>
        <v/>
      </c>
      <c r="F15" s="233">
        <f>ROUND(F13*F14,2)</f>
        <v/>
      </c>
      <c r="G15" s="233">
        <f>ROUND(G13*G14,2)</f>
        <v/>
      </c>
      <c r="H15" s="233">
        <f>ROUND(H13*H14,2)</f>
        <v/>
      </c>
      <c r="I15" s="233">
        <f>ROUND(I13*I14,2)</f>
        <v/>
      </c>
      <c r="J15" s="233">
        <f>ROUND(J13*J14,2)</f>
        <v/>
      </c>
      <c r="K15" s="233">
        <f>ROUND(K13*K14,2)</f>
        <v/>
      </c>
      <c r="L15" s="233">
        <f>ROUND(L13*L14,2)</f>
        <v/>
      </c>
      <c r="M15" s="233">
        <f>ROUND(M13*M14,2)</f>
        <v/>
      </c>
      <c r="N15" s="233">
        <f>ROUND(N13*N14,2)</f>
        <v/>
      </c>
      <c r="O15" s="233">
        <f>SUM(C15:N15)</f>
        <v/>
      </c>
      <c r="P15" s="184" t="n"/>
    </row>
    <row customFormat="1" r="16" s="170" spans="1:23">
      <c r="B16" s="121" t="n"/>
      <c r="C16" s="217" t="n"/>
      <c r="D16" s="217" t="n"/>
      <c r="E16" s="217" t="n"/>
      <c r="F16" s="218" t="n"/>
      <c r="G16" s="218" t="n"/>
      <c r="H16" s="218" t="n"/>
      <c r="I16" s="218" t="n"/>
      <c r="J16" s="218" t="n"/>
      <c r="K16" s="218" t="n"/>
      <c r="L16" s="218" t="n"/>
      <c r="M16" s="218" t="n"/>
      <c r="N16" s="218" t="n"/>
      <c r="O16" s="218" t="n"/>
      <c r="R16" s="229" t="n"/>
    </row>
    <row customFormat="1" r="17" s="212" spans="1:23">
      <c r="A17" s="170" t="s">
        <v>12</v>
      </c>
      <c r="B17" s="213" t="s">
        <v>7</v>
      </c>
      <c r="C17" s="194">
        <f>C5</f>
        <v/>
      </c>
      <c r="D17" s="194">
        <f>D5</f>
        <v/>
      </c>
      <c r="E17" s="194">
        <f>E11</f>
        <v/>
      </c>
      <c r="F17" s="194">
        <f>F11</f>
        <v/>
      </c>
      <c r="G17" s="194">
        <f>G11</f>
        <v/>
      </c>
      <c r="H17" s="194">
        <f>H11</f>
        <v/>
      </c>
      <c r="I17" s="194">
        <f>I11</f>
        <v/>
      </c>
      <c r="J17" s="194">
        <f>J11</f>
        <v/>
      </c>
      <c r="K17" s="194">
        <f>K11</f>
        <v/>
      </c>
      <c r="L17" s="194">
        <f>L11</f>
        <v/>
      </c>
      <c r="M17" s="194">
        <f>M11</f>
        <v/>
      </c>
      <c r="N17" s="194">
        <f>N11</f>
        <v/>
      </c>
      <c r="O17" s="194" t="n"/>
      <c r="Q17" s="170" t="n"/>
      <c r="R17" s="229" t="n"/>
    </row>
    <row customFormat="1" customHeight="1" ht="22.5" r="18" s="212" spans="1:23">
      <c r="A18" s="170" t="s">
        <v>122</v>
      </c>
      <c r="B18" s="121" t="s">
        <v>103</v>
      </c>
      <c r="C18" s="212" t="n"/>
      <c r="D18" s="212" t="n"/>
      <c r="E18" s="217" t="n"/>
      <c r="F18" s="212" t="n"/>
      <c r="G18" s="212" t="n"/>
      <c r="H18" s="148" t="n"/>
      <c r="I18" s="212" t="n"/>
      <c r="J18" s="212" t="n"/>
      <c r="K18" s="212" t="n"/>
      <c r="L18" s="212" t="n"/>
      <c r="M18" s="212" t="n"/>
      <c r="N18" s="212" t="n"/>
      <c r="O18" s="212" t="n"/>
    </row>
    <row customFormat="1" r="19" s="170" spans="1:23">
      <c r="B19" s="170" t="s">
        <v>14</v>
      </c>
      <c r="C19" s="148" t="n">
        <v>33602.02</v>
      </c>
      <c r="D19" s="169" t="n">
        <v>54590.76999999979</v>
      </c>
      <c r="E19" s="170" t="n">
        <v>87040.77000000002</v>
      </c>
      <c r="F19" s="169" t="n">
        <v>86451.60000000009</v>
      </c>
      <c r="G19" s="169" t="n">
        <v>65104.39999999991</v>
      </c>
      <c r="H19" s="169" t="n">
        <v>30993.30000000005</v>
      </c>
      <c r="I19" s="167" t="n">
        <v>56370.90000000014</v>
      </c>
      <c r="J19" s="169" t="n">
        <v>76214.38</v>
      </c>
      <c r="K19" s="169" t="n">
        <v>65030.52</v>
      </c>
      <c r="L19" s="169" t="n">
        <v>60696</v>
      </c>
      <c r="M19" s="169" t="n">
        <v>31120</v>
      </c>
      <c r="N19" s="169" t="n">
        <v>28887.0299999997</v>
      </c>
      <c r="O19" s="169">
        <f>SUM(C19:N19)</f>
        <v/>
      </c>
    </row>
    <row customFormat="1" customHeight="1" ht="22.5" r="20" s="170" spans="1:23">
      <c r="B20" s="121" t="s">
        <v>15</v>
      </c>
      <c r="C20" s="217">
        <f>66973.17/(16089*748/1000)</f>
        <v/>
      </c>
      <c r="D20" s="217">
        <f>49796.32/(11950*748/1000)</f>
        <v/>
      </c>
      <c r="E20" s="217">
        <f>63844.07/(15335*748/1000)</f>
        <v/>
      </c>
      <c r="F20" s="217">
        <f>52265.57/(12545*748/1000)</f>
        <v/>
      </c>
      <c r="G20" s="267">
        <f>34179.87/(8187*748/1000)</f>
        <v/>
      </c>
      <c r="H20" s="266">
        <f>27909.22/(6676*748/1000)</f>
        <v/>
      </c>
      <c r="I20" s="217">
        <f>17291.41/(4097*748/1000)</f>
        <v/>
      </c>
      <c r="J20" s="217">
        <f>27593.82/(6600*748/1000)</f>
        <v/>
      </c>
      <c r="K20" s="217">
        <f> 26045.87/(6227*748/1000)</f>
        <v/>
      </c>
      <c r="L20" s="217">
        <f>27851.12/(6662*748/1000)</f>
        <v/>
      </c>
      <c r="M20" s="217" t="n">
        <v>5.5716</v>
      </c>
      <c r="N20" s="217">
        <f>32275.02/(7728*748/1000)</f>
        <v/>
      </c>
      <c r="O20" s="217" t="n"/>
    </row>
    <row customFormat="1" r="21" s="170" spans="1:23">
      <c r="A21" s="184" t="n"/>
      <c r="B21" s="184" t="s">
        <v>11</v>
      </c>
      <c r="C21" s="233">
        <f>ROUND(C19*C20/1000,2)</f>
        <v/>
      </c>
      <c r="D21" s="233">
        <f>ROUND(D19*D20/1000,2)</f>
        <v/>
      </c>
      <c r="E21" s="233">
        <f>ROUND(E19*E20/1000,2)</f>
        <v/>
      </c>
      <c r="F21" s="233">
        <f>ROUND(F19*F20/1000,2)</f>
        <v/>
      </c>
      <c r="G21" s="233">
        <f>ROUND(G19*G20/1000,2)</f>
        <v/>
      </c>
      <c r="H21" s="233">
        <f>ROUND(H19*H20/1000,2)</f>
        <v/>
      </c>
      <c r="I21" s="233">
        <f>ROUND(I19*I20/1000,2)</f>
        <v/>
      </c>
      <c r="J21" s="233">
        <f>ROUND(J19*J20/1000,2)</f>
        <v/>
      </c>
      <c r="K21" s="233">
        <f>ROUND(K19*K20/1000,2)</f>
        <v/>
      </c>
      <c r="L21" s="233">
        <f>ROUND(L19*L20/1000,2)</f>
        <v/>
      </c>
      <c r="M21" s="233">
        <f>ROUND(M19*M20/1000,2)</f>
        <v/>
      </c>
      <c r="N21" s="233">
        <f>ROUND(N19*N20/1000,2)</f>
        <v/>
      </c>
      <c r="O21" s="233">
        <f>SUM(C21:N21)</f>
        <v/>
      </c>
      <c r="P21" s="233" t="n"/>
    </row>
    <row customFormat="1" r="22" s="170" spans="1:23">
      <c r="C22" s="239" t="n"/>
      <c r="D22" s="239" t="n"/>
      <c r="E22" s="239" t="n"/>
      <c r="F22" s="239" t="n"/>
      <c r="G22" s="239" t="n"/>
      <c r="H22" s="239" t="n"/>
      <c r="I22" s="239" t="n"/>
      <c r="J22" s="239" t="n"/>
      <c r="K22" s="239" t="n"/>
      <c r="L22" s="239" t="n"/>
      <c r="M22" s="239" t="n"/>
      <c r="N22" s="239" t="n"/>
      <c r="O22" s="239" t="n"/>
      <c r="P22" s="239" t="n"/>
    </row>
    <row customFormat="1" r="23" s="170" spans="1:23">
      <c r="A23" s="170" t="s">
        <v>12</v>
      </c>
      <c r="B23" s="213" t="s">
        <v>7</v>
      </c>
      <c r="C23" s="194">
        <f>C17</f>
        <v/>
      </c>
      <c r="D23" s="194">
        <f>D17</f>
        <v/>
      </c>
      <c r="E23" s="194">
        <f>E17</f>
        <v/>
      </c>
      <c r="F23" s="194">
        <f>F17</f>
        <v/>
      </c>
      <c r="G23" s="194">
        <f>G17</f>
        <v/>
      </c>
      <c r="H23" s="194">
        <f>H17</f>
        <v/>
      </c>
      <c r="I23" s="194">
        <f>I17</f>
        <v/>
      </c>
      <c r="J23" s="194">
        <f>J17</f>
        <v/>
      </c>
      <c r="K23" s="194">
        <f>K17</f>
        <v/>
      </c>
      <c r="L23" s="194">
        <f>L17</f>
        <v/>
      </c>
      <c r="M23" s="194">
        <f>M17</f>
        <v/>
      </c>
      <c r="N23" s="194">
        <f>N17</f>
        <v/>
      </c>
      <c r="O23" s="194" t="n"/>
      <c r="P23" s="239" t="n"/>
    </row>
    <row customFormat="1" r="24" s="170" spans="1:23">
      <c r="A24" s="170" t="s">
        <v>123</v>
      </c>
      <c r="B24" s="170" t="s">
        <v>124</v>
      </c>
      <c r="C24" s="182" t="n">
        <v>545697.9000000004</v>
      </c>
      <c r="D24" s="182" t="n">
        <v>483672.2000000002</v>
      </c>
      <c r="E24" s="182" t="n">
        <v>277825.7999999998</v>
      </c>
      <c r="F24" s="182" t="n">
        <v>181345</v>
      </c>
      <c r="G24" s="182" t="n">
        <v>34634</v>
      </c>
      <c r="H24" s="182" t="n">
        <v>16680</v>
      </c>
      <c r="I24" s="167" t="n">
        <v>5</v>
      </c>
      <c r="J24" s="182" t="n">
        <v>0</v>
      </c>
      <c r="K24" s="182" t="n">
        <v>41523.8</v>
      </c>
      <c r="L24" s="182" t="n">
        <v>51163.9</v>
      </c>
      <c r="M24" s="182" t="n">
        <v>290364</v>
      </c>
      <c r="N24" s="182" t="n">
        <v>408542.1999999993</v>
      </c>
      <c r="O24" s="182" t="n"/>
      <c r="P24" s="239" t="n"/>
    </row>
    <row customFormat="1" customHeight="1" ht="12.75" r="25" s="170" spans="1:23">
      <c r="B25" s="170" t="s">
        <v>125</v>
      </c>
      <c r="C25" s="182" t="n">
        <v>194832.8000000003</v>
      </c>
      <c r="D25" s="182" t="n">
        <v>111107.7</v>
      </c>
      <c r="E25" s="169" t="n">
        <v>80760.60000000009</v>
      </c>
      <c r="F25" s="169" t="n">
        <v>57420</v>
      </c>
      <c r="G25" s="169" t="n">
        <v>12903</v>
      </c>
      <c r="H25" t="n">
        <v>1.39999999996508</v>
      </c>
      <c r="I25" s="201" t="n">
        <v>0</v>
      </c>
      <c r="J25" s="169" t="n">
        <v>60247.10000000009</v>
      </c>
      <c r="K25" s="169" t="n">
        <v>0</v>
      </c>
      <c r="L25" s="169" t="n">
        <v>28911.1</v>
      </c>
      <c r="M25" s="169" t="n">
        <v>107881.6000000001</v>
      </c>
      <c r="N25" s="169" t="n">
        <v>154839.7999999998</v>
      </c>
      <c r="O25" s="169">
        <f>SUM(C25:N25)</f>
        <v/>
      </c>
      <c r="P25" s="239" t="n"/>
    </row>
    <row customFormat="1" customHeight="1" ht="22.5" r="26" s="170" spans="1:23">
      <c r="B26" s="121" t="s">
        <v>15</v>
      </c>
      <c r="C26" s="217">
        <f>66973.17/(16089*748/1000)</f>
        <v/>
      </c>
      <c r="D26" s="217">
        <f>49796.32/(11950*748/1000)</f>
        <v/>
      </c>
      <c r="E26" s="217">
        <f>63844.07/(15335*748/1000)</f>
        <v/>
      </c>
      <c r="F26" s="217">
        <f>52265.57/(12545*748/1000)</f>
        <v/>
      </c>
      <c r="G26" s="217">
        <f>34179.87/(8187*748/1000)</f>
        <v/>
      </c>
      <c r="H26" s="266">
        <f>27909.22/(6676*748/1000)</f>
        <v/>
      </c>
      <c r="I26" s="217">
        <f>17291.41/(4097*748/1000)</f>
        <v/>
      </c>
      <c r="J26" s="217">
        <f>27593.82/(6600*748/1000)</f>
        <v/>
      </c>
      <c r="K26" s="217">
        <f> 26045.87/(6227*748/1000)</f>
        <v/>
      </c>
      <c r="L26" s="217">
        <f>27851.12/(6662*748/1000)</f>
        <v/>
      </c>
      <c r="M26" s="217" t="n">
        <v>5.5716</v>
      </c>
      <c r="N26" s="217">
        <f>32275.02/(7728*748/1000)</f>
        <v/>
      </c>
      <c r="O26" s="217" t="n"/>
      <c r="P26" s="239" t="n"/>
    </row>
    <row customFormat="1" r="27" s="170" spans="1:23">
      <c r="B27" s="184" t="s">
        <v>11</v>
      </c>
      <c r="C27" s="233">
        <f>ROUND((C24+C25)*C26/1000,2)</f>
        <v/>
      </c>
      <c r="D27" s="233">
        <f>ROUND((D24+D25)*D26/1000,2)</f>
        <v/>
      </c>
      <c r="E27" s="233">
        <f>ROUND((E24+E25)*E26/1000,2)</f>
        <v/>
      </c>
      <c r="F27" s="233">
        <f>ROUND((F24+F25)*F26/1000,2)</f>
        <v/>
      </c>
      <c r="G27" s="233">
        <f>ROUND((G24+G25)*G26/1000,2)</f>
        <v/>
      </c>
      <c r="H27" s="233">
        <f>ROUND((H24+H25)*H26/1000,2)</f>
        <v/>
      </c>
      <c r="I27" s="233">
        <f>ROUND((I24+I25)*I26/1000,2)</f>
        <v/>
      </c>
      <c r="J27" s="233">
        <f>ROUND((J24+J25)*J26/1000,2)</f>
        <v/>
      </c>
      <c r="K27" s="233">
        <f>ROUND((K24+K25)*K26/1000,2)</f>
        <v/>
      </c>
      <c r="L27" s="233">
        <f>ROUND((L24+L25)*L26/1000,2)</f>
        <v/>
      </c>
      <c r="M27" s="233">
        <f>ROUND((M24+M25)*M26/1000,2)</f>
        <v/>
      </c>
      <c r="N27" s="233">
        <f>ROUND((N24+N25)*N26/1000,2)</f>
        <v/>
      </c>
      <c r="O27" s="233">
        <f>SUM(C27:N27)</f>
        <v/>
      </c>
      <c r="P27" s="233" t="n"/>
    </row>
    <row customFormat="1" r="28" s="170" spans="1:23">
      <c r="C28" s="170" t="n"/>
      <c r="D28" s="170" t="n"/>
      <c r="E28" s="170" t="n"/>
      <c r="F28" s="170" t="n"/>
      <c r="G28" s="170" t="n"/>
      <c r="H28" s="170" t="n"/>
      <c r="I28" s="170" t="n"/>
      <c r="J28" s="170" t="n"/>
      <c r="K28" s="170" t="n"/>
      <c r="L28" s="170" t="n"/>
      <c r="M28" s="170" t="n"/>
      <c r="N28" s="170" t="n"/>
      <c r="O28" s="170" t="n"/>
    </row>
    <row customFormat="1" r="29" s="212" spans="1:23">
      <c r="A29" s="170" t="s">
        <v>126</v>
      </c>
      <c r="B29" s="213" t="s">
        <v>7</v>
      </c>
      <c r="C29" s="194">
        <f>C5</f>
        <v/>
      </c>
      <c r="D29" s="194">
        <f>D5</f>
        <v/>
      </c>
      <c r="E29" s="194">
        <f>E5</f>
        <v/>
      </c>
      <c r="F29" s="194" t="n">
        <v>42311</v>
      </c>
      <c r="G29" s="194">
        <f>$G$5</f>
        <v/>
      </c>
      <c r="H29" s="194">
        <f>$H$5</f>
        <v/>
      </c>
      <c r="I29" s="194">
        <f>$I$5</f>
        <v/>
      </c>
      <c r="J29" s="194">
        <f>$J$5</f>
        <v/>
      </c>
      <c r="K29" s="194">
        <f>$K$5</f>
        <v/>
      </c>
      <c r="L29" s="194">
        <f>$L$5</f>
        <v/>
      </c>
      <c r="M29" s="194" t="n">
        <v>42899</v>
      </c>
      <c r="N29" s="194" t="n">
        <v>42929</v>
      </c>
      <c r="O29" s="194" t="n"/>
    </row>
    <row customFormat="1" r="30" s="170" spans="1:23">
      <c r="B30" s="170" t="s">
        <v>127</v>
      </c>
      <c r="C30" s="182">
        <f>28435.767/(2976/2976)</f>
        <v/>
      </c>
      <c r="D30" s="148">
        <f>23216.326/(2880/2880)</f>
        <v/>
      </c>
      <c r="E30" s="169">
        <f>16863/(2292/2880)</f>
        <v/>
      </c>
      <c r="F30" s="148">
        <f>12688.822/(2970/2976)</f>
        <v/>
      </c>
      <c r="G30" s="148">
        <f>5404.419/(2879/2880)</f>
        <v/>
      </c>
      <c r="H30" s="148">
        <f>1859.444/(2706/2976)</f>
        <v/>
      </c>
      <c r="I30" s="167">
        <f>529.4546/(361/2976)</f>
        <v/>
      </c>
      <c r="J30" s="148">
        <f>4009.98927213583/(2688/2688)</f>
        <v/>
      </c>
      <c r="K30" s="148">
        <f>7196.69/(2254/2976)</f>
        <v/>
      </c>
      <c r="L30" s="148">
        <f>8988.55/(2846/2880)</f>
        <v/>
      </c>
      <c r="M30" s="148">
        <f>15612.246/(2800/2976)</f>
        <v/>
      </c>
      <c r="N30" s="148">
        <f>21027.27/(2200/2880)</f>
        <v/>
      </c>
      <c r="O30" s="148" t="n"/>
    </row>
    <row customFormat="1" r="31" s="170" spans="1:23">
      <c r="B31" s="170" t="s">
        <v>14</v>
      </c>
      <c r="C31" s="169" t="n"/>
      <c r="D31" s="169" t="n"/>
      <c r="E31" s="169" t="n"/>
      <c r="F31" s="148" t="n"/>
      <c r="G31" s="148" t="n"/>
      <c r="H31" s="148" t="n"/>
      <c r="I31" s="148" t="n"/>
      <c r="J31" s="148" t="n"/>
      <c r="K31" s="148" t="n"/>
      <c r="L31" s="148" t="n"/>
      <c r="M31" s="148" t="n"/>
      <c r="N31" s="148" t="n"/>
      <c r="O31" s="148" t="n"/>
    </row>
    <row customFormat="1" customHeight="1" ht="22.5" r="32" s="170" spans="1:23">
      <c r="B32" s="121" t="s">
        <v>128</v>
      </c>
      <c r="C32" s="217" t="n">
        <v>0.1124</v>
      </c>
      <c r="D32" s="217" t="n">
        <v>0.112355</v>
      </c>
      <c r="E32" s="217" t="n">
        <v>0.112355</v>
      </c>
      <c r="F32" s="217" t="n">
        <v>0.112355</v>
      </c>
      <c r="G32" s="217" t="n">
        <v>0.112355</v>
      </c>
      <c r="H32" s="217" t="n">
        <v>0.112355</v>
      </c>
      <c r="I32" s="217" t="n">
        <v>0.112355</v>
      </c>
      <c r="J32" s="217" t="n">
        <v>0.112355</v>
      </c>
      <c r="K32" s="217" t="n">
        <v>0.112355</v>
      </c>
      <c r="L32" s="217" t="n">
        <v>0.112355</v>
      </c>
      <c r="M32" s="217" t="n">
        <v>0.112355</v>
      </c>
      <c r="N32" s="217" t="n">
        <v>0.112355</v>
      </c>
      <c r="O32" s="217" t="n"/>
    </row>
    <row customFormat="1" r="33" s="170" spans="1:23">
      <c r="A33" s="184" t="n"/>
      <c r="B33" s="184" t="s">
        <v>11</v>
      </c>
      <c r="C33" s="233">
        <f>ROUND(C32*C30,2)</f>
        <v/>
      </c>
      <c r="D33" s="233">
        <f>ROUND(D32*D30,2)</f>
        <v/>
      </c>
      <c r="E33" s="233">
        <f>ROUND(E32*E30,2)</f>
        <v/>
      </c>
      <c r="F33" s="233">
        <f>ROUND(F32*F30,2)</f>
        <v/>
      </c>
      <c r="G33" s="233">
        <f>ROUND(G32*G30,2)</f>
        <v/>
      </c>
      <c r="H33" s="233">
        <f>ROUND(H32*H30,2)</f>
        <v/>
      </c>
      <c r="I33" s="233">
        <f>ROUND(I32*I30,2)</f>
        <v/>
      </c>
      <c r="J33" s="233">
        <f>ROUND(J32*J30,2)</f>
        <v/>
      </c>
      <c r="K33" s="233">
        <f>ROUND(K32*K30,2)</f>
        <v/>
      </c>
      <c r="L33" s="233">
        <f>ROUND(L32*L30,2)</f>
        <v/>
      </c>
      <c r="M33" s="233">
        <f>ROUND(M32*M30,2)</f>
        <v/>
      </c>
      <c r="N33" s="233">
        <f>ROUND(N32*N30,2)</f>
        <v/>
      </c>
      <c r="O33" s="233">
        <f>SUM(C33:N33)</f>
        <v/>
      </c>
      <c r="P33" s="184" t="n"/>
    </row>
    <row r="34" spans="1:23">
      <c r="B34" s="170" t="n"/>
      <c r="C34" s="170" t="n"/>
      <c r="D34" s="170" t="n"/>
      <c r="M34" s="170" t="n"/>
      <c r="N34" s="170" t="n"/>
      <c r="O34" s="170" t="n"/>
    </row>
    <row r="35" spans="1:23">
      <c r="A35" s="184" t="s">
        <v>1</v>
      </c>
      <c r="B35" s="184" t="n"/>
      <c r="C35" s="233">
        <f>C33+C21+C15+C9+C27</f>
        <v/>
      </c>
      <c r="D35" s="233">
        <f>D33+D21+D15+D9+D27</f>
        <v/>
      </c>
      <c r="E35" s="233">
        <f>E33+E21+E15+E9+E27</f>
        <v/>
      </c>
      <c r="F35" s="233">
        <f>F33+F21+F15+F9+F27</f>
        <v/>
      </c>
      <c r="G35" s="233">
        <f>G33+G21+G15+G9+G27</f>
        <v/>
      </c>
      <c r="H35" s="233">
        <f>H33+H21+H15+H9+H27</f>
        <v/>
      </c>
      <c r="I35" s="233">
        <f>I33+I21+I15+I9+I27</f>
        <v/>
      </c>
      <c r="J35" s="233">
        <f>J33+J21+J15+J9+J27</f>
        <v/>
      </c>
      <c r="K35" s="233">
        <f>K33+K21+K15+K9+K27</f>
        <v/>
      </c>
      <c r="L35" s="233">
        <f>L33+L21+L15+L9+L27</f>
        <v/>
      </c>
      <c r="M35" s="233">
        <f>M33+M21+M15+M9+M27</f>
        <v/>
      </c>
      <c r="N35" s="233">
        <f>N33+N21+N15+N9+N27</f>
        <v/>
      </c>
      <c r="O35" s="233">
        <f>SUM(C35:N35)</f>
        <v/>
      </c>
      <c r="P35" s="233">
        <f>O9+O15+O27+O33+O21</f>
        <v/>
      </c>
    </row>
    <row r="37" spans="1:23">
      <c r="A37" s="199" t="s">
        <v>17</v>
      </c>
    </row>
    <row r="38" spans="1:23">
      <c r="A38" s="199" t="s">
        <v>129</v>
      </c>
    </row>
    <row r="39" spans="1:23">
      <c r="A39" s="199" t="s">
        <v>130</v>
      </c>
    </row>
    <row r="40" spans="1:23">
      <c r="A40" s="199" t="s">
        <v>131</v>
      </c>
    </row>
    <row r="41" spans="1:23">
      <c r="A41" s="199" t="s">
        <v>19</v>
      </c>
    </row>
    <row r="42" spans="1:23">
      <c r="A42" s="199" t="s">
        <v>132</v>
      </c>
    </row>
    <row r="43" spans="1:23">
      <c r="A43" s="199" t="s">
        <v>133</v>
      </c>
    </row>
  </sheetData>
  <pageMargins bottom="0.75" footer="0.3" header="0.3" left="0.7" right="0.7" top="0.75"/>
  <pageSetup orientation="landscape" scale="90"/>
  <legacyDrawing r:id="anysvml"/>
</worksheet>
</file>

<file path=xl/worksheets/sheet9.xml><?xml version="1.0" encoding="utf-8"?>
<worksheet xmlns="http://schemas.openxmlformats.org/spreadsheetml/2006/main">
  <sheetPr codeName="Sheet9">
    <outlinePr summaryBelow="1" summaryRight="1"/>
    <pageSetUpPr/>
  </sheetPr>
  <dimension ref="A1:XFC37"/>
  <sheetViews>
    <sheetView workbookViewId="0" zoomScale="110" zoomScaleNormal="110">
      <pane activePane="topRight" state="frozen" topLeftCell="B1" xSplit="1"/>
      <selection activeCell="I1" pane="topRight" sqref="I1:R1048576"/>
    </sheetView>
  </sheetViews>
  <sheetFormatPr baseColWidth="8" defaultColWidth="9.140625" defaultRowHeight="11.25" outlineLevelCol="0"/>
  <cols>
    <col customWidth="1" max="1" min="1" style="170" width="11.42578125"/>
    <col customWidth="1" max="2" min="2" style="170" width="21.5703125"/>
    <col customWidth="1" hidden="1" max="3" min="3" style="170" width="7.140625"/>
    <col customWidth="1" hidden="1" max="4" min="4" style="170" width="10.140625"/>
    <col customWidth="1" hidden="1" max="5" min="5" style="170" width="8.7109375"/>
    <col customWidth="1" hidden="1" max="8" min="6" style="170" width="12.5703125"/>
    <col customWidth="1" max="12" min="9" style="170" width="12.5703125"/>
    <col customWidth="1" max="13" min="13" style="170" width="12.5703125"/>
    <col customWidth="1" max="14" min="14" style="170" width="12.5703125"/>
    <col customWidth="1" max="17" min="15" style="170" width="12.5703125"/>
    <col customWidth="1" max="35" min="18" style="170" width="9.140625"/>
    <col customWidth="1" max="16384" min="36" style="170" width="9.140625"/>
  </cols>
  <sheetData>
    <row customHeight="1" ht="15.75" r="1" s="200" spans="1:16383">
      <c r="A1" s="47" t="s">
        <v>134</v>
      </c>
      <c r="F1" s="169" t="n"/>
      <c r="N1" s="170" t="n"/>
    </row>
    <row r="2" spans="1:16383">
      <c r="C2" s="268" t="n"/>
      <c r="D2" s="197" t="n"/>
      <c r="N2" s="170" t="n"/>
      <c r="O2" s="170" t="n"/>
      <c r="Q2" s="157" t="s">
        <v>135</v>
      </c>
    </row>
    <row r="3" spans="1:16383">
      <c r="A3" s="109" t="s">
        <v>3</v>
      </c>
      <c r="B3" s="109" t="s">
        <v>4</v>
      </c>
      <c r="C3" s="210">
        <f>'Gall R&amp;W Utility Summary'!C3</f>
        <v/>
      </c>
      <c r="D3" s="210">
        <f>'Gall R&amp;W Utility Summary'!D3</f>
        <v/>
      </c>
      <c r="E3" s="210">
        <f>'Gall R&amp;W Utility Summary'!E3</f>
        <v/>
      </c>
      <c r="F3" s="210">
        <f>'Gall R&amp;W Utility Summary'!F3</f>
        <v/>
      </c>
      <c r="G3" s="210">
        <f>'Gall R&amp;W Utility Summary'!G3</f>
        <v/>
      </c>
      <c r="H3" s="210">
        <f>'Gall R&amp;W Utility Summary'!H3</f>
        <v/>
      </c>
      <c r="I3" s="210">
        <f>'Gall R&amp;W Utility Summary'!I3</f>
        <v/>
      </c>
      <c r="J3" s="210">
        <f>'Gall R&amp;W Utility Summary'!J3</f>
        <v/>
      </c>
      <c r="K3" s="210">
        <f>'Gall R&amp;W Utility Summary'!K3</f>
        <v/>
      </c>
      <c r="L3" s="210">
        <f>'Gall R&amp;W Utility Summary'!L3</f>
        <v/>
      </c>
      <c r="M3" s="269">
        <f>'Gall R&amp;W Utility Summary'!M3</f>
        <v/>
      </c>
      <c r="N3" s="269">
        <f>'Gall R&amp;W Utility Summary'!N3</f>
        <v/>
      </c>
      <c r="O3" s="113" t="s">
        <v>1</v>
      </c>
      <c r="P3" s="113" t="s">
        <v>5</v>
      </c>
      <c r="Q3" s="157">
        <f>2222/26929</f>
        <v/>
      </c>
    </row>
    <row customFormat="1" r="4" s="212" spans="1:16383">
      <c r="A4" s="212" t="n"/>
      <c r="B4" s="213" t="n"/>
      <c r="C4" s="212" t="n"/>
      <c r="D4" s="212" t="n"/>
      <c r="E4" s="212" t="n"/>
      <c r="F4" s="212" t="n"/>
      <c r="G4" s="212" t="n"/>
      <c r="H4" s="212" t="n"/>
      <c r="I4" s="212" t="n"/>
      <c r="J4" s="212" t="n"/>
      <c r="K4" s="212" t="n"/>
      <c r="L4" s="212" t="n"/>
      <c r="M4" s="212" t="n"/>
      <c r="N4" s="212" t="n"/>
      <c r="O4" s="212" t="n"/>
      <c r="R4" s="212" t="n"/>
    </row>
    <row r="5" spans="1:16383">
      <c r="A5" s="170" t="s">
        <v>6</v>
      </c>
      <c r="B5" s="213" t="s">
        <v>7</v>
      </c>
      <c r="C5" s="212">
        <f>'Gall R&amp;W Utility Summary'!C5</f>
        <v/>
      </c>
      <c r="D5" s="212">
        <f>'Gall R&amp;W Utility Summary'!D5</f>
        <v/>
      </c>
      <c r="E5" s="212">
        <f>'Gall R&amp;W Utility Summary'!E5</f>
        <v/>
      </c>
      <c r="F5" s="194">
        <f>'Gall R&amp;W Utility Summary'!F5</f>
        <v/>
      </c>
      <c r="G5" s="194">
        <f>'Gall R&amp;W Utility Summary'!G5</f>
        <v/>
      </c>
      <c r="H5" s="194">
        <f>'Gall R&amp;W Utility Summary'!H5</f>
        <v/>
      </c>
      <c r="I5" s="194">
        <f>'Gall R&amp;W Utility Summary'!I5</f>
        <v/>
      </c>
      <c r="J5" s="194">
        <f>'Gall R&amp;W Utility Summary'!J5</f>
        <v/>
      </c>
      <c r="K5" s="194">
        <f>'Gall R&amp;W Utility Summary'!K5</f>
        <v/>
      </c>
      <c r="L5" s="194">
        <f>'Gall R&amp;W Utility Summary'!L5</f>
        <v/>
      </c>
      <c r="M5" s="194">
        <f>'Gall R&amp;W Utility Summary'!M5</f>
        <v/>
      </c>
      <c r="N5" s="194">
        <f>'Gall R&amp;W Utility Summary'!N5</f>
        <v/>
      </c>
      <c r="O5" s="170" t="n"/>
      <c r="R5" s="170" t="n"/>
    </row>
    <row r="6" spans="1:16383">
      <c r="A6" s="170" t="n"/>
      <c r="B6" s="81" t="s">
        <v>9</v>
      </c>
      <c r="C6" s="169">
        <f>6412.718/(2976/2976)</f>
        <v/>
      </c>
      <c r="D6" s="169">
        <f>5493.63/(2456/2976)</f>
        <v/>
      </c>
      <c r="E6" s="169">
        <f>5996.4798/(2880/2880)</f>
        <v/>
      </c>
      <c r="F6" s="148">
        <f>6060.8/(2976/2976)</f>
        <v/>
      </c>
      <c r="G6" s="148">
        <f>5407.982/(2834/2880)</f>
        <v/>
      </c>
      <c r="H6" s="148">
        <f>5206.9725/(2875/2976)</f>
        <v/>
      </c>
      <c r="I6" s="167">
        <f>5530.867/(2976/2976)</f>
        <v/>
      </c>
      <c r="J6" s="148">
        <f>5038.12507234513/(2688/2688)</f>
        <v/>
      </c>
      <c r="K6" s="148">
        <f>4911.907/(2361/2976)</f>
        <v/>
      </c>
      <c r="L6" s="148">
        <f>5611/(2878/2880)</f>
        <v/>
      </c>
      <c r="M6" s="148">
        <f>5841/(2857/2976)</f>
        <v/>
      </c>
      <c r="N6" s="148">
        <f>4888.35/(2296/2880)</f>
        <v/>
      </c>
      <c r="O6" s="169">
        <f>SUM(C6:N6)</f>
        <v/>
      </c>
      <c r="R6" s="170" t="n"/>
    </row>
    <row customHeight="1" ht="22.5" r="7" s="200" spans="1:16383">
      <c r="A7" s="170" t="n"/>
      <c r="B7" s="121" t="s">
        <v>10</v>
      </c>
      <c r="C7" s="219">
        <f>(126961.92+159448.01+1556.39+39787.05)/(1912930+0+266705)</f>
        <v/>
      </c>
      <c r="D7" s="217">
        <f>(139749+177842.04+1457.83+34522.94)/(1974066+0+231418)</f>
        <v/>
      </c>
      <c r="E7" s="264">
        <f>(185076.27+1457.83+134966.15+29901.04)/(2094283+0+200436)</f>
        <v/>
      </c>
      <c r="F7" s="217">
        <f>(149298.66+1507.11+119543.93+30874.59)/(1633178+0+206962)</f>
        <v/>
      </c>
      <c r="G7" s="217">
        <f>(110625.2+127231.05+1367.15+19692.82)/(1619564+0+128787)</f>
        <v/>
      </c>
      <c r="H7" s="217">
        <f>(119751.42+21491.19+1408.55+103923)/(1575343+140548)</f>
        <v/>
      </c>
      <c r="I7" s="219">
        <f>(114810.28+126949.47+14854.14+1506.62)/(1684658+97143)</f>
        <v/>
      </c>
      <c r="J7" s="218">
        <f>(122407+1506.62+27007+107322.26)/(1574771+0+176624)</f>
        <v/>
      </c>
      <c r="K7" s="218">
        <f>(93985.69+118222.48+1408.55+32135.16)/(1392504+215412)</f>
        <v/>
      </c>
      <c r="L7" s="218">
        <f> (101737.28 +92666.43+ 32632.08 +74577.2)/(1107699+399808+218743)</f>
        <v/>
      </c>
      <c r="M7" s="218">
        <f>(95190.12+56649.87+144861.44+39533.15)/(3593+1453945+265003)</f>
        <v/>
      </c>
      <c r="N7" s="217">
        <f>(102448.54 +153176.22+69411.98+39533.15)/(1537175+77431+265003)</f>
        <v/>
      </c>
      <c r="O7" s="169" t="n"/>
      <c r="R7" s="170" t="n"/>
    </row>
    <row r="8" spans="1:16383">
      <c r="A8" s="184" t="n"/>
      <c r="B8" s="184" t="s">
        <v>11</v>
      </c>
      <c r="C8" s="233">
        <f>ROUND((C6*C7)*$Q$3,2)</f>
        <v/>
      </c>
      <c r="D8" s="233">
        <f>ROUND((D6*D7)*$Q$3,2)</f>
        <v/>
      </c>
      <c r="E8" s="233">
        <f>ROUND((E6*E7)*$Q$3,2)</f>
        <v/>
      </c>
      <c r="F8" s="233">
        <f>ROUND((F6*F7)*$Q$3,2)</f>
        <v/>
      </c>
      <c r="G8" s="233">
        <f>ROUND((G6*G7)*$Q$3,2)</f>
        <v/>
      </c>
      <c r="H8" s="233">
        <f>ROUND((H6*H7)*$Q$3,2)</f>
        <v/>
      </c>
      <c r="I8" s="233">
        <f>ROUND((I6*I7)*$Q$3,2)</f>
        <v/>
      </c>
      <c r="J8" s="233">
        <f>ROUND((J6*J7)*$Q$3,2)</f>
        <v/>
      </c>
      <c r="K8" s="233">
        <f>ROUND((K6*K7)*$Q$3,2)</f>
        <v/>
      </c>
      <c r="L8" s="233">
        <f>ROUND((L6*L7)*$Q$3,2)</f>
        <v/>
      </c>
      <c r="M8" s="233">
        <f>ROUND((M6*M7)*$Q$3,2)</f>
        <v/>
      </c>
      <c r="N8" s="233">
        <f>ROUND((N6*N7)*$Q$3,2)</f>
        <v/>
      </c>
      <c r="O8" s="233">
        <f>SUM(C8:N8,)</f>
        <v/>
      </c>
      <c r="R8" s="170" t="n"/>
    </row>
    <row r="9" spans="1:16383">
      <c r="A9" s="170" t="n"/>
      <c r="B9" s="170" t="n"/>
      <c r="C9" s="239" t="n"/>
      <c r="D9" s="239" t="n"/>
      <c r="E9" s="239" t="n"/>
      <c r="F9" s="239" t="n"/>
      <c r="G9" s="239" t="n"/>
      <c r="H9" s="239" t="n"/>
      <c r="I9" s="239" t="n"/>
      <c r="J9" s="239" t="n"/>
      <c r="K9" s="239" t="n"/>
      <c r="L9" s="239" t="n"/>
      <c r="M9" s="239" t="n"/>
      <c r="N9" s="239" t="n"/>
      <c r="O9" s="239" t="n"/>
      <c r="R9" s="170" t="n"/>
    </row>
    <row r="10" spans="1:16383">
      <c r="A10" s="170" t="s">
        <v>24</v>
      </c>
      <c r="B10" s="213" t="s">
        <v>7</v>
      </c>
      <c r="C10" s="212" t="n"/>
      <c r="D10" s="212" t="n"/>
      <c r="E10" s="212" t="n"/>
      <c r="F10" s="194" t="n"/>
      <c r="G10" s="194" t="n"/>
      <c r="H10" s="194" t="n"/>
      <c r="I10" s="194" t="n"/>
      <c r="J10" s="194" t="n"/>
      <c r="K10" s="194" t="n"/>
      <c r="L10" s="194" t="n"/>
      <c r="M10" s="194" t="n"/>
      <c r="N10" s="194" t="n"/>
      <c r="O10" s="170" t="n"/>
    </row>
    <row customHeight="1" ht="22.5" r="11" s="200" spans="1:16383">
      <c r="A11" s="170" t="n"/>
      <c r="B11" s="121" t="s">
        <v>96</v>
      </c>
      <c r="C11" s="264" t="n"/>
      <c r="D11" s="264" t="n"/>
      <c r="E11" s="264" t="n"/>
      <c r="F11" s="148" t="n"/>
      <c r="G11" s="148" t="n"/>
      <c r="H11" s="148" t="n"/>
      <c r="I11" s="148" t="n"/>
      <c r="J11" s="148" t="n"/>
      <c r="K11" s="148" t="n"/>
      <c r="L11" s="148" t="n"/>
      <c r="M11" s="148" t="n"/>
      <c r="N11" s="148" t="n"/>
      <c r="O11" s="169">
        <f>SUM(C11:N11)</f>
        <v/>
      </c>
    </row>
    <row customFormat="1" customHeight="1" ht="22.5" r="12" s="170" spans="1:16383">
      <c r="A12" s="170" t="n"/>
      <c r="B12" s="121" t="s">
        <v>97</v>
      </c>
      <c r="C12" s="264" t="n"/>
      <c r="D12" s="264" t="n"/>
      <c r="E12" s="264" t="n"/>
      <c r="F12" s="266" t="n"/>
      <c r="G12" s="266" t="n"/>
      <c r="H12" s="264" t="n"/>
      <c r="I12" s="266" t="n"/>
      <c r="J12" s="266">
        <f>67870.97/73903</f>
        <v/>
      </c>
      <c r="K12" s="266">
        <f>49386.98/55634</f>
        <v/>
      </c>
      <c r="L12" s="266" t="n"/>
      <c r="M12" s="266" t="n"/>
      <c r="N12" s="266" t="n"/>
      <c r="O12" s="170" t="n"/>
      <c r="Q12" s="170" t="s">
        <v>48</v>
      </c>
    </row>
    <row customFormat="1" r="13" s="170" spans="1:16383">
      <c r="A13" s="184" t="n"/>
      <c r="B13" s="188" t="s">
        <v>11</v>
      </c>
      <c r="C13" s="233">
        <f>C11*C12*Q3</f>
        <v/>
      </c>
      <c r="D13" s="233">
        <f>D11*D12*Q3</f>
        <v/>
      </c>
      <c r="E13" s="233">
        <f>E11*E12*Q3</f>
        <v/>
      </c>
      <c r="F13" s="233" t="n">
        <v>0</v>
      </c>
      <c r="G13" s="233" t="n">
        <v>0</v>
      </c>
      <c r="H13" s="233" t="n">
        <v>0</v>
      </c>
      <c r="I13" s="233" t="n">
        <v>0</v>
      </c>
      <c r="J13" s="233" t="n">
        <v>0</v>
      </c>
      <c r="K13" s="233" t="n">
        <v>0</v>
      </c>
      <c r="L13" s="233" t="n">
        <v>0</v>
      </c>
      <c r="M13" s="233" t="n">
        <v>0</v>
      </c>
      <c r="N13" s="233" t="n">
        <v>0</v>
      </c>
      <c r="O13" s="233" t="n">
        <v>0</v>
      </c>
    </row>
    <row customFormat="1" r="14" s="170" spans="1:16383">
      <c r="B14" s="121" t="n"/>
      <c r="C14" s="170" t="n"/>
      <c r="D14" s="170" t="n"/>
      <c r="E14" s="170" t="n"/>
      <c r="F14" s="170" t="n"/>
      <c r="G14" s="183" t="n"/>
      <c r="H14" s="183" t="n"/>
      <c r="I14" s="183" t="n"/>
      <c r="J14" s="183" t="n"/>
      <c r="K14" s="183" t="n"/>
      <c r="L14" s="183" t="n"/>
      <c r="M14" s="183" t="n"/>
      <c r="N14" s="183" t="n"/>
      <c r="O14" s="170" t="n"/>
    </row>
    <row customFormat="1" r="15" s="212" spans="1:16383">
      <c r="A15" s="170" t="s">
        <v>12</v>
      </c>
      <c r="B15" s="213" t="s">
        <v>7</v>
      </c>
      <c r="C15" s="194">
        <f>C5</f>
        <v/>
      </c>
      <c r="D15" s="194">
        <f>D5</f>
        <v/>
      </c>
      <c r="E15" s="194">
        <f>E5</f>
        <v/>
      </c>
      <c r="F15" s="194">
        <f>F5</f>
        <v/>
      </c>
      <c r="G15" s="194">
        <f>G5</f>
        <v/>
      </c>
      <c r="H15" s="194">
        <f>H5</f>
        <v/>
      </c>
      <c r="I15" s="194">
        <f>I5</f>
        <v/>
      </c>
      <c r="J15" s="194">
        <f>J5</f>
        <v/>
      </c>
      <c r="K15" s="194">
        <f>K5</f>
        <v/>
      </c>
      <c r="L15" s="194">
        <f>L5</f>
        <v/>
      </c>
      <c r="M15" s="194">
        <f>M5</f>
        <v/>
      </c>
      <c r="N15" s="194">
        <f>N5</f>
        <v/>
      </c>
      <c r="O15" s="212" t="n"/>
    </row>
    <row customFormat="1" r="16" s="170" spans="1:16383">
      <c r="B16" s="170" t="s">
        <v>14</v>
      </c>
      <c r="C16" s="169" t="n">
        <v>13178.96999999997</v>
      </c>
      <c r="D16" s="169" t="n">
        <v>22146.901</v>
      </c>
      <c r="E16" s="169" t="n">
        <v>17888.55000000005</v>
      </c>
      <c r="F16" s="169" t="n">
        <v>14874.29999999999</v>
      </c>
      <c r="G16" s="169" t="n">
        <v>12986.39999999997</v>
      </c>
      <c r="H16" s="169" t="n">
        <v>9482.100000000035</v>
      </c>
      <c r="I16" s="167" t="n">
        <v>10677.29999999999</v>
      </c>
      <c r="J16" s="169" t="n">
        <v>8585.48</v>
      </c>
      <c r="K16" s="169" t="n">
        <v>14147.16</v>
      </c>
      <c r="L16" s="169" t="n">
        <v>9643.1</v>
      </c>
      <c r="M16" s="169" t="n">
        <v>13652.32000000007</v>
      </c>
      <c r="N16" s="169" t="n">
        <v>12893.46999999997</v>
      </c>
      <c r="O16" s="169">
        <f>SUM(C16:N16)</f>
        <v/>
      </c>
    </row>
    <row customFormat="1" customHeight="1" ht="22.5" r="17" s="170" spans="1:16383">
      <c r="B17" s="121" t="s">
        <v>15</v>
      </c>
      <c r="C17" s="217">
        <f>66973.17/(16089*748/1000)</f>
        <v/>
      </c>
      <c r="D17" s="267">
        <f>49796.32/(11950*748/1000)</f>
        <v/>
      </c>
      <c r="E17" s="217">
        <f>63844.07/(15335*748/1000)</f>
        <v/>
      </c>
      <c r="F17" s="217">
        <f>52265.57/(12545*748/1000)</f>
        <v/>
      </c>
      <c r="G17" s="217">
        <f>34179.87/(8187*748/1000)</f>
        <v/>
      </c>
      <c r="H17" s="217">
        <f>27909.22/(6676*748/1000)</f>
        <v/>
      </c>
      <c r="I17" s="217">
        <f>17291.41/(4097*748/1000)</f>
        <v/>
      </c>
      <c r="J17" s="217">
        <f>27593.82/(6600*748/1000)</f>
        <v/>
      </c>
      <c r="K17" s="217">
        <f> 26045.87/(6227*748/1000)</f>
        <v/>
      </c>
      <c r="L17" s="217">
        <f>27851.12/(6662*748/1000)</f>
        <v/>
      </c>
      <c r="M17" s="217" t="n">
        <v>5.5716</v>
      </c>
      <c r="N17" s="217">
        <f>32275.02/(7728*748/1000)</f>
        <v/>
      </c>
      <c r="O17" s="170" t="n"/>
    </row>
    <row customFormat="1" r="18" s="170" spans="1:16383">
      <c r="A18" s="184" t="n"/>
      <c r="B18" s="184" t="s">
        <v>11</v>
      </c>
      <c r="C18" s="233">
        <f>ROUND((C16*C17/1000)*$Q$3,2)</f>
        <v/>
      </c>
      <c r="D18" s="233">
        <f>ROUND((D16*D17/1000)*$Q$3,2)</f>
        <v/>
      </c>
      <c r="E18" s="233">
        <f>ROUND((E16*E17/1000)*$Q$3,2)</f>
        <v/>
      </c>
      <c r="F18" s="233">
        <f>ROUND((F16*F17/1000)*$Q$3,2)</f>
        <v/>
      </c>
      <c r="G18" s="233">
        <f>ROUND((G16*G17/1000)*$Q$3,2)</f>
        <v/>
      </c>
      <c r="H18" s="233">
        <f>ROUND((H16*H17/1000)*$Q$3,2)</f>
        <v/>
      </c>
      <c r="I18" s="233">
        <f>ROUND((I16*I17/1000)*$Q$3,2)</f>
        <v/>
      </c>
      <c r="J18" s="233">
        <f>ROUND((J16*J17/1000)*$Q$3,2)</f>
        <v/>
      </c>
      <c r="K18" s="233">
        <f>ROUND((K16*K17/1000)*$Q$3,2)</f>
        <v/>
      </c>
      <c r="L18" s="233">
        <f>ROUND((L16*L17/1000)*$Q$3,2)</f>
        <v/>
      </c>
      <c r="M18" s="233">
        <f>ROUND((M16*M17/1000)*$Q$3,2)</f>
        <v/>
      </c>
      <c r="N18" s="233">
        <f>ROUND((N16*N17/1000)*$Q$3,2)</f>
        <v/>
      </c>
      <c r="O18" s="233">
        <f>SUM(C18:N18)</f>
        <v/>
      </c>
      <c r="P18" s="239" t="n"/>
    </row>
    <row customFormat="1" r="19" s="170" spans="1:16383">
      <c r="C19" s="170" t="n"/>
      <c r="D19" s="170" t="n"/>
      <c r="E19" s="170" t="n"/>
      <c r="F19" s="170" t="n"/>
      <c r="G19" s="170" t="n"/>
      <c r="H19" s="170" t="n"/>
      <c r="I19" s="170" t="n"/>
      <c r="J19" s="170" t="n"/>
      <c r="K19" s="170" t="n"/>
      <c r="L19" s="170" t="n"/>
      <c r="M19" s="170" t="n"/>
      <c r="N19" s="170" t="n"/>
      <c r="O19" s="170" t="n"/>
    </row>
    <row customFormat="1" r="20" s="212" spans="1:16383">
      <c r="A20" s="170" t="s">
        <v>126</v>
      </c>
      <c r="B20" s="213" t="s">
        <v>7</v>
      </c>
      <c r="C20" s="194">
        <f>C5</f>
        <v/>
      </c>
      <c r="D20" s="194">
        <f>D5</f>
        <v/>
      </c>
      <c r="E20" s="194">
        <f>E5</f>
        <v/>
      </c>
      <c r="F20" s="194">
        <f>F5</f>
        <v/>
      </c>
      <c r="G20" s="194">
        <f>G5</f>
        <v/>
      </c>
      <c r="H20" s="194">
        <f>H5</f>
        <v/>
      </c>
      <c r="I20" s="194">
        <f>I5</f>
        <v/>
      </c>
      <c r="J20" s="194">
        <f>J5</f>
        <v/>
      </c>
      <c r="K20" s="194">
        <f>K5</f>
        <v/>
      </c>
      <c r="L20" s="194">
        <f>L5</f>
        <v/>
      </c>
      <c r="M20" s="194">
        <f>M5</f>
        <v/>
      </c>
      <c r="N20" s="194">
        <f>N5</f>
        <v/>
      </c>
      <c r="O20" s="212" t="n"/>
    </row>
    <row customFormat="1" r="21" s="170" spans="1:16383">
      <c r="B21" s="170" t="s">
        <v>127</v>
      </c>
      <c r="C21" s="148">
        <f>22008.22/(2975/2976)</f>
        <v/>
      </c>
      <c r="D21" s="148">
        <f>14014.3/(2976/2976)</f>
        <v/>
      </c>
      <c r="E21" s="148">
        <f>16017.98*(2878/2880)</f>
        <v/>
      </c>
      <c r="F21" s="198">
        <f>3973.53/(2474/2976)</f>
        <v/>
      </c>
      <c r="G21" s="148">
        <f>2432.673/(2831/2880)</f>
        <v/>
      </c>
      <c r="H21" s="148">
        <f>1304.17/(2874/2976)</f>
        <v/>
      </c>
      <c r="I21" s="167">
        <f>2543.90427083334/(2976/2976)</f>
        <v/>
      </c>
      <c r="J21" s="148">
        <f>-372.499378121549/(1216/2688)</f>
        <v/>
      </c>
      <c r="K21" s="148">
        <f>4222.46/(2168/2976)</f>
        <v/>
      </c>
      <c r="L21" s="148">
        <f>5197.346/(2855/2880)</f>
        <v/>
      </c>
      <c r="M21" s="148">
        <f>10075.30193/(2819/2976)</f>
        <v/>
      </c>
      <c r="N21" s="148">
        <f>85806.7/(2221/2880)</f>
        <v/>
      </c>
      <c r="O21" s="170" t="n"/>
    </row>
    <row customFormat="1" r="22" s="170" spans="1:16383">
      <c r="B22" s="170" t="s">
        <v>14</v>
      </c>
      <c r="C22" s="169" t="n"/>
      <c r="D22" s="169" t="n"/>
      <c r="E22" s="169" t="n"/>
      <c r="F22" s="148" t="n"/>
      <c r="G22" s="148" t="n"/>
      <c r="H22" s="148" t="n"/>
      <c r="J22" s="148" t="n"/>
      <c r="K22" s="148" t="n"/>
      <c r="L22" s="148" t="n"/>
      <c r="M22" s="148" t="n"/>
      <c r="N22" s="148" t="n"/>
      <c r="O22" s="169">
        <f>SUM(C22:N22)</f>
        <v/>
      </c>
    </row>
    <row customFormat="1" customHeight="1" ht="22.5" r="23" s="170" spans="1:16383">
      <c r="B23" s="121" t="s">
        <v>128</v>
      </c>
      <c r="C23" s="217" t="n">
        <v>0.1124</v>
      </c>
      <c r="D23" s="217" t="n">
        <v>0.1124</v>
      </c>
      <c r="E23" s="217" t="n">
        <v>0.112355</v>
      </c>
      <c r="F23" s="217" t="n">
        <v>0.112355</v>
      </c>
      <c r="G23" s="217" t="n">
        <v>0.112355</v>
      </c>
      <c r="H23" s="217" t="n">
        <v>0.112355</v>
      </c>
      <c r="I23" s="217" t="n">
        <v>0.112355</v>
      </c>
      <c r="J23" s="217" t="n">
        <v>0.112355</v>
      </c>
      <c r="K23" s="217" t="n">
        <v>0.112355</v>
      </c>
      <c r="L23" s="217" t="n">
        <v>0.112355</v>
      </c>
      <c r="M23" s="217" t="n">
        <v>0.112355</v>
      </c>
      <c r="N23" s="217" t="n">
        <v>0.112355</v>
      </c>
      <c r="O23" s="170" t="n"/>
    </row>
    <row customFormat="1" r="24" s="170" spans="1:16383">
      <c r="A24" s="184" t="n"/>
      <c r="B24" s="184" t="s">
        <v>11</v>
      </c>
      <c r="C24" s="233">
        <f>ROUND((C23*C21)*$Q$3,2)</f>
        <v/>
      </c>
      <c r="D24" s="233">
        <f>ROUND((D23*D21)*$Q$3,2)</f>
        <v/>
      </c>
      <c r="E24" s="233">
        <f>ROUND((E23*E21)*$Q$3,2)</f>
        <v/>
      </c>
      <c r="F24" s="233">
        <f>ROUND((F23*F21)*$Q$3,2)</f>
        <v/>
      </c>
      <c r="G24" s="233">
        <f>ROUND((G23*G21)*$Q$3,2)</f>
        <v/>
      </c>
      <c r="H24" s="233">
        <f>ROUND((H23*H21)*$Q$3,2)</f>
        <v/>
      </c>
      <c r="I24" s="233">
        <f>ROUND((I23*I21)*$Q$3,2)</f>
        <v/>
      </c>
      <c r="J24" s="233">
        <f>ROUND((J23*J21)*$Q$3,2)</f>
        <v/>
      </c>
      <c r="K24" s="233">
        <f>ROUND((K23*K21)*$Q$3,2)</f>
        <v/>
      </c>
      <c r="L24" s="233">
        <f>ROUND((L23*L21)*$Q$3,2)</f>
        <v/>
      </c>
      <c r="M24" s="233">
        <f>ROUND((M23*M21)*$Q$3,2)</f>
        <v/>
      </c>
      <c r="N24" s="233">
        <f>ROUND((N23*N21)*$Q$3,2)</f>
        <v/>
      </c>
      <c r="O24" s="233">
        <f>SUM(C24:N24)</f>
        <v/>
      </c>
    </row>
    <row customHeight="1" ht="14.25" r="25" s="200" spans="1:16383">
      <c r="B25" s="170" t="n"/>
      <c r="C25" s="170" t="n"/>
      <c r="D25" s="170" t="n"/>
      <c r="G25" s="183" t="n"/>
      <c r="M25" s="170" t="n"/>
      <c r="N25" s="189" t="n"/>
      <c r="O25" s="189" t="n"/>
    </row>
    <row r="26" spans="1:16383">
      <c r="A26" s="185" t="s">
        <v>136</v>
      </c>
      <c r="B26" s="184" t="n"/>
      <c r="C26" s="233">
        <f>C24+C18+C8+C13</f>
        <v/>
      </c>
      <c r="D26" s="233">
        <f>D24+D18+D8+D13</f>
        <v/>
      </c>
      <c r="E26" s="233">
        <f>E24+E18+E8+E13</f>
        <v/>
      </c>
      <c r="F26" s="233">
        <f>F24+F18+F8</f>
        <v/>
      </c>
      <c r="G26" s="233">
        <f>G24+G18+G8</f>
        <v/>
      </c>
      <c r="H26" s="233">
        <f>H24+H18+H8</f>
        <v/>
      </c>
      <c r="I26" s="233">
        <f>I24+I18+I8</f>
        <v/>
      </c>
      <c r="J26" s="233">
        <f>J24+J18+J8</f>
        <v/>
      </c>
      <c r="K26" s="233">
        <f>K24+K18+K8</f>
        <v/>
      </c>
      <c r="L26" s="233">
        <f>L24+L18+L8</f>
        <v/>
      </c>
      <c r="M26" s="233">
        <f>M24+M18+M8</f>
        <v/>
      </c>
      <c r="N26" s="233">
        <f>N24+N18+N8</f>
        <v/>
      </c>
      <c r="O26" s="233">
        <f>SUM(C26:N26)</f>
        <v/>
      </c>
      <c r="P26" s="233">
        <f>O8+O13+O24+O18</f>
        <v/>
      </c>
    </row>
    <row r="27" spans="1:16383">
      <c r="B27" s="170" t="n"/>
      <c r="C27" s="239" t="n"/>
      <c r="D27" s="239" t="n"/>
      <c r="E27" s="239" t="n"/>
      <c r="F27" s="239" t="n"/>
      <c r="G27" s="239" t="n"/>
      <c r="H27" s="239" t="n"/>
      <c r="I27" s="239" t="n"/>
      <c r="J27" s="239" t="n"/>
      <c r="K27" s="239" t="n"/>
      <c r="L27" s="239" t="n"/>
      <c r="M27" s="239" t="n"/>
      <c r="N27" s="239" t="n"/>
      <c r="O27" s="239" t="n"/>
      <c r="P27" s="239" t="n"/>
    </row>
    <row customHeight="1" ht="10.5" r="28" s="200" spans="1:16383"/>
    <row r="29" spans="1:16383">
      <c r="A29" s="199" t="s">
        <v>17</v>
      </c>
    </row>
    <row r="30" spans="1:16383">
      <c r="A30" s="199" t="s">
        <v>129</v>
      </c>
    </row>
    <row r="31" spans="1:16383">
      <c r="A31" s="199" t="s">
        <v>130</v>
      </c>
      <c r="B31" s="199" t="n"/>
      <c r="C31" s="199" t="n"/>
      <c r="D31" s="199" t="n"/>
      <c r="E31" s="199" t="n"/>
      <c r="F31" s="199" t="n"/>
      <c r="G31" s="199" t="n"/>
      <c r="H31" s="199" t="n"/>
      <c r="I31" s="199" t="n"/>
      <c r="J31" s="199" t="n"/>
      <c r="K31" s="199" t="n"/>
      <c r="L31" s="199" t="n"/>
      <c r="M31" s="199" t="n"/>
      <c r="N31" s="199" t="n"/>
      <c r="O31" s="199" t="n"/>
      <c r="P31" s="199" t="n"/>
      <c r="Q31" s="199" t="n"/>
      <c r="R31" s="199" t="n"/>
      <c r="S31" s="199" t="n"/>
      <c r="T31" s="199" t="n"/>
      <c r="U31" s="199" t="n"/>
      <c r="V31" s="199" t="n"/>
      <c r="W31" s="199" t="n"/>
      <c r="X31" s="199" t="n"/>
      <c r="Y31" s="199" t="n"/>
      <c r="Z31" s="199" t="n"/>
      <c r="AA31" s="199" t="n"/>
      <c r="AB31" s="199" t="n"/>
      <c r="AC31" s="199" t="n"/>
      <c r="AD31" s="199" t="n"/>
      <c r="AE31" s="199" t="n"/>
      <c r="AF31" s="199" t="n"/>
      <c r="AG31" s="199" t="n"/>
      <c r="AH31" s="199" t="n"/>
      <c r="AI31" s="199" t="n"/>
      <c r="AJ31" s="199" t="n"/>
      <c r="AK31" s="199" t="n"/>
      <c r="AL31" s="199" t="n"/>
      <c r="AM31" s="199" t="n"/>
      <c r="AN31" s="199" t="n"/>
      <c r="AO31" s="199" t="n"/>
      <c r="AP31" s="199" t="n"/>
      <c r="AQ31" s="199" t="n"/>
      <c r="AR31" s="199" t="n"/>
      <c r="AS31" s="199" t="n"/>
      <c r="AT31" s="199" t="n"/>
      <c r="AU31" s="199" t="n"/>
      <c r="AV31" s="199" t="n"/>
      <c r="AW31" s="199" t="n"/>
      <c r="AX31" s="199" t="n"/>
      <c r="AY31" s="199" t="n"/>
      <c r="AZ31" s="199" t="n"/>
      <c r="BA31" s="199" t="n"/>
      <c r="BB31" s="199" t="n"/>
      <c r="BC31" s="199" t="n"/>
      <c r="BD31" s="199" t="n"/>
      <c r="BE31" s="199" t="n"/>
      <c r="BF31" s="199" t="n"/>
      <c r="BG31" s="199" t="n"/>
      <c r="BH31" s="199" t="n"/>
      <c r="BI31" s="199" t="n"/>
      <c r="BJ31" s="199" t="n"/>
      <c r="BK31" s="199" t="n"/>
      <c r="BL31" s="199" t="n"/>
      <c r="BM31" s="199" t="n"/>
      <c r="BN31" s="199" t="n"/>
      <c r="BO31" s="199" t="n"/>
      <c r="BP31" s="199" t="n"/>
      <c r="BQ31" s="199" t="n"/>
      <c r="BR31" s="199" t="n"/>
      <c r="BS31" s="199" t="n"/>
      <c r="BT31" s="199" t="n"/>
      <c r="BU31" s="199" t="n"/>
      <c r="BV31" s="199" t="n"/>
      <c r="BW31" s="199" t="n"/>
      <c r="BX31" s="199" t="n"/>
      <c r="BY31" s="199" t="n"/>
      <c r="BZ31" s="199" t="n"/>
      <c r="CA31" s="199" t="n"/>
      <c r="CB31" s="199" t="n"/>
      <c r="CC31" s="199" t="n"/>
      <c r="CD31" s="199" t="n"/>
      <c r="CE31" s="199" t="n"/>
      <c r="CF31" s="199" t="n"/>
      <c r="CG31" s="199" t="n"/>
      <c r="CH31" s="199" t="n"/>
      <c r="CI31" s="199" t="n"/>
      <c r="CJ31" s="199" t="n"/>
      <c r="CK31" s="199" t="n"/>
      <c r="CL31" s="199" t="n"/>
      <c r="CM31" s="199" t="n"/>
      <c r="CN31" s="199" t="n"/>
      <c r="CO31" s="199" t="n"/>
      <c r="CP31" s="199" t="n"/>
      <c r="CQ31" s="199" t="n"/>
      <c r="CR31" s="199" t="n"/>
      <c r="CS31" s="199" t="n"/>
      <c r="CT31" s="199" t="n"/>
      <c r="CU31" s="199" t="n"/>
      <c r="CV31" s="199" t="n"/>
      <c r="CW31" s="199" t="n"/>
      <c r="CX31" s="199" t="n"/>
      <c r="CY31" s="199" t="n"/>
      <c r="CZ31" s="199" t="n"/>
      <c r="DA31" s="199" t="n"/>
      <c r="DB31" s="199" t="n"/>
      <c r="DC31" s="199" t="n"/>
      <c r="DD31" s="199" t="n"/>
      <c r="DE31" s="199" t="n"/>
      <c r="DF31" s="199" t="n"/>
      <c r="DG31" s="199" t="n"/>
      <c r="DH31" s="199" t="n"/>
      <c r="DI31" s="199" t="n"/>
      <c r="DJ31" s="199" t="n"/>
      <c r="DK31" s="199" t="n"/>
      <c r="DL31" s="199" t="n"/>
      <c r="DM31" s="199" t="n"/>
      <c r="DN31" s="199" t="n"/>
      <c r="DO31" s="199" t="n"/>
      <c r="DP31" s="199" t="n"/>
      <c r="DQ31" s="199" t="n"/>
      <c r="DR31" s="199" t="n"/>
      <c r="DS31" s="199" t="n"/>
      <c r="DT31" s="199" t="n"/>
      <c r="DU31" s="199" t="n"/>
      <c r="DV31" s="199" t="n"/>
      <c r="DW31" s="199" t="n"/>
      <c r="DX31" s="199" t="n"/>
      <c r="DY31" s="199" t="n"/>
      <c r="DZ31" s="199" t="n"/>
      <c r="EA31" s="199" t="n"/>
      <c r="EB31" s="199" t="n"/>
      <c r="EC31" s="199" t="n"/>
      <c r="ED31" s="199" t="n"/>
      <c r="EE31" s="199" t="n"/>
      <c r="EF31" s="199" t="n"/>
      <c r="EG31" s="199" t="n"/>
      <c r="EH31" s="199" t="n"/>
      <c r="EI31" s="199" t="n"/>
      <c r="EJ31" s="199" t="n"/>
      <c r="EK31" s="199" t="n"/>
      <c r="EL31" s="199" t="n"/>
      <c r="EM31" s="199" t="n"/>
      <c r="EN31" s="199" t="n"/>
      <c r="EO31" s="199" t="n"/>
      <c r="EP31" s="199" t="n"/>
      <c r="EQ31" s="199" t="n"/>
      <c r="ER31" s="199" t="n"/>
      <c r="ES31" s="199" t="n"/>
      <c r="ET31" s="199" t="n"/>
      <c r="EU31" s="199" t="n"/>
      <c r="EV31" s="199" t="n"/>
      <c r="EW31" s="199" t="n"/>
      <c r="EX31" s="199" t="n"/>
      <c r="EY31" s="199" t="n"/>
      <c r="EZ31" s="199" t="n"/>
      <c r="FA31" s="199" t="n"/>
      <c r="FB31" s="199" t="n"/>
      <c r="FC31" s="199" t="n"/>
      <c r="FD31" s="199" t="n"/>
      <c r="FE31" s="199" t="n"/>
      <c r="FF31" s="199" t="n"/>
      <c r="FG31" s="199" t="n"/>
      <c r="FH31" s="199" t="n"/>
      <c r="FI31" s="199" t="n"/>
      <c r="FJ31" s="199" t="n"/>
      <c r="FK31" s="199" t="n"/>
      <c r="FL31" s="199" t="n"/>
      <c r="FM31" s="199" t="n"/>
      <c r="FN31" s="199" t="n"/>
      <c r="FO31" s="199" t="n"/>
      <c r="FP31" s="199" t="n"/>
      <c r="FQ31" s="199" t="n"/>
      <c r="FR31" s="199" t="n"/>
      <c r="FS31" s="199" t="n"/>
      <c r="FT31" s="199" t="n"/>
      <c r="FU31" s="199" t="n"/>
      <c r="FV31" s="199" t="n"/>
      <c r="FW31" s="199" t="n"/>
      <c r="FX31" s="199" t="n"/>
      <c r="FY31" s="199" t="n"/>
      <c r="FZ31" s="199" t="n"/>
      <c r="GA31" s="199" t="n"/>
      <c r="GB31" s="199" t="n"/>
      <c r="GC31" s="199" t="n"/>
      <c r="GD31" s="199" t="n"/>
      <c r="GE31" s="199" t="n"/>
      <c r="GF31" s="199" t="n"/>
      <c r="GG31" s="199" t="n"/>
      <c r="GH31" s="199" t="n"/>
      <c r="GI31" s="199" t="n"/>
      <c r="GJ31" s="199" t="n"/>
      <c r="GK31" s="199" t="n"/>
      <c r="GL31" s="199" t="n"/>
      <c r="GM31" s="199" t="n"/>
      <c r="GN31" s="199" t="n"/>
      <c r="GO31" s="199" t="n"/>
      <c r="GP31" s="199" t="n"/>
      <c r="GQ31" s="199" t="n"/>
      <c r="GR31" s="199" t="n"/>
      <c r="GS31" s="199" t="n"/>
      <c r="GT31" s="199" t="n"/>
      <c r="GU31" s="199" t="n"/>
      <c r="GV31" s="199" t="n"/>
      <c r="GW31" s="199" t="n"/>
      <c r="GX31" s="199" t="n"/>
      <c r="GY31" s="199" t="n"/>
      <c r="GZ31" s="199" t="n"/>
      <c r="HA31" s="199" t="n"/>
      <c r="HB31" s="199" t="n"/>
      <c r="HC31" s="199" t="n"/>
      <c r="HD31" s="199" t="n"/>
      <c r="HE31" s="199" t="n"/>
      <c r="HF31" s="199" t="n"/>
      <c r="HG31" s="199" t="n"/>
      <c r="HH31" s="199" t="n"/>
      <c r="HI31" s="199" t="n"/>
      <c r="HJ31" s="199" t="n"/>
      <c r="HK31" s="199" t="n"/>
      <c r="HL31" s="199" t="n"/>
      <c r="HM31" s="199" t="n"/>
      <c r="HN31" s="199" t="n"/>
      <c r="HO31" s="199" t="n"/>
      <c r="HP31" s="199" t="n"/>
      <c r="HQ31" s="199" t="n"/>
      <c r="HR31" s="199" t="n"/>
      <c r="HS31" s="199" t="n"/>
      <c r="HT31" s="199" t="n"/>
      <c r="HU31" s="199" t="n"/>
      <c r="HV31" s="199" t="n"/>
      <c r="HW31" s="199" t="n"/>
      <c r="HX31" s="199" t="n"/>
      <c r="HY31" s="199" t="n"/>
      <c r="HZ31" s="199" t="n"/>
      <c r="IA31" s="199" t="n"/>
      <c r="IB31" s="199" t="n"/>
      <c r="IC31" s="199" t="n"/>
      <c r="ID31" s="199" t="n"/>
      <c r="IE31" s="199" t="n"/>
      <c r="IF31" s="199" t="n"/>
      <c r="IG31" s="199" t="n"/>
      <c r="IH31" s="199" t="n"/>
      <c r="II31" s="199" t="n"/>
      <c r="IJ31" s="199" t="n"/>
      <c r="IK31" s="199" t="n"/>
      <c r="IL31" s="199" t="n"/>
      <c r="IM31" s="199" t="n"/>
      <c r="IN31" s="199" t="n"/>
      <c r="IO31" s="199" t="n"/>
      <c r="IP31" s="199" t="n"/>
      <c r="IQ31" s="199" t="n"/>
      <c r="IR31" s="199" t="n"/>
      <c r="IS31" s="199" t="n"/>
      <c r="IT31" s="199" t="n"/>
      <c r="IU31" s="199" t="n"/>
      <c r="IV31" s="199" t="n"/>
      <c r="IW31" s="199" t="n"/>
      <c r="IX31" s="199" t="n"/>
      <c r="IY31" s="199" t="n"/>
      <c r="IZ31" s="199" t="n"/>
      <c r="JA31" s="199" t="n"/>
      <c r="JB31" s="199" t="n"/>
      <c r="JC31" s="199" t="n"/>
      <c r="JD31" s="199" t="n"/>
      <c r="JE31" s="199" t="n"/>
      <c r="JF31" s="199" t="n"/>
      <c r="JG31" s="199" t="n"/>
      <c r="JH31" s="199" t="n"/>
      <c r="JI31" s="199" t="n"/>
      <c r="JJ31" s="199" t="n"/>
      <c r="JK31" s="199" t="n"/>
      <c r="JL31" s="199" t="n"/>
      <c r="JM31" s="199" t="n"/>
      <c r="JN31" s="199" t="n"/>
      <c r="JO31" s="199" t="n"/>
      <c r="JP31" s="199" t="n"/>
      <c r="JQ31" s="199" t="n"/>
      <c r="JR31" s="199" t="n"/>
      <c r="JS31" s="199" t="n"/>
      <c r="JT31" s="199" t="n"/>
      <c r="JU31" s="199" t="n"/>
      <c r="JV31" s="199" t="n"/>
      <c r="JW31" s="199" t="n"/>
      <c r="JX31" s="199" t="n"/>
      <c r="JY31" s="199" t="n"/>
      <c r="JZ31" s="199" t="n"/>
      <c r="KA31" s="199" t="n"/>
      <c r="KB31" s="199" t="n"/>
      <c r="KC31" s="199" t="n"/>
      <c r="KD31" s="199" t="n"/>
      <c r="KE31" s="199" t="n"/>
      <c r="KF31" s="199" t="n"/>
      <c r="KG31" s="199" t="n"/>
      <c r="KH31" s="199" t="n"/>
      <c r="KI31" s="199" t="n"/>
      <c r="KJ31" s="199" t="n"/>
      <c r="KK31" s="199" t="n"/>
      <c r="KL31" s="199" t="n"/>
      <c r="KM31" s="199" t="n"/>
      <c r="KN31" s="199" t="n"/>
      <c r="KO31" s="199" t="n"/>
      <c r="KP31" s="199" t="n"/>
      <c r="KQ31" s="199" t="n"/>
      <c r="KR31" s="199" t="n"/>
      <c r="KS31" s="199" t="n"/>
      <c r="KT31" s="199" t="n"/>
      <c r="KU31" s="199" t="n"/>
      <c r="KV31" s="199" t="n"/>
      <c r="KW31" s="199" t="n"/>
      <c r="KX31" s="199" t="n"/>
      <c r="KY31" s="199" t="n"/>
      <c r="KZ31" s="199" t="n"/>
      <c r="LA31" s="199" t="n"/>
      <c r="LB31" s="199" t="n"/>
      <c r="LC31" s="199" t="n"/>
      <c r="LD31" s="199" t="n"/>
      <c r="LE31" s="199" t="n"/>
      <c r="LF31" s="199" t="n"/>
      <c r="LG31" s="199" t="n"/>
      <c r="LH31" s="199" t="n"/>
      <c r="LI31" s="199" t="n"/>
      <c r="LJ31" s="199" t="n"/>
      <c r="LK31" s="199" t="n"/>
      <c r="LL31" s="199" t="n"/>
      <c r="LM31" s="199" t="n"/>
      <c r="LN31" s="199" t="n"/>
      <c r="LO31" s="199" t="n"/>
      <c r="LP31" s="199" t="n"/>
      <c r="LQ31" s="199" t="n"/>
      <c r="LR31" s="199" t="n"/>
      <c r="LS31" s="199" t="n"/>
      <c r="LT31" s="199" t="n"/>
      <c r="LU31" s="199" t="n"/>
      <c r="LV31" s="199" t="n"/>
      <c r="LW31" s="199" t="n"/>
      <c r="LX31" s="199" t="n"/>
      <c r="LY31" s="199" t="n"/>
      <c r="LZ31" s="199" t="n"/>
      <c r="MA31" s="199" t="n"/>
      <c r="MB31" s="199" t="n"/>
      <c r="MC31" s="199" t="n"/>
      <c r="MD31" s="199" t="n"/>
      <c r="ME31" s="199" t="n"/>
      <c r="MF31" s="199" t="n"/>
      <c r="MG31" s="199" t="n"/>
      <c r="MH31" s="199" t="n"/>
      <c r="MI31" s="199" t="n"/>
      <c r="MJ31" s="199" t="n"/>
      <c r="MK31" s="199" t="n"/>
      <c r="ML31" s="199" t="n"/>
      <c r="MM31" s="199" t="n"/>
      <c r="MN31" s="199" t="n"/>
      <c r="MO31" s="199" t="n"/>
      <c r="MP31" s="199" t="n"/>
      <c r="MQ31" s="199" t="n"/>
      <c r="MR31" s="199" t="n"/>
      <c r="MS31" s="199" t="n"/>
      <c r="MT31" s="199" t="n"/>
      <c r="MU31" s="199" t="n"/>
      <c r="MV31" s="199" t="n"/>
      <c r="MW31" s="199" t="n"/>
      <c r="MX31" s="199" t="n"/>
      <c r="MY31" s="199" t="n"/>
      <c r="MZ31" s="199" t="n"/>
      <c r="NA31" s="199" t="n"/>
      <c r="NB31" s="199" t="n"/>
      <c r="NC31" s="199" t="n"/>
      <c r="ND31" s="199" t="n"/>
      <c r="NE31" s="199" t="n"/>
      <c r="NF31" s="199" t="n"/>
      <c r="NG31" s="199" t="n"/>
      <c r="NH31" s="199" t="n"/>
      <c r="NI31" s="199" t="n"/>
      <c r="NJ31" s="199" t="n"/>
      <c r="NK31" s="199" t="n"/>
      <c r="NL31" s="199" t="n"/>
      <c r="NM31" s="199" t="n"/>
      <c r="NN31" s="199" t="n"/>
      <c r="NO31" s="199" t="n"/>
      <c r="NP31" s="199" t="n"/>
      <c r="NQ31" s="199" t="n"/>
      <c r="NR31" s="199" t="n"/>
      <c r="NS31" s="199" t="n"/>
      <c r="NT31" s="199" t="n"/>
      <c r="NU31" s="199" t="n"/>
      <c r="NV31" s="199" t="n"/>
      <c r="NW31" s="199" t="n"/>
      <c r="NX31" s="199" t="n"/>
      <c r="NY31" s="199" t="n"/>
      <c r="NZ31" s="199" t="n"/>
      <c r="OA31" s="199" t="n"/>
      <c r="OB31" s="199" t="n"/>
      <c r="OC31" s="199" t="n"/>
      <c r="OD31" s="199" t="n"/>
      <c r="OE31" s="199" t="n"/>
      <c r="OF31" s="199" t="n"/>
      <c r="OG31" s="199" t="n"/>
      <c r="OH31" s="199" t="n"/>
      <c r="OI31" s="199" t="n"/>
      <c r="OJ31" s="199" t="n"/>
      <c r="OK31" s="199" t="n"/>
      <c r="OL31" s="199" t="n"/>
      <c r="OM31" s="199" t="n"/>
      <c r="ON31" s="199" t="n"/>
      <c r="OO31" s="199" t="n"/>
      <c r="OP31" s="199" t="n"/>
      <c r="OQ31" s="199" t="n"/>
      <c r="OR31" s="199" t="n"/>
      <c r="OS31" s="199" t="n"/>
      <c r="OT31" s="199" t="n"/>
      <c r="OU31" s="199" t="n"/>
      <c r="OV31" s="199" t="n"/>
      <c r="OW31" s="199" t="n"/>
      <c r="OX31" s="199" t="n"/>
      <c r="OY31" s="199" t="n"/>
      <c r="OZ31" s="199" t="n"/>
      <c r="PA31" s="199" t="n"/>
      <c r="PB31" s="199" t="n"/>
      <c r="PC31" s="199" t="n"/>
      <c r="PD31" s="199" t="n"/>
      <c r="PE31" s="199" t="n"/>
      <c r="PF31" s="199" t="n"/>
      <c r="PG31" s="199" t="n"/>
      <c r="PH31" s="199" t="n"/>
      <c r="PI31" s="199" t="n"/>
      <c r="PJ31" s="199" t="n"/>
      <c r="PK31" s="199" t="n"/>
      <c r="PL31" s="199" t="n"/>
      <c r="PM31" s="199" t="n"/>
      <c r="PN31" s="199" t="n"/>
      <c r="PO31" s="199" t="n"/>
      <c r="PP31" s="199" t="n"/>
      <c r="PQ31" s="199" t="n"/>
      <c r="PR31" s="199" t="n"/>
      <c r="PS31" s="199" t="n"/>
      <c r="PT31" s="199" t="n"/>
      <c r="PU31" s="199" t="n"/>
      <c r="PV31" s="199" t="n"/>
      <c r="PW31" s="199" t="n"/>
      <c r="PX31" s="199" t="n"/>
      <c r="PY31" s="199" t="n"/>
      <c r="PZ31" s="199" t="n"/>
      <c r="QA31" s="199" t="n"/>
      <c r="QB31" s="199" t="n"/>
      <c r="QC31" s="199" t="n"/>
      <c r="QD31" s="199" t="n"/>
      <c r="QE31" s="199" t="n"/>
      <c r="QF31" s="199" t="n"/>
      <c r="QG31" s="199" t="n"/>
      <c r="QH31" s="199" t="n"/>
      <c r="QI31" s="199" t="n"/>
      <c r="QJ31" s="199" t="n"/>
      <c r="QK31" s="199" t="n"/>
      <c r="QL31" s="199" t="n"/>
      <c r="QM31" s="199" t="n"/>
      <c r="QN31" s="199" t="n"/>
      <c r="QO31" s="199" t="n"/>
      <c r="QP31" s="199" t="n"/>
      <c r="QQ31" s="199" t="n"/>
      <c r="QR31" s="199" t="n"/>
      <c r="QS31" s="199" t="n"/>
      <c r="QT31" s="199" t="n"/>
      <c r="QU31" s="199" t="n"/>
      <c r="QV31" s="199" t="n"/>
      <c r="QW31" s="199" t="n"/>
      <c r="QX31" s="199" t="n"/>
      <c r="QY31" s="199" t="n"/>
      <c r="QZ31" s="199" t="n"/>
      <c r="RA31" s="199" t="n"/>
      <c r="RB31" s="199" t="n"/>
      <c r="RC31" s="199" t="n"/>
      <c r="RD31" s="199" t="n"/>
      <c r="RE31" s="199" t="n"/>
      <c r="RF31" s="199" t="n"/>
      <c r="RG31" s="199" t="n"/>
      <c r="RH31" s="199" t="n"/>
      <c r="RI31" s="199" t="n"/>
      <c r="RJ31" s="199" t="n"/>
      <c r="RK31" s="199" t="n"/>
      <c r="RL31" s="199" t="n"/>
      <c r="RM31" s="199" t="n"/>
      <c r="RN31" s="199" t="n"/>
      <c r="RO31" s="199" t="n"/>
      <c r="RP31" s="199" t="n"/>
      <c r="RQ31" s="199" t="n"/>
      <c r="RR31" s="199" t="n"/>
      <c r="RS31" s="199" t="n"/>
      <c r="RT31" s="199" t="n"/>
      <c r="RU31" s="199" t="n"/>
      <c r="RV31" s="199" t="n"/>
      <c r="RW31" s="199" t="n"/>
      <c r="RX31" s="199" t="n"/>
      <c r="RY31" s="199" t="n"/>
      <c r="RZ31" s="199" t="n"/>
      <c r="SA31" s="199" t="n"/>
      <c r="SB31" s="199" t="n"/>
      <c r="SC31" s="199" t="n"/>
      <c r="SD31" s="199" t="n"/>
      <c r="SE31" s="199" t="n"/>
      <c r="SF31" s="199" t="n"/>
      <c r="SG31" s="199" t="n"/>
      <c r="SH31" s="199" t="n"/>
      <c r="SI31" s="199" t="n"/>
      <c r="SJ31" s="199" t="n"/>
      <c r="SK31" s="199" t="n"/>
      <c r="SL31" s="199" t="n"/>
      <c r="SM31" s="199" t="n"/>
      <c r="SN31" s="199" t="n"/>
      <c r="SO31" s="199" t="n"/>
      <c r="SP31" s="199" t="n"/>
      <c r="SQ31" s="199" t="n"/>
      <c r="SR31" s="199" t="n"/>
      <c r="SS31" s="199" t="n"/>
      <c r="ST31" s="199" t="n"/>
      <c r="SU31" s="199" t="n"/>
      <c r="SV31" s="199" t="n"/>
      <c r="SW31" s="199" t="n"/>
      <c r="SX31" s="199" t="n"/>
      <c r="SY31" s="199" t="n"/>
      <c r="SZ31" s="199" t="n"/>
      <c r="TA31" s="199" t="n"/>
      <c r="TB31" s="199" t="n"/>
      <c r="TC31" s="199" t="n"/>
      <c r="TD31" s="199" t="n"/>
      <c r="TE31" s="199" t="n"/>
      <c r="TF31" s="199" t="n"/>
      <c r="TG31" s="199" t="n"/>
      <c r="TH31" s="199" t="n"/>
      <c r="TI31" s="199" t="n"/>
      <c r="TJ31" s="199" t="n"/>
      <c r="TK31" s="199" t="n"/>
      <c r="TL31" s="199" t="n"/>
      <c r="TM31" s="199" t="n"/>
      <c r="TN31" s="199" t="n"/>
      <c r="TO31" s="199" t="n"/>
      <c r="TP31" s="199" t="n"/>
      <c r="TQ31" s="199" t="n"/>
      <c r="TR31" s="199" t="n"/>
      <c r="TS31" s="199" t="n"/>
      <c r="TT31" s="199" t="n"/>
      <c r="TU31" s="199" t="n"/>
      <c r="TV31" s="199" t="n"/>
      <c r="TW31" s="199" t="n"/>
      <c r="TX31" s="199" t="n"/>
      <c r="TY31" s="199" t="n"/>
      <c r="TZ31" s="199" t="n"/>
      <c r="UA31" s="199" t="n"/>
      <c r="UB31" s="199" t="n"/>
      <c r="UC31" s="199" t="n"/>
      <c r="UD31" s="199" t="n"/>
      <c r="UE31" s="199" t="n"/>
      <c r="UF31" s="199" t="n"/>
      <c r="UG31" s="199" t="n"/>
      <c r="UH31" s="199" t="n"/>
      <c r="UI31" s="199" t="n"/>
      <c r="UJ31" s="199" t="n"/>
      <c r="UK31" s="199" t="n"/>
      <c r="UL31" s="199" t="n"/>
      <c r="UM31" s="199" t="n"/>
      <c r="UN31" s="199" t="n"/>
      <c r="UO31" s="199" t="n"/>
      <c r="UP31" s="199" t="n"/>
      <c r="UQ31" s="199" t="n"/>
      <c r="UR31" s="199" t="n"/>
      <c r="US31" s="199" t="n"/>
      <c r="UT31" s="199" t="n"/>
      <c r="UU31" s="199" t="n"/>
      <c r="UV31" s="199" t="n"/>
      <c r="UW31" s="199" t="n"/>
      <c r="UX31" s="199" t="n"/>
      <c r="UY31" s="199" t="n"/>
      <c r="UZ31" s="199" t="n"/>
      <c r="VA31" s="199" t="n"/>
      <c r="VB31" s="199" t="n"/>
      <c r="VC31" s="199" t="n"/>
      <c r="VD31" s="199" t="n"/>
      <c r="VE31" s="199" t="n"/>
      <c r="VF31" s="199" t="n"/>
      <c r="VG31" s="199" t="n"/>
      <c r="VH31" s="199" t="n"/>
      <c r="VI31" s="199" t="n"/>
      <c r="VJ31" s="199" t="n"/>
      <c r="VK31" s="199" t="n"/>
      <c r="VL31" s="199" t="n"/>
      <c r="VM31" s="199" t="n"/>
      <c r="VN31" s="199" t="n"/>
      <c r="VO31" s="199" t="n"/>
      <c r="VP31" s="199" t="n"/>
      <c r="VQ31" s="199" t="n"/>
      <c r="VR31" s="199" t="n"/>
      <c r="VS31" s="199" t="n"/>
      <c r="VT31" s="199" t="n"/>
      <c r="VU31" s="199" t="n"/>
      <c r="VV31" s="199" t="n"/>
      <c r="VW31" s="199" t="n"/>
      <c r="VX31" s="199" t="n"/>
      <c r="VY31" s="199" t="n"/>
      <c r="VZ31" s="199" t="n"/>
      <c r="WA31" s="199" t="n"/>
      <c r="WB31" s="199" t="n"/>
      <c r="WC31" s="199" t="n"/>
      <c r="WD31" s="199" t="n"/>
      <c r="WE31" s="199" t="n"/>
      <c r="WF31" s="199" t="n"/>
      <c r="WG31" s="199" t="n"/>
      <c r="WH31" s="199" t="n"/>
      <c r="WI31" s="199" t="n"/>
      <c r="WJ31" s="199" t="n"/>
      <c r="WK31" s="199" t="n"/>
      <c r="WL31" s="199" t="n"/>
      <c r="WM31" s="199" t="n"/>
      <c r="WN31" s="199" t="n"/>
      <c r="WO31" s="199" t="n"/>
      <c r="WP31" s="199" t="n"/>
      <c r="WQ31" s="199" t="n"/>
      <c r="WR31" s="199" t="n"/>
      <c r="WS31" s="199" t="n"/>
      <c r="WT31" s="199" t="n"/>
      <c r="WU31" s="199" t="n"/>
      <c r="WV31" s="199" t="n"/>
      <c r="WW31" s="199" t="n"/>
      <c r="WX31" s="199" t="n"/>
      <c r="WY31" s="199" t="n"/>
      <c r="WZ31" s="199" t="n"/>
      <c r="XA31" s="199" t="n"/>
      <c r="XB31" s="199" t="n"/>
      <c r="XC31" s="199" t="n"/>
      <c r="XD31" s="199" t="n"/>
      <c r="XE31" s="199" t="n"/>
      <c r="XF31" s="199" t="n"/>
      <c r="XG31" s="199" t="n"/>
      <c r="XH31" s="199" t="n"/>
      <c r="XI31" s="199" t="n"/>
      <c r="XJ31" s="199" t="n"/>
      <c r="XK31" s="199" t="n"/>
      <c r="XL31" s="199" t="n"/>
      <c r="XM31" s="199" t="n"/>
      <c r="XN31" s="199" t="n"/>
      <c r="XO31" s="199" t="n"/>
      <c r="XP31" s="199" t="n"/>
      <c r="XQ31" s="199" t="n"/>
      <c r="XR31" s="199" t="n"/>
      <c r="XS31" s="199" t="n"/>
      <c r="XT31" s="199" t="n"/>
      <c r="XU31" s="199" t="n"/>
      <c r="XV31" s="199" t="n"/>
      <c r="XW31" s="199" t="n"/>
      <c r="XX31" s="199" t="n"/>
      <c r="XY31" s="199" t="n"/>
      <c r="XZ31" s="199" t="n"/>
      <c r="YA31" s="199" t="n"/>
      <c r="YB31" s="199" t="n"/>
      <c r="YC31" s="199" t="n"/>
      <c r="YD31" s="199" t="n"/>
      <c r="YE31" s="199" t="n"/>
      <c r="YF31" s="199" t="n"/>
      <c r="YG31" s="199" t="n"/>
      <c r="YH31" s="199" t="n"/>
      <c r="YI31" s="199" t="n"/>
      <c r="YJ31" s="199" t="n"/>
      <c r="YK31" s="199" t="n"/>
      <c r="YL31" s="199" t="n"/>
      <c r="YM31" s="199" t="n"/>
      <c r="YN31" s="199" t="n"/>
      <c r="YO31" s="199" t="n"/>
      <c r="YP31" s="199" t="n"/>
      <c r="YQ31" s="199" t="n"/>
      <c r="YR31" s="199" t="n"/>
      <c r="YS31" s="199" t="n"/>
      <c r="YT31" s="199" t="n"/>
      <c r="YU31" s="199" t="n"/>
      <c r="YV31" s="199" t="n"/>
      <c r="YW31" s="199" t="n"/>
      <c r="YX31" s="199" t="n"/>
      <c r="YY31" s="199" t="n"/>
      <c r="YZ31" s="199" t="n"/>
      <c r="ZA31" s="199" t="n"/>
      <c r="ZB31" s="199" t="n"/>
      <c r="ZC31" s="199" t="n"/>
      <c r="ZD31" s="199" t="n"/>
      <c r="ZE31" s="199" t="n"/>
      <c r="ZF31" s="199" t="n"/>
      <c r="ZG31" s="199" t="n"/>
      <c r="ZH31" s="199" t="n"/>
      <c r="ZI31" s="199" t="n"/>
      <c r="ZJ31" s="199" t="n"/>
      <c r="ZK31" s="199" t="n"/>
      <c r="ZL31" s="199" t="n"/>
      <c r="ZM31" s="199" t="n"/>
      <c r="ZN31" s="199" t="n"/>
      <c r="ZO31" s="199" t="n"/>
      <c r="ZP31" s="199" t="n"/>
      <c r="ZQ31" s="199" t="n"/>
      <c r="ZR31" s="199" t="n"/>
      <c r="ZS31" s="199" t="n"/>
      <c r="ZT31" s="199" t="n"/>
      <c r="ZU31" s="199" t="n"/>
      <c r="ZV31" s="199" t="n"/>
      <c r="ZW31" s="199" t="n"/>
      <c r="ZX31" s="199" t="n"/>
      <c r="ZY31" s="199" t="n"/>
      <c r="ZZ31" s="199" t="n"/>
      <c r="AAA31" s="199" t="n"/>
      <c r="AAB31" s="199" t="n"/>
      <c r="AAC31" s="199" t="n"/>
      <c r="AAD31" s="199" t="n"/>
      <c r="AAE31" s="199" t="n"/>
      <c r="AAF31" s="199" t="n"/>
      <c r="AAG31" s="199" t="n"/>
      <c r="AAH31" s="199" t="n"/>
      <c r="AAI31" s="199" t="n"/>
      <c r="AAJ31" s="199" t="n"/>
      <c r="AAK31" s="199" t="n"/>
      <c r="AAL31" s="199" t="n"/>
      <c r="AAM31" s="199" t="n"/>
      <c r="AAN31" s="199" t="n"/>
      <c r="AAO31" s="199" t="n"/>
      <c r="AAP31" s="199" t="n"/>
      <c r="AAQ31" s="199" t="n"/>
      <c r="AAR31" s="199" t="n"/>
      <c r="AAS31" s="199" t="n"/>
      <c r="AAT31" s="199" t="n"/>
      <c r="AAU31" s="199" t="n"/>
      <c r="AAV31" s="199" t="n"/>
      <c r="AAW31" s="199" t="n"/>
      <c r="AAX31" s="199" t="n"/>
      <c r="AAY31" s="199" t="n"/>
      <c r="AAZ31" s="199" t="n"/>
      <c r="ABA31" s="199" t="n"/>
      <c r="ABB31" s="199" t="n"/>
      <c r="ABC31" s="199" t="n"/>
      <c r="ABD31" s="199" t="n"/>
      <c r="ABE31" s="199" t="n"/>
      <c r="ABF31" s="199" t="n"/>
      <c r="ABG31" s="199" t="n"/>
      <c r="ABH31" s="199" t="n"/>
      <c r="ABI31" s="199" t="n"/>
      <c r="ABJ31" s="199" t="n"/>
      <c r="ABK31" s="199" t="n"/>
      <c r="ABL31" s="199" t="n"/>
      <c r="ABM31" s="199" t="n"/>
      <c r="ABN31" s="199" t="n"/>
      <c r="ABO31" s="199" t="n"/>
      <c r="ABP31" s="199" t="n"/>
      <c r="ABQ31" s="199" t="n"/>
      <c r="ABR31" s="199" t="n"/>
      <c r="ABS31" s="199" t="n"/>
      <c r="ABT31" s="199" t="n"/>
      <c r="ABU31" s="199" t="n"/>
      <c r="ABV31" s="199" t="n"/>
      <c r="ABW31" s="199" t="n"/>
      <c r="ABX31" s="199" t="n"/>
      <c r="ABY31" s="199" t="n"/>
      <c r="ABZ31" s="199" t="n"/>
      <c r="ACA31" s="199" t="n"/>
      <c r="ACB31" s="199" t="n"/>
      <c r="ACC31" s="199" t="n"/>
      <c r="ACD31" s="199" t="n"/>
      <c r="ACE31" s="199" t="n"/>
      <c r="ACF31" s="199" t="n"/>
      <c r="ACG31" s="199" t="n"/>
      <c r="ACH31" s="199" t="n"/>
      <c r="ACI31" s="199" t="n"/>
      <c r="ACJ31" s="199" t="n"/>
      <c r="ACK31" s="199" t="n"/>
      <c r="ACL31" s="199" t="n"/>
      <c r="ACM31" s="199" t="n"/>
      <c r="ACN31" s="199" t="n"/>
      <c r="ACO31" s="199" t="n"/>
      <c r="ACP31" s="199" t="n"/>
      <c r="ACQ31" s="199" t="n"/>
      <c r="ACR31" s="199" t="n"/>
      <c r="ACS31" s="199" t="n"/>
      <c r="ACT31" s="199" t="n"/>
      <c r="ACU31" s="199" t="n"/>
      <c r="ACV31" s="199" t="n"/>
      <c r="ACW31" s="199" t="n"/>
      <c r="ACX31" s="199" t="n"/>
      <c r="ACY31" s="199" t="n"/>
      <c r="ACZ31" s="199" t="n"/>
      <c r="ADA31" s="199" t="n"/>
      <c r="ADB31" s="199" t="n"/>
      <c r="ADC31" s="199" t="n"/>
      <c r="ADD31" s="199" t="n"/>
      <c r="ADE31" s="199" t="n"/>
      <c r="ADF31" s="199" t="n"/>
      <c r="ADG31" s="199" t="n"/>
      <c r="ADH31" s="199" t="n"/>
      <c r="ADI31" s="199" t="n"/>
      <c r="ADJ31" s="199" t="n"/>
      <c r="ADK31" s="199" t="n"/>
      <c r="ADL31" s="199" t="n"/>
      <c r="ADM31" s="199" t="n"/>
      <c r="ADN31" s="199" t="n"/>
      <c r="ADO31" s="199" t="n"/>
      <c r="ADP31" s="199" t="n"/>
      <c r="ADQ31" s="199" t="n"/>
      <c r="ADR31" s="199" t="n"/>
      <c r="ADS31" s="199" t="n"/>
      <c r="ADT31" s="199" t="n"/>
      <c r="ADU31" s="199" t="n"/>
      <c r="ADV31" s="199" t="n"/>
      <c r="ADW31" s="199" t="n"/>
      <c r="ADX31" s="199" t="n"/>
      <c r="ADY31" s="199" t="n"/>
      <c r="ADZ31" s="199" t="n"/>
      <c r="AEA31" s="199" t="n"/>
      <c r="AEB31" s="199" t="n"/>
      <c r="AEC31" s="199" t="n"/>
      <c r="AED31" s="199" t="n"/>
      <c r="AEE31" s="199" t="n"/>
      <c r="AEF31" s="199" t="n"/>
      <c r="AEG31" s="199" t="n"/>
      <c r="AEH31" s="199" t="n"/>
      <c r="AEI31" s="199" t="n"/>
      <c r="AEJ31" s="199" t="n"/>
      <c r="AEK31" s="199" t="n"/>
      <c r="AEL31" s="199" t="n"/>
      <c r="AEM31" s="199" t="n"/>
      <c r="AEN31" s="199" t="n"/>
      <c r="AEO31" s="199" t="n"/>
      <c r="AEP31" s="199" t="n"/>
      <c r="AEQ31" s="199" t="n"/>
      <c r="AER31" s="199" t="n"/>
      <c r="AES31" s="199" t="n"/>
      <c r="AET31" s="199" t="n"/>
      <c r="AEU31" s="199" t="n"/>
      <c r="AEV31" s="199" t="n"/>
      <c r="AEW31" s="199" t="n"/>
      <c r="AEX31" s="199" t="n"/>
      <c r="AEY31" s="199" t="n"/>
      <c r="AEZ31" s="199" t="n"/>
      <c r="AFA31" s="199" t="n"/>
      <c r="AFB31" s="199" t="n"/>
      <c r="AFC31" s="199" t="n"/>
      <c r="AFD31" s="199" t="n"/>
      <c r="AFE31" s="199" t="n"/>
      <c r="AFF31" s="199" t="n"/>
      <c r="AFG31" s="199" t="n"/>
      <c r="AFH31" s="199" t="n"/>
      <c r="AFI31" s="199" t="n"/>
      <c r="AFJ31" s="199" t="n"/>
      <c r="AFK31" s="199" t="n"/>
      <c r="AFL31" s="199" t="n"/>
      <c r="AFM31" s="199" t="n"/>
      <c r="AFN31" s="199" t="n"/>
      <c r="AFO31" s="199" t="n"/>
      <c r="AFP31" s="199" t="n"/>
      <c r="AFQ31" s="199" t="n"/>
      <c r="AFR31" s="199" t="n"/>
      <c r="AFS31" s="199" t="n"/>
      <c r="AFT31" s="199" t="n"/>
      <c r="AFU31" s="199" t="n"/>
      <c r="AFV31" s="199" t="n"/>
      <c r="AFW31" s="199" t="n"/>
      <c r="AFX31" s="199" t="n"/>
      <c r="AFY31" s="199" t="n"/>
      <c r="AFZ31" s="199" t="n"/>
      <c r="AGA31" s="199" t="n"/>
      <c r="AGB31" s="199" t="n"/>
      <c r="AGC31" s="199" t="n"/>
      <c r="AGD31" s="199" t="n"/>
      <c r="AGE31" s="199" t="n"/>
      <c r="AGF31" s="199" t="n"/>
      <c r="AGG31" s="199" t="n"/>
      <c r="AGH31" s="199" t="n"/>
      <c r="AGI31" s="199" t="n"/>
      <c r="AGJ31" s="199" t="n"/>
      <c r="AGK31" s="199" t="n"/>
      <c r="AGL31" s="199" t="n"/>
      <c r="AGM31" s="199" t="n"/>
      <c r="AGN31" s="199" t="n"/>
      <c r="AGO31" s="199" t="n"/>
      <c r="AGP31" s="199" t="n"/>
      <c r="AGQ31" s="199" t="n"/>
      <c r="AGR31" s="199" t="n"/>
      <c r="AGS31" s="199" t="n"/>
      <c r="AGT31" s="199" t="n"/>
      <c r="AGU31" s="199" t="n"/>
      <c r="AGV31" s="199" t="n"/>
      <c r="AGW31" s="199" t="n"/>
      <c r="AGX31" s="199" t="n"/>
      <c r="AGY31" s="199" t="n"/>
      <c r="AGZ31" s="199" t="n"/>
      <c r="AHA31" s="199" t="n"/>
      <c r="AHB31" s="199" t="n"/>
      <c r="AHC31" s="199" t="n"/>
      <c r="AHD31" s="199" t="n"/>
      <c r="AHE31" s="199" t="n"/>
      <c r="AHF31" s="199" t="n"/>
      <c r="AHG31" s="199" t="n"/>
      <c r="AHH31" s="199" t="n"/>
      <c r="AHI31" s="199" t="n"/>
      <c r="AHJ31" s="199" t="n"/>
      <c r="AHK31" s="199" t="n"/>
      <c r="AHL31" s="199" t="n"/>
      <c r="AHM31" s="199" t="n"/>
      <c r="AHN31" s="199" t="n"/>
      <c r="AHO31" s="199" t="n"/>
      <c r="AHP31" s="199" t="n"/>
      <c r="AHQ31" s="199" t="n"/>
      <c r="AHR31" s="199" t="n"/>
      <c r="AHS31" s="199" t="n"/>
      <c r="AHT31" s="199" t="n"/>
      <c r="AHU31" s="199" t="n"/>
      <c r="AHV31" s="199" t="n"/>
      <c r="AHW31" s="199" t="n"/>
      <c r="AHX31" s="199" t="n"/>
      <c r="AHY31" s="199" t="n"/>
      <c r="AHZ31" s="199" t="n"/>
      <c r="AIA31" s="199" t="n"/>
      <c r="AIB31" s="199" t="n"/>
      <c r="AIC31" s="199" t="n"/>
      <c r="AID31" s="199" t="n"/>
      <c r="AIE31" s="199" t="n"/>
      <c r="AIF31" s="199" t="n"/>
      <c r="AIG31" s="199" t="n"/>
      <c r="AIH31" s="199" t="n"/>
      <c r="AII31" s="199" t="n"/>
      <c r="AIJ31" s="199" t="n"/>
      <c r="AIK31" s="199" t="n"/>
      <c r="AIL31" s="199" t="n"/>
      <c r="AIM31" s="199" t="n"/>
      <c r="AIN31" s="199" t="n"/>
      <c r="AIO31" s="199" t="n"/>
      <c r="AIP31" s="199" t="n"/>
      <c r="AIQ31" s="199" t="n"/>
      <c r="AIR31" s="199" t="n"/>
      <c r="AIS31" s="199" t="n"/>
      <c r="AIT31" s="199" t="n"/>
      <c r="AIU31" s="199" t="n"/>
      <c r="AIV31" s="199" t="n"/>
      <c r="AIW31" s="199" t="n"/>
      <c r="AIX31" s="199" t="n"/>
      <c r="AIY31" s="199" t="n"/>
      <c r="AIZ31" s="199" t="n"/>
      <c r="AJA31" s="199" t="n"/>
      <c r="AJB31" s="199" t="n"/>
      <c r="AJC31" s="199" t="n"/>
      <c r="AJD31" s="199" t="n"/>
      <c r="AJE31" s="199" t="n"/>
      <c r="AJF31" s="199" t="n"/>
      <c r="AJG31" s="199" t="n"/>
      <c r="AJH31" s="199" t="n"/>
      <c r="AJI31" s="199" t="n"/>
      <c r="AJJ31" s="199" t="n"/>
      <c r="AJK31" s="199" t="n"/>
      <c r="AJL31" s="199" t="n"/>
      <c r="AJM31" s="199" t="n"/>
      <c r="AJN31" s="199" t="n"/>
      <c r="AJO31" s="199" t="n"/>
      <c r="AJP31" s="199" t="n"/>
      <c r="AJQ31" s="199" t="n"/>
      <c r="AJR31" s="199" t="n"/>
      <c r="AJS31" s="199" t="n"/>
      <c r="AJT31" s="199" t="n"/>
      <c r="AJU31" s="199" t="n"/>
      <c r="AJV31" s="199" t="n"/>
      <c r="AJW31" s="199" t="n"/>
      <c r="AJX31" s="199" t="n"/>
      <c r="AJY31" s="199" t="n"/>
      <c r="AJZ31" s="199" t="n"/>
      <c r="AKA31" s="199" t="n"/>
      <c r="AKB31" s="199" t="n"/>
      <c r="AKC31" s="199" t="n"/>
      <c r="AKD31" s="199" t="n"/>
      <c r="AKE31" s="199" t="n"/>
      <c r="AKF31" s="199" t="n"/>
      <c r="AKG31" s="199" t="n"/>
      <c r="AKH31" s="199" t="n"/>
      <c r="AKI31" s="199" t="n"/>
      <c r="AKJ31" s="199" t="n"/>
      <c r="AKK31" s="199" t="n"/>
      <c r="AKL31" s="199" t="n"/>
      <c r="AKM31" s="199" t="n"/>
      <c r="AKN31" s="199" t="n"/>
      <c r="AKO31" s="199" t="n"/>
      <c r="AKP31" s="199" t="n"/>
      <c r="AKQ31" s="199" t="n"/>
      <c r="AKR31" s="199" t="n"/>
      <c r="AKS31" s="199" t="n"/>
      <c r="AKT31" s="199" t="n"/>
      <c r="AKU31" s="199" t="n"/>
      <c r="AKV31" s="199" t="n"/>
      <c r="AKW31" s="199" t="n"/>
      <c r="AKX31" s="199" t="n"/>
      <c r="AKY31" s="199" t="n"/>
      <c r="AKZ31" s="199" t="n"/>
      <c r="ALA31" s="199" t="n"/>
      <c r="ALB31" s="199" t="n"/>
      <c r="ALC31" s="199" t="n"/>
      <c r="ALD31" s="199" t="n"/>
      <c r="ALE31" s="199" t="n"/>
      <c r="ALF31" s="199" t="n"/>
      <c r="ALG31" s="199" t="n"/>
      <c r="ALH31" s="199" t="n"/>
      <c r="ALI31" s="199" t="n"/>
      <c r="ALJ31" s="199" t="n"/>
      <c r="ALK31" s="199" t="n"/>
      <c r="ALL31" s="199" t="n"/>
      <c r="ALM31" s="199" t="n"/>
      <c r="ALN31" s="199" t="n"/>
      <c r="ALO31" s="199" t="n"/>
      <c r="ALP31" s="199" t="n"/>
      <c r="ALQ31" s="199" t="n"/>
      <c r="ALR31" s="199" t="n"/>
      <c r="ALS31" s="199" t="n"/>
      <c r="ALT31" s="199" t="n"/>
      <c r="ALU31" s="199" t="n"/>
      <c r="ALV31" s="199" t="n"/>
      <c r="ALW31" s="199" t="n"/>
      <c r="ALX31" s="199" t="n"/>
      <c r="ALY31" s="199" t="n"/>
      <c r="ALZ31" s="199" t="n"/>
      <c r="AMA31" s="199" t="n"/>
      <c r="AMB31" s="199" t="n"/>
      <c r="AMC31" s="199" t="n"/>
      <c r="AMD31" s="199" t="n"/>
      <c r="AME31" s="199" t="n"/>
      <c r="AMF31" s="199" t="n"/>
      <c r="AMG31" s="199" t="n"/>
      <c r="AMH31" s="199" t="n"/>
      <c r="AMI31" s="199" t="n"/>
      <c r="AMJ31" s="199" t="n"/>
      <c r="AMK31" s="199" t="n"/>
      <c r="AML31" s="199" t="n"/>
      <c r="AMM31" s="199" t="n"/>
      <c r="AMN31" s="199" t="n"/>
      <c r="AMO31" s="199" t="n"/>
      <c r="AMP31" s="199" t="n"/>
      <c r="AMQ31" s="199" t="n"/>
      <c r="AMR31" s="199" t="n"/>
      <c r="AMS31" s="199" t="n"/>
      <c r="AMT31" s="199" t="n"/>
      <c r="AMU31" s="199" t="n"/>
      <c r="AMV31" s="199" t="n"/>
      <c r="AMW31" s="199" t="n"/>
      <c r="AMX31" s="199" t="n"/>
      <c r="AMY31" s="199" t="n"/>
      <c r="AMZ31" s="199" t="n"/>
      <c r="ANA31" s="199" t="n"/>
      <c r="ANB31" s="199" t="n"/>
      <c r="ANC31" s="199" t="n"/>
      <c r="AND31" s="199" t="n"/>
      <c r="ANE31" s="199" t="n"/>
      <c r="ANF31" s="199" t="n"/>
      <c r="ANG31" s="199" t="n"/>
      <c r="ANH31" s="199" t="n"/>
      <c r="ANI31" s="199" t="n"/>
      <c r="ANJ31" s="199" t="n"/>
      <c r="ANK31" s="199" t="n"/>
      <c r="ANL31" s="199" t="n"/>
      <c r="ANM31" s="199" t="n"/>
      <c r="ANN31" s="199" t="n"/>
      <c r="ANO31" s="199" t="n"/>
      <c r="ANP31" s="199" t="n"/>
      <c r="ANQ31" s="199" t="n"/>
      <c r="ANR31" s="199" t="n"/>
      <c r="ANS31" s="199" t="n"/>
      <c r="ANT31" s="199" t="n"/>
      <c r="ANU31" s="199" t="n"/>
      <c r="ANV31" s="199" t="n"/>
      <c r="ANW31" s="199" t="n"/>
      <c r="ANX31" s="199" t="n"/>
      <c r="ANY31" s="199" t="n"/>
      <c r="ANZ31" s="199" t="n"/>
      <c r="AOA31" s="199" t="n"/>
      <c r="AOB31" s="199" t="n"/>
      <c r="AOC31" s="199" t="n"/>
      <c r="AOD31" s="199" t="n"/>
      <c r="AOE31" s="199" t="n"/>
      <c r="AOF31" s="199" t="n"/>
      <c r="AOG31" s="199" t="n"/>
      <c r="AOH31" s="199" t="n"/>
      <c r="AOI31" s="199" t="n"/>
      <c r="AOJ31" s="199" t="n"/>
      <c r="AOK31" s="199" t="n"/>
      <c r="AOL31" s="199" t="n"/>
      <c r="AOM31" s="199" t="n"/>
      <c r="AON31" s="199" t="n"/>
      <c r="AOO31" s="199" t="n"/>
      <c r="AOP31" s="199" t="n"/>
      <c r="AOQ31" s="199" t="n"/>
      <c r="AOR31" s="199" t="n"/>
      <c r="AOS31" s="199" t="n"/>
      <c r="AOT31" s="199" t="n"/>
      <c r="AOU31" s="199" t="n"/>
      <c r="AOV31" s="199" t="n"/>
      <c r="AOW31" s="199" t="n"/>
      <c r="AOX31" s="199" t="n"/>
      <c r="AOY31" s="199" t="n"/>
      <c r="AOZ31" s="199" t="n"/>
      <c r="APA31" s="199" t="n"/>
      <c r="APB31" s="199" t="n"/>
      <c r="APC31" s="199" t="n"/>
      <c r="APD31" s="199" t="n"/>
      <c r="APE31" s="199" t="n"/>
      <c r="APF31" s="199" t="n"/>
      <c r="APG31" s="199" t="n"/>
      <c r="APH31" s="199" t="n"/>
      <c r="API31" s="199" t="n"/>
      <c r="APJ31" s="199" t="n"/>
      <c r="APK31" s="199" t="n"/>
      <c r="APL31" s="199" t="n"/>
      <c r="APM31" s="199" t="n"/>
      <c r="APN31" s="199" t="n"/>
      <c r="APO31" s="199" t="n"/>
      <c r="APP31" s="199" t="n"/>
      <c r="APQ31" s="199" t="n"/>
      <c r="APR31" s="199" t="n"/>
      <c r="APS31" s="199" t="n"/>
      <c r="APT31" s="199" t="n"/>
      <c r="APU31" s="199" t="n"/>
      <c r="APV31" s="199" t="n"/>
      <c r="APW31" s="199" t="n"/>
      <c r="APX31" s="199" t="n"/>
      <c r="APY31" s="199" t="n"/>
      <c r="APZ31" s="199" t="n"/>
      <c r="AQA31" s="199" t="n"/>
      <c r="AQB31" s="199" t="n"/>
      <c r="AQC31" s="199" t="n"/>
      <c r="AQD31" s="199" t="n"/>
      <c r="AQE31" s="199" t="n"/>
      <c r="AQF31" s="199" t="n"/>
      <c r="AQG31" s="199" t="n"/>
      <c r="AQH31" s="199" t="n"/>
      <c r="AQI31" s="199" t="n"/>
      <c r="AQJ31" s="199" t="n"/>
      <c r="AQK31" s="199" t="n"/>
      <c r="AQL31" s="199" t="n"/>
      <c r="AQM31" s="199" t="n"/>
      <c r="AQN31" s="199" t="n"/>
      <c r="AQO31" s="199" t="n"/>
      <c r="AQP31" s="199" t="n"/>
      <c r="AQQ31" s="199" t="n"/>
      <c r="AQR31" s="199" t="n"/>
      <c r="AQS31" s="199" t="n"/>
      <c r="AQT31" s="199" t="n"/>
      <c r="AQU31" s="199" t="n"/>
      <c r="AQV31" s="199" t="n"/>
      <c r="AQW31" s="199" t="n"/>
      <c r="AQX31" s="199" t="n"/>
      <c r="AQY31" s="199" t="n"/>
      <c r="AQZ31" s="199" t="n"/>
      <c r="ARA31" s="199" t="n"/>
      <c r="ARB31" s="199" t="n"/>
      <c r="ARC31" s="199" t="n"/>
      <c r="ARD31" s="199" t="n"/>
      <c r="ARE31" s="199" t="n"/>
      <c r="ARF31" s="199" t="n"/>
      <c r="ARG31" s="199" t="n"/>
      <c r="ARH31" s="199" t="n"/>
      <c r="ARI31" s="199" t="n"/>
      <c r="ARJ31" s="199" t="n"/>
      <c r="ARK31" s="199" t="n"/>
      <c r="ARL31" s="199" t="n"/>
      <c r="ARM31" s="199" t="n"/>
      <c r="ARN31" s="199" t="n"/>
      <c r="ARO31" s="199" t="n"/>
      <c r="ARP31" s="199" t="n"/>
      <c r="ARQ31" s="199" t="n"/>
      <c r="ARR31" s="199" t="n"/>
      <c r="ARS31" s="199" t="n"/>
      <c r="ART31" s="199" t="n"/>
      <c r="ARU31" s="199" t="n"/>
      <c r="ARV31" s="199" t="n"/>
      <c r="ARW31" s="199" t="n"/>
      <c r="ARX31" s="199" t="n"/>
      <c r="ARY31" s="199" t="n"/>
      <c r="ARZ31" s="199" t="n"/>
      <c r="ASA31" s="199" t="n"/>
      <c r="ASB31" s="199" t="n"/>
      <c r="ASC31" s="199" t="n"/>
      <c r="ASD31" s="199" t="n"/>
      <c r="ASE31" s="199" t="n"/>
      <c r="ASF31" s="199" t="n"/>
      <c r="ASG31" s="199" t="n"/>
      <c r="ASH31" s="199" t="n"/>
      <c r="ASI31" s="199" t="n"/>
      <c r="ASJ31" s="199" t="n"/>
      <c r="ASK31" s="199" t="n"/>
      <c r="ASL31" s="199" t="n"/>
      <c r="ASM31" s="199" t="n"/>
      <c r="ASN31" s="199" t="n"/>
      <c r="ASO31" s="199" t="n"/>
      <c r="ASP31" s="199" t="n"/>
      <c r="ASQ31" s="199" t="n"/>
      <c r="ASR31" s="199" t="n"/>
      <c r="ASS31" s="199" t="n"/>
      <c r="AST31" s="199" t="n"/>
      <c r="ASU31" s="199" t="n"/>
      <c r="ASV31" s="199" t="n"/>
      <c r="ASW31" s="199" t="n"/>
      <c r="ASX31" s="199" t="n"/>
      <c r="ASY31" s="199" t="n"/>
      <c r="ASZ31" s="199" t="n"/>
      <c r="ATA31" s="199" t="n"/>
      <c r="ATB31" s="199" t="n"/>
      <c r="ATC31" s="199" t="n"/>
      <c r="ATD31" s="199" t="n"/>
      <c r="ATE31" s="199" t="n"/>
      <c r="ATF31" s="199" t="n"/>
      <c r="ATG31" s="199" t="n"/>
      <c r="ATH31" s="199" t="n"/>
      <c r="ATI31" s="199" t="n"/>
      <c r="ATJ31" s="199" t="n"/>
      <c r="ATK31" s="199" t="n"/>
      <c r="ATL31" s="199" t="n"/>
      <c r="ATM31" s="199" t="n"/>
      <c r="ATN31" s="199" t="n"/>
      <c r="ATO31" s="199" t="n"/>
      <c r="ATP31" s="199" t="n"/>
      <c r="ATQ31" s="199" t="n"/>
      <c r="ATR31" s="199" t="n"/>
      <c r="ATS31" s="199" t="n"/>
      <c r="ATT31" s="199" t="n"/>
      <c r="ATU31" s="199" t="n"/>
      <c r="ATV31" s="199" t="n"/>
      <c r="ATW31" s="199" t="n"/>
      <c r="ATX31" s="199" t="n"/>
      <c r="ATY31" s="199" t="n"/>
      <c r="ATZ31" s="199" t="n"/>
      <c r="AUA31" s="199" t="n"/>
      <c r="AUB31" s="199" t="n"/>
      <c r="AUC31" s="199" t="n"/>
      <c r="AUD31" s="199" t="n"/>
      <c r="AUE31" s="199" t="n"/>
      <c r="AUF31" s="199" t="n"/>
      <c r="AUG31" s="199" t="n"/>
      <c r="AUH31" s="199" t="n"/>
      <c r="AUI31" s="199" t="n"/>
      <c r="AUJ31" s="199" t="n"/>
      <c r="AUK31" s="199" t="n"/>
      <c r="AUL31" s="199" t="n"/>
      <c r="AUM31" s="199" t="n"/>
      <c r="AUN31" s="199" t="n"/>
      <c r="AUO31" s="199" t="n"/>
      <c r="AUP31" s="199" t="n"/>
      <c r="AUQ31" s="199" t="n"/>
      <c r="AUR31" s="199" t="n"/>
      <c r="AUS31" s="199" t="n"/>
      <c r="AUT31" s="199" t="n"/>
      <c r="AUU31" s="199" t="n"/>
      <c r="AUV31" s="199" t="n"/>
      <c r="AUW31" s="199" t="n"/>
      <c r="AUX31" s="199" t="n"/>
      <c r="AUY31" s="199" t="n"/>
      <c r="AUZ31" s="199" t="n"/>
      <c r="AVA31" s="199" t="n"/>
      <c r="AVB31" s="199" t="n"/>
      <c r="AVC31" s="199" t="n"/>
      <c r="AVD31" s="199" t="n"/>
      <c r="AVE31" s="199" t="n"/>
      <c r="AVF31" s="199" t="n"/>
      <c r="AVG31" s="199" t="n"/>
      <c r="AVH31" s="199" t="n"/>
      <c r="AVI31" s="199" t="n"/>
      <c r="AVJ31" s="199" t="n"/>
      <c r="AVK31" s="199" t="n"/>
      <c r="AVL31" s="199" t="n"/>
      <c r="AVM31" s="199" t="n"/>
      <c r="AVN31" s="199" t="n"/>
      <c r="AVO31" s="199" t="n"/>
      <c r="AVP31" s="199" t="n"/>
      <c r="AVQ31" s="199" t="n"/>
      <c r="AVR31" s="199" t="n"/>
      <c r="AVS31" s="199" t="n"/>
      <c r="AVT31" s="199" t="n"/>
      <c r="AVU31" s="199" t="n"/>
      <c r="AVV31" s="199" t="n"/>
      <c r="AVW31" s="199" t="n"/>
      <c r="AVX31" s="199" t="n"/>
      <c r="AVY31" s="199" t="n"/>
      <c r="AVZ31" s="199" t="n"/>
      <c r="AWA31" s="199" t="n"/>
      <c r="AWB31" s="199" t="n"/>
      <c r="AWC31" s="199" t="n"/>
      <c r="AWD31" s="199" t="n"/>
      <c r="AWE31" s="199" t="n"/>
      <c r="AWF31" s="199" t="n"/>
      <c r="AWG31" s="199" t="n"/>
      <c r="AWH31" s="199" t="n"/>
      <c r="AWI31" s="199" t="n"/>
      <c r="AWJ31" s="199" t="n"/>
      <c r="AWK31" s="199" t="n"/>
      <c r="AWL31" s="199" t="n"/>
      <c r="AWM31" s="199" t="n"/>
      <c r="AWN31" s="199" t="n"/>
      <c r="AWO31" s="199" t="n"/>
      <c r="AWP31" s="199" t="n"/>
      <c r="AWQ31" s="199" t="n"/>
      <c r="AWR31" s="199" t="n"/>
      <c r="AWS31" s="199" t="n"/>
      <c r="AWT31" s="199" t="n"/>
      <c r="AWU31" s="199" t="n"/>
      <c r="AWV31" s="199" t="n"/>
      <c r="AWW31" s="199" t="n"/>
      <c r="AWX31" s="199" t="n"/>
      <c r="AWY31" s="199" t="n"/>
      <c r="AWZ31" s="199" t="n"/>
      <c r="AXA31" s="199" t="n"/>
      <c r="AXB31" s="199" t="n"/>
      <c r="AXC31" s="199" t="n"/>
      <c r="AXD31" s="199" t="n"/>
      <c r="AXE31" s="199" t="n"/>
      <c r="AXF31" s="199" t="n"/>
      <c r="AXG31" s="199" t="n"/>
      <c r="AXH31" s="199" t="n"/>
      <c r="AXI31" s="199" t="n"/>
      <c r="AXJ31" s="199" t="n"/>
      <c r="AXK31" s="199" t="n"/>
      <c r="AXL31" s="199" t="n"/>
      <c r="AXM31" s="199" t="n"/>
      <c r="AXN31" s="199" t="n"/>
      <c r="AXO31" s="199" t="n"/>
      <c r="AXP31" s="199" t="n"/>
      <c r="AXQ31" s="199" t="n"/>
      <c r="AXR31" s="199" t="n"/>
      <c r="AXS31" s="199" t="n"/>
      <c r="AXT31" s="199" t="n"/>
      <c r="AXU31" s="199" t="n"/>
      <c r="AXV31" s="199" t="n"/>
      <c r="AXW31" s="199" t="n"/>
      <c r="AXX31" s="199" t="n"/>
      <c r="AXY31" s="199" t="n"/>
      <c r="AXZ31" s="199" t="n"/>
      <c r="AYA31" s="199" t="n"/>
      <c r="AYB31" s="199" t="n"/>
      <c r="AYC31" s="199" t="n"/>
      <c r="AYD31" s="199" t="n"/>
      <c r="AYE31" s="199" t="n"/>
      <c r="AYF31" s="199" t="n"/>
      <c r="AYG31" s="199" t="n"/>
      <c r="AYH31" s="199" t="n"/>
      <c r="AYI31" s="199" t="n"/>
      <c r="AYJ31" s="199" t="n"/>
      <c r="AYK31" s="199" t="n"/>
      <c r="AYL31" s="199" t="n"/>
      <c r="AYM31" s="199" t="n"/>
      <c r="AYN31" s="199" t="n"/>
      <c r="AYO31" s="199" t="n"/>
      <c r="AYP31" s="199" t="n"/>
      <c r="AYQ31" s="199" t="n"/>
      <c r="AYR31" s="199" t="n"/>
      <c r="AYS31" s="199" t="n"/>
      <c r="AYT31" s="199" t="n"/>
      <c r="AYU31" s="199" t="n"/>
      <c r="AYV31" s="199" t="n"/>
      <c r="AYW31" s="199" t="n"/>
      <c r="AYX31" s="199" t="n"/>
      <c r="AYY31" s="199" t="n"/>
      <c r="AYZ31" s="199" t="n"/>
      <c r="AZA31" s="199" t="n"/>
      <c r="AZB31" s="199" t="n"/>
      <c r="AZC31" s="199" t="n"/>
      <c r="AZD31" s="199" t="n"/>
      <c r="AZE31" s="199" t="n"/>
      <c r="AZF31" s="199" t="n"/>
      <c r="AZG31" s="199" t="n"/>
      <c r="AZH31" s="199" t="n"/>
      <c r="AZI31" s="199" t="n"/>
      <c r="AZJ31" s="199" t="n"/>
      <c r="AZK31" s="199" t="n"/>
      <c r="AZL31" s="199" t="n"/>
      <c r="AZM31" s="199" t="n"/>
      <c r="AZN31" s="199" t="n"/>
      <c r="AZO31" s="199" t="n"/>
      <c r="AZP31" s="199" t="n"/>
      <c r="AZQ31" s="199" t="n"/>
      <c r="AZR31" s="199" t="n"/>
      <c r="AZS31" s="199" t="n"/>
      <c r="AZT31" s="199" t="n"/>
      <c r="AZU31" s="199" t="n"/>
      <c r="AZV31" s="199" t="n"/>
      <c r="AZW31" s="199" t="n"/>
      <c r="AZX31" s="199" t="n"/>
      <c r="AZY31" s="199" t="n"/>
      <c r="AZZ31" s="199" t="n"/>
      <c r="BAA31" s="199" t="n"/>
      <c r="BAB31" s="199" t="n"/>
      <c r="BAC31" s="199" t="n"/>
      <c r="BAD31" s="199" t="n"/>
      <c r="BAE31" s="199" t="n"/>
      <c r="BAF31" s="199" t="n"/>
      <c r="BAG31" s="199" t="n"/>
      <c r="BAH31" s="199" t="n"/>
      <c r="BAI31" s="199" t="n"/>
      <c r="BAJ31" s="199" t="n"/>
      <c r="BAK31" s="199" t="n"/>
      <c r="BAL31" s="199" t="n"/>
      <c r="BAM31" s="199" t="n"/>
      <c r="BAN31" s="199" t="n"/>
      <c r="BAO31" s="199" t="n"/>
      <c r="BAP31" s="199" t="n"/>
      <c r="BAQ31" s="199" t="n"/>
      <c r="BAR31" s="199" t="n"/>
      <c r="BAS31" s="199" t="n"/>
      <c r="BAT31" s="199" t="n"/>
      <c r="BAU31" s="199" t="n"/>
      <c r="BAV31" s="199" t="n"/>
      <c r="BAW31" s="199" t="n"/>
      <c r="BAX31" s="199" t="n"/>
      <c r="BAY31" s="199" t="n"/>
      <c r="BAZ31" s="199" t="n"/>
      <c r="BBA31" s="199" t="n"/>
      <c r="BBB31" s="199" t="n"/>
      <c r="BBC31" s="199" t="n"/>
      <c r="BBD31" s="199" t="n"/>
      <c r="BBE31" s="199" t="n"/>
      <c r="BBF31" s="199" t="n"/>
      <c r="BBG31" s="199" t="n"/>
      <c r="BBH31" s="199" t="n"/>
      <c r="BBI31" s="199" t="n"/>
      <c r="BBJ31" s="199" t="n"/>
      <c r="BBK31" s="199" t="n"/>
      <c r="BBL31" s="199" t="n"/>
      <c r="BBM31" s="199" t="n"/>
      <c r="BBN31" s="199" t="n"/>
      <c r="BBO31" s="199" t="n"/>
      <c r="BBP31" s="199" t="n"/>
      <c r="BBQ31" s="199" t="n"/>
      <c r="BBR31" s="199" t="n"/>
      <c r="BBS31" s="199" t="n"/>
      <c r="BBT31" s="199" t="n"/>
      <c r="BBU31" s="199" t="n"/>
      <c r="BBV31" s="199" t="n"/>
      <c r="BBW31" s="199" t="n"/>
      <c r="BBX31" s="199" t="n"/>
      <c r="BBY31" s="199" t="n"/>
      <c r="BBZ31" s="199" t="n"/>
      <c r="BCA31" s="199" t="n"/>
      <c r="BCB31" s="199" t="n"/>
      <c r="BCC31" s="199" t="n"/>
      <c r="BCD31" s="199" t="n"/>
      <c r="BCE31" s="199" t="n"/>
      <c r="BCF31" s="199" t="n"/>
      <c r="BCG31" s="199" t="n"/>
      <c r="BCH31" s="199" t="n"/>
      <c r="BCI31" s="199" t="n"/>
      <c r="BCJ31" s="199" t="n"/>
      <c r="BCK31" s="199" t="n"/>
      <c r="BCL31" s="199" t="n"/>
      <c r="BCM31" s="199" t="n"/>
      <c r="BCN31" s="199" t="n"/>
      <c r="BCO31" s="199" t="n"/>
      <c r="BCP31" s="199" t="n"/>
      <c r="BCQ31" s="199" t="n"/>
      <c r="BCR31" s="199" t="n"/>
      <c r="BCS31" s="199" t="n"/>
      <c r="BCT31" s="199" t="n"/>
      <c r="BCU31" s="199" t="n"/>
      <c r="BCV31" s="199" t="n"/>
      <c r="BCW31" s="199" t="n"/>
      <c r="BCX31" s="199" t="n"/>
      <c r="BCY31" s="199" t="n"/>
      <c r="BCZ31" s="199" t="n"/>
      <c r="BDA31" s="199" t="n"/>
      <c r="BDB31" s="199" t="n"/>
      <c r="BDC31" s="199" t="n"/>
      <c r="BDD31" s="199" t="n"/>
      <c r="BDE31" s="199" t="n"/>
      <c r="BDF31" s="199" t="n"/>
      <c r="BDG31" s="199" t="n"/>
      <c r="BDH31" s="199" t="n"/>
      <c r="BDI31" s="199" t="n"/>
      <c r="BDJ31" s="199" t="n"/>
      <c r="BDK31" s="199" t="n"/>
      <c r="BDL31" s="199" t="n"/>
      <c r="BDM31" s="199" t="n"/>
      <c r="BDN31" s="199" t="n"/>
      <c r="BDO31" s="199" t="n"/>
      <c r="BDP31" s="199" t="n"/>
      <c r="BDQ31" s="199" t="n"/>
      <c r="BDR31" s="199" t="n"/>
      <c r="BDS31" s="199" t="n"/>
      <c r="BDT31" s="199" t="n"/>
      <c r="BDU31" s="199" t="n"/>
      <c r="BDV31" s="199" t="n"/>
      <c r="BDW31" s="199" t="n"/>
      <c r="BDX31" s="199" t="n"/>
      <c r="BDY31" s="199" t="n"/>
      <c r="BDZ31" s="199" t="n"/>
      <c r="BEA31" s="199" t="n"/>
      <c r="BEB31" s="199" t="n"/>
      <c r="BEC31" s="199" t="n"/>
      <c r="BED31" s="199" t="n"/>
      <c r="BEE31" s="199" t="n"/>
      <c r="BEF31" s="199" t="n"/>
      <c r="BEG31" s="199" t="n"/>
      <c r="BEH31" s="199" t="n"/>
      <c r="BEI31" s="199" t="n"/>
      <c r="BEJ31" s="199" t="n"/>
      <c r="BEK31" s="199" t="n"/>
      <c r="BEL31" s="199" t="n"/>
      <c r="BEM31" s="199" t="n"/>
      <c r="BEN31" s="199" t="n"/>
      <c r="BEO31" s="199" t="n"/>
      <c r="BEP31" s="199" t="n"/>
      <c r="BEQ31" s="199" t="n"/>
      <c r="BER31" s="199" t="n"/>
      <c r="BES31" s="199" t="n"/>
      <c r="BET31" s="199" t="n"/>
      <c r="BEU31" s="199" t="n"/>
      <c r="BEV31" s="199" t="n"/>
      <c r="BEW31" s="199" t="n"/>
      <c r="BEX31" s="199" t="n"/>
      <c r="BEY31" s="199" t="n"/>
      <c r="BEZ31" s="199" t="n"/>
      <c r="BFA31" s="199" t="n"/>
      <c r="BFB31" s="199" t="n"/>
      <c r="BFC31" s="199" t="n"/>
      <c r="BFD31" s="199" t="n"/>
      <c r="BFE31" s="199" t="n"/>
      <c r="BFF31" s="199" t="n"/>
      <c r="BFG31" s="199" t="n"/>
      <c r="BFH31" s="199" t="n"/>
      <c r="BFI31" s="199" t="n"/>
      <c r="BFJ31" s="199" t="n"/>
      <c r="BFK31" s="199" t="n"/>
      <c r="BFL31" s="199" t="n"/>
      <c r="BFM31" s="199" t="n"/>
      <c r="BFN31" s="199" t="n"/>
      <c r="BFO31" s="199" t="n"/>
      <c r="BFP31" s="199" t="n"/>
      <c r="BFQ31" s="199" t="n"/>
      <c r="BFR31" s="199" t="n"/>
      <c r="BFS31" s="199" t="n"/>
      <c r="BFT31" s="199" t="n"/>
      <c r="BFU31" s="199" t="n"/>
      <c r="BFV31" s="199" t="n"/>
      <c r="BFW31" s="199" t="n"/>
      <c r="BFX31" s="199" t="n"/>
      <c r="BFY31" s="199" t="n"/>
      <c r="BFZ31" s="199" t="n"/>
      <c r="BGA31" s="199" t="n"/>
      <c r="BGB31" s="199" t="n"/>
      <c r="BGC31" s="199" t="n"/>
      <c r="BGD31" s="199" t="n"/>
      <c r="BGE31" s="199" t="n"/>
      <c r="BGF31" s="199" t="n"/>
      <c r="BGG31" s="199" t="n"/>
      <c r="BGH31" s="199" t="n"/>
      <c r="BGI31" s="199" t="n"/>
      <c r="BGJ31" s="199" t="n"/>
      <c r="BGK31" s="199" t="n"/>
      <c r="BGL31" s="199" t="n"/>
      <c r="BGM31" s="199" t="n"/>
      <c r="BGN31" s="199" t="n"/>
      <c r="BGO31" s="199" t="n"/>
      <c r="BGP31" s="199" t="n"/>
      <c r="BGQ31" s="199" t="n"/>
      <c r="BGR31" s="199" t="n"/>
      <c r="BGS31" s="199" t="n"/>
      <c r="BGT31" s="199" t="n"/>
      <c r="BGU31" s="199" t="n"/>
      <c r="BGV31" s="199" t="n"/>
      <c r="BGW31" s="199" t="n"/>
      <c r="BGX31" s="199" t="n"/>
      <c r="BGY31" s="199" t="n"/>
      <c r="BGZ31" s="199" t="n"/>
      <c r="BHA31" s="199" t="n"/>
      <c r="BHB31" s="199" t="n"/>
      <c r="BHC31" s="199" t="n"/>
      <c r="BHD31" s="199" t="n"/>
      <c r="BHE31" s="199" t="n"/>
      <c r="BHF31" s="199" t="n"/>
      <c r="BHG31" s="199" t="n"/>
      <c r="BHH31" s="199" t="n"/>
      <c r="BHI31" s="199" t="n"/>
      <c r="BHJ31" s="199" t="n"/>
      <c r="BHK31" s="199" t="n"/>
      <c r="BHL31" s="199" t="n"/>
      <c r="BHM31" s="199" t="n"/>
      <c r="BHN31" s="199" t="n"/>
      <c r="BHO31" s="199" t="n"/>
      <c r="BHP31" s="199" t="n"/>
      <c r="BHQ31" s="199" t="n"/>
      <c r="BHR31" s="199" t="n"/>
      <c r="BHS31" s="199" t="n"/>
      <c r="BHT31" s="199" t="n"/>
      <c r="BHU31" s="199" t="n"/>
      <c r="BHV31" s="199" t="n"/>
      <c r="BHW31" s="199" t="n"/>
      <c r="BHX31" s="199" t="n"/>
      <c r="BHY31" s="199" t="n"/>
      <c r="BHZ31" s="199" t="n"/>
      <c r="BIA31" s="199" t="n"/>
      <c r="BIB31" s="199" t="n"/>
      <c r="BIC31" s="199" t="n"/>
      <c r="BID31" s="199" t="n"/>
      <c r="BIE31" s="199" t="n"/>
      <c r="BIF31" s="199" t="n"/>
      <c r="BIG31" s="199" t="n"/>
      <c r="BIH31" s="199" t="n"/>
      <c r="BII31" s="199" t="n"/>
      <c r="BIJ31" s="199" t="n"/>
      <c r="BIK31" s="199" t="n"/>
      <c r="BIL31" s="199" t="n"/>
      <c r="BIM31" s="199" t="n"/>
      <c r="BIN31" s="199" t="n"/>
      <c r="BIO31" s="199" t="n"/>
      <c r="BIP31" s="199" t="n"/>
      <c r="BIQ31" s="199" t="n"/>
      <c r="BIR31" s="199" t="n"/>
      <c r="BIS31" s="199" t="n"/>
      <c r="BIT31" s="199" t="n"/>
      <c r="BIU31" s="199" t="n"/>
      <c r="BIV31" s="199" t="n"/>
      <c r="BIW31" s="199" t="n"/>
      <c r="BIX31" s="199" t="n"/>
      <c r="BIY31" s="199" t="n"/>
      <c r="BIZ31" s="199" t="n"/>
      <c r="BJA31" s="199" t="n"/>
      <c r="BJB31" s="199" t="n"/>
      <c r="BJC31" s="199" t="n"/>
      <c r="BJD31" s="199" t="n"/>
      <c r="BJE31" s="199" t="n"/>
      <c r="BJF31" s="199" t="n"/>
      <c r="BJG31" s="199" t="n"/>
      <c r="BJH31" s="199" t="n"/>
      <c r="BJI31" s="199" t="n"/>
      <c r="BJJ31" s="199" t="n"/>
      <c r="BJK31" s="199" t="n"/>
      <c r="BJL31" s="199" t="n"/>
      <c r="BJM31" s="199" t="n"/>
      <c r="BJN31" s="199" t="n"/>
      <c r="BJO31" s="199" t="n"/>
      <c r="BJP31" s="199" t="n"/>
      <c r="BJQ31" s="199" t="n"/>
      <c r="BJR31" s="199" t="n"/>
      <c r="BJS31" s="199" t="n"/>
      <c r="BJT31" s="199" t="n"/>
      <c r="BJU31" s="199" t="n"/>
      <c r="BJV31" s="199" t="n"/>
      <c r="BJW31" s="199" t="n"/>
      <c r="BJX31" s="199" t="n"/>
      <c r="BJY31" s="199" t="n"/>
      <c r="BJZ31" s="199" t="n"/>
      <c r="BKA31" s="199" t="n"/>
      <c r="BKB31" s="199" t="n"/>
      <c r="BKC31" s="199" t="n"/>
      <c r="BKD31" s="199" t="n"/>
      <c r="BKE31" s="199" t="n"/>
      <c r="BKF31" s="199" t="n"/>
      <c r="BKG31" s="199" t="n"/>
      <c r="BKH31" s="199" t="n"/>
      <c r="BKI31" s="199" t="n"/>
      <c r="BKJ31" s="199" t="n"/>
      <c r="BKK31" s="199" t="n"/>
      <c r="BKL31" s="199" t="n"/>
      <c r="BKM31" s="199" t="n"/>
      <c r="BKN31" s="199" t="n"/>
      <c r="BKO31" s="199" t="n"/>
      <c r="BKP31" s="199" t="n"/>
      <c r="BKQ31" s="199" t="n"/>
      <c r="BKR31" s="199" t="n"/>
      <c r="BKS31" s="199" t="n"/>
      <c r="BKT31" s="199" t="n"/>
      <c r="BKU31" s="199" t="n"/>
      <c r="BKV31" s="199" t="n"/>
      <c r="BKW31" s="199" t="n"/>
      <c r="BKX31" s="199" t="n"/>
      <c r="BKY31" s="199" t="n"/>
      <c r="BKZ31" s="199" t="n"/>
      <c r="BLA31" s="199" t="n"/>
      <c r="BLB31" s="199" t="n"/>
      <c r="BLC31" s="199" t="n"/>
      <c r="BLD31" s="199" t="n"/>
      <c r="BLE31" s="199" t="n"/>
      <c r="BLF31" s="199" t="n"/>
      <c r="BLG31" s="199" t="n"/>
      <c r="BLH31" s="199" t="n"/>
      <c r="BLI31" s="199" t="n"/>
      <c r="BLJ31" s="199" t="n"/>
      <c r="BLK31" s="199" t="n"/>
      <c r="BLL31" s="199" t="n"/>
      <c r="BLM31" s="199" t="n"/>
      <c r="BLN31" s="199" t="n"/>
      <c r="BLO31" s="199" t="n"/>
      <c r="BLP31" s="199" t="n"/>
      <c r="BLQ31" s="199" t="n"/>
      <c r="BLR31" s="199" t="n"/>
      <c r="BLS31" s="199" t="n"/>
      <c r="BLT31" s="199" t="n"/>
      <c r="BLU31" s="199" t="n"/>
      <c r="BLV31" s="199" t="n"/>
      <c r="BLW31" s="199" t="n"/>
      <c r="BLX31" s="199" t="n"/>
      <c r="BLY31" s="199" t="n"/>
      <c r="BLZ31" s="199" t="n"/>
      <c r="BMA31" s="199" t="n"/>
      <c r="BMB31" s="199" t="n"/>
      <c r="BMC31" s="199" t="n"/>
      <c r="BMD31" s="199" t="n"/>
      <c r="BME31" s="199" t="n"/>
      <c r="BMF31" s="199" t="n"/>
      <c r="BMG31" s="199" t="n"/>
      <c r="BMH31" s="199" t="n"/>
      <c r="BMI31" s="199" t="n"/>
      <c r="BMJ31" s="199" t="n"/>
      <c r="BMK31" s="199" t="n"/>
      <c r="BML31" s="199" t="n"/>
      <c r="BMM31" s="199" t="n"/>
      <c r="BMN31" s="199" t="n"/>
      <c r="BMO31" s="199" t="n"/>
      <c r="BMP31" s="199" t="n"/>
      <c r="BMQ31" s="199" t="n"/>
      <c r="BMR31" s="199" t="n"/>
      <c r="BMS31" s="199" t="n"/>
      <c r="BMT31" s="199" t="n"/>
      <c r="BMU31" s="199" t="n"/>
      <c r="BMV31" s="199" t="n"/>
      <c r="BMW31" s="199" t="n"/>
      <c r="BMX31" s="199" t="n"/>
      <c r="BMY31" s="199" t="n"/>
      <c r="BMZ31" s="199" t="n"/>
      <c r="BNA31" s="199" t="n"/>
      <c r="BNB31" s="199" t="n"/>
      <c r="BNC31" s="199" t="n"/>
      <c r="BND31" s="199" t="n"/>
      <c r="BNE31" s="199" t="n"/>
      <c r="BNF31" s="199" t="n"/>
      <c r="BNG31" s="199" t="n"/>
      <c r="BNH31" s="199" t="n"/>
      <c r="BNI31" s="199" t="n"/>
      <c r="BNJ31" s="199" t="n"/>
      <c r="BNK31" s="199" t="n"/>
      <c r="BNL31" s="199" t="n"/>
      <c r="BNM31" s="199" t="n"/>
      <c r="BNN31" s="199" t="n"/>
      <c r="BNO31" s="199" t="n"/>
      <c r="BNP31" s="199" t="n"/>
      <c r="BNQ31" s="199" t="n"/>
      <c r="BNR31" s="199" t="n"/>
      <c r="BNS31" s="199" t="n"/>
      <c r="BNT31" s="199" t="n"/>
      <c r="BNU31" s="199" t="n"/>
      <c r="BNV31" s="199" t="n"/>
      <c r="BNW31" s="199" t="n"/>
      <c r="BNX31" s="199" t="n"/>
      <c r="BNY31" s="199" t="n"/>
      <c r="BNZ31" s="199" t="n"/>
      <c r="BOA31" s="199" t="n"/>
      <c r="BOB31" s="199" t="n"/>
      <c r="BOC31" s="199" t="n"/>
      <c r="BOD31" s="199" t="n"/>
      <c r="BOE31" s="199" t="n"/>
      <c r="BOF31" s="199" t="n"/>
      <c r="BOG31" s="199" t="n"/>
      <c r="BOH31" s="199" t="n"/>
      <c r="BOI31" s="199" t="n"/>
      <c r="BOJ31" s="199" t="n"/>
      <c r="BOK31" s="199" t="n"/>
      <c r="BOL31" s="199" t="n"/>
      <c r="BOM31" s="199" t="n"/>
      <c r="BON31" s="199" t="n"/>
      <c r="BOO31" s="199" t="n"/>
      <c r="BOP31" s="199" t="n"/>
      <c r="BOQ31" s="199" t="n"/>
      <c r="BOR31" s="199" t="n"/>
      <c r="BOS31" s="199" t="n"/>
      <c r="BOT31" s="199" t="n"/>
      <c r="BOU31" s="199" t="n"/>
      <c r="BOV31" s="199" t="n"/>
      <c r="BOW31" s="199" t="n"/>
      <c r="BOX31" s="199" t="n"/>
      <c r="BOY31" s="199" t="n"/>
      <c r="BOZ31" s="199" t="n"/>
      <c r="BPA31" s="199" t="n"/>
      <c r="BPB31" s="199" t="n"/>
      <c r="BPC31" s="199" t="n"/>
      <c r="BPD31" s="199" t="n"/>
      <c r="BPE31" s="199" t="n"/>
      <c r="BPF31" s="199" t="n"/>
      <c r="BPG31" s="199" t="n"/>
      <c r="BPH31" s="199" t="n"/>
      <c r="BPI31" s="199" t="n"/>
      <c r="BPJ31" s="199" t="n"/>
      <c r="BPK31" s="199" t="n"/>
      <c r="BPL31" s="199" t="n"/>
      <c r="BPM31" s="199" t="n"/>
      <c r="BPN31" s="199" t="n"/>
      <c r="BPO31" s="199" t="n"/>
      <c r="BPP31" s="199" t="n"/>
      <c r="BPQ31" s="199" t="n"/>
      <c r="BPR31" s="199" t="n"/>
      <c r="BPS31" s="199" t="n"/>
      <c r="BPT31" s="199" t="n"/>
      <c r="BPU31" s="199" t="n"/>
      <c r="BPV31" s="199" t="n"/>
      <c r="BPW31" s="199" t="n"/>
      <c r="BPX31" s="199" t="n"/>
      <c r="BPY31" s="199" t="n"/>
      <c r="BPZ31" s="199" t="n"/>
      <c r="BQA31" s="199" t="n"/>
      <c r="BQB31" s="199" t="n"/>
      <c r="BQC31" s="199" t="n"/>
      <c r="BQD31" s="199" t="n"/>
      <c r="BQE31" s="199" t="n"/>
      <c r="BQF31" s="199" t="n"/>
      <c r="BQG31" s="199" t="n"/>
      <c r="BQH31" s="199" t="n"/>
      <c r="BQI31" s="199" t="n"/>
      <c r="BQJ31" s="199" t="n"/>
      <c r="BQK31" s="199" t="n"/>
      <c r="BQL31" s="199" t="n"/>
      <c r="BQM31" s="199" t="n"/>
      <c r="BQN31" s="199" t="n"/>
      <c r="BQO31" s="199" t="n"/>
      <c r="BQP31" s="199" t="n"/>
      <c r="BQQ31" s="199" t="n"/>
      <c r="BQR31" s="199" t="n"/>
      <c r="BQS31" s="199" t="n"/>
      <c r="BQT31" s="199" t="n"/>
      <c r="BQU31" s="199" t="n"/>
      <c r="BQV31" s="199" t="n"/>
      <c r="BQW31" s="199" t="n"/>
      <c r="BQX31" s="199" t="n"/>
      <c r="BQY31" s="199" t="n"/>
      <c r="BQZ31" s="199" t="n"/>
      <c r="BRA31" s="199" t="n"/>
      <c r="BRB31" s="199" t="n"/>
      <c r="BRC31" s="199" t="n"/>
      <c r="BRD31" s="199" t="n"/>
      <c r="BRE31" s="199" t="n"/>
      <c r="BRF31" s="199" t="n"/>
      <c r="BRG31" s="199" t="n"/>
      <c r="BRH31" s="199" t="n"/>
      <c r="BRI31" s="199" t="n"/>
      <c r="BRJ31" s="199" t="n"/>
      <c r="BRK31" s="199" t="n"/>
      <c r="BRL31" s="199" t="n"/>
      <c r="BRM31" s="199" t="n"/>
      <c r="BRN31" s="199" t="n"/>
      <c r="BRO31" s="199" t="n"/>
      <c r="BRP31" s="199" t="n"/>
      <c r="BRQ31" s="199" t="n"/>
      <c r="BRR31" s="199" t="n"/>
      <c r="BRS31" s="199" t="n"/>
      <c r="BRT31" s="199" t="n"/>
      <c r="BRU31" s="199" t="n"/>
      <c r="BRV31" s="199" t="n"/>
      <c r="BRW31" s="199" t="n"/>
      <c r="BRX31" s="199" t="n"/>
      <c r="BRY31" s="199" t="n"/>
      <c r="BRZ31" s="199" t="n"/>
      <c r="BSA31" s="199" t="n"/>
      <c r="BSB31" s="199" t="n"/>
      <c r="BSC31" s="199" t="n"/>
      <c r="BSD31" s="199" t="n"/>
      <c r="BSE31" s="199" t="n"/>
      <c r="BSF31" s="199" t="n"/>
      <c r="BSG31" s="199" t="n"/>
      <c r="BSH31" s="199" t="n"/>
      <c r="BSI31" s="199" t="n"/>
      <c r="BSJ31" s="199" t="n"/>
      <c r="BSK31" s="199" t="n"/>
      <c r="BSL31" s="199" t="n"/>
      <c r="BSM31" s="199" t="n"/>
      <c r="BSN31" s="199" t="n"/>
      <c r="BSO31" s="199" t="n"/>
      <c r="BSP31" s="199" t="n"/>
      <c r="BSQ31" s="199" t="n"/>
      <c r="BSR31" s="199" t="n"/>
      <c r="BSS31" s="199" t="n"/>
      <c r="BST31" s="199" t="n"/>
      <c r="BSU31" s="199" t="n"/>
      <c r="BSV31" s="199" t="n"/>
      <c r="BSW31" s="199" t="n"/>
      <c r="BSX31" s="199" t="n"/>
      <c r="BSY31" s="199" t="n"/>
      <c r="BSZ31" s="199" t="n"/>
      <c r="BTA31" s="199" t="n"/>
      <c r="BTB31" s="199" t="n"/>
      <c r="BTC31" s="199" t="n"/>
      <c r="BTD31" s="199" t="n"/>
      <c r="BTE31" s="199" t="n"/>
      <c r="BTF31" s="199" t="n"/>
      <c r="BTG31" s="199" t="n"/>
      <c r="BTH31" s="199" t="n"/>
      <c r="BTI31" s="199" t="n"/>
      <c r="BTJ31" s="199" t="n"/>
      <c r="BTK31" s="199" t="n"/>
      <c r="BTL31" s="199" t="n"/>
      <c r="BTM31" s="199" t="n"/>
      <c r="BTN31" s="199" t="n"/>
      <c r="BTO31" s="199" t="n"/>
      <c r="BTP31" s="199" t="n"/>
      <c r="BTQ31" s="199" t="n"/>
      <c r="BTR31" s="199" t="n"/>
      <c r="BTS31" s="199" t="n"/>
      <c r="BTT31" s="199" t="n"/>
      <c r="BTU31" s="199" t="n"/>
      <c r="BTV31" s="199" t="n"/>
      <c r="BTW31" s="199" t="n"/>
      <c r="BTX31" s="199" t="n"/>
      <c r="BTY31" s="199" t="n"/>
      <c r="BTZ31" s="199" t="n"/>
      <c r="BUA31" s="199" t="n"/>
      <c r="BUB31" s="199" t="n"/>
      <c r="BUC31" s="199" t="n"/>
      <c r="BUD31" s="199" t="n"/>
      <c r="BUE31" s="199" t="n"/>
      <c r="BUF31" s="199" t="n"/>
      <c r="BUG31" s="199" t="n"/>
      <c r="BUH31" s="199" t="n"/>
      <c r="BUI31" s="199" t="n"/>
      <c r="BUJ31" s="199" t="n"/>
      <c r="BUK31" s="199" t="n"/>
      <c r="BUL31" s="199" t="n"/>
      <c r="BUM31" s="199" t="n"/>
      <c r="BUN31" s="199" t="n"/>
      <c r="BUO31" s="199" t="n"/>
      <c r="BUP31" s="199" t="n"/>
      <c r="BUQ31" s="199" t="n"/>
      <c r="BUR31" s="199" t="n"/>
      <c r="BUS31" s="199" t="n"/>
      <c r="BUT31" s="199" t="n"/>
      <c r="BUU31" s="199" t="n"/>
      <c r="BUV31" s="199" t="n"/>
      <c r="BUW31" s="199" t="n"/>
      <c r="BUX31" s="199" t="n"/>
      <c r="BUY31" s="199" t="n"/>
      <c r="BUZ31" s="199" t="n"/>
      <c r="BVA31" s="199" t="n"/>
      <c r="BVB31" s="199" t="n"/>
      <c r="BVC31" s="199" t="n"/>
      <c r="BVD31" s="199" t="n"/>
      <c r="BVE31" s="199" t="n"/>
      <c r="BVF31" s="199" t="n"/>
      <c r="BVG31" s="199" t="n"/>
      <c r="BVH31" s="199" t="n"/>
      <c r="BVI31" s="199" t="n"/>
      <c r="BVJ31" s="199" t="n"/>
      <c r="BVK31" s="199" t="n"/>
      <c r="BVL31" s="199" t="n"/>
      <c r="BVM31" s="199" t="n"/>
      <c r="BVN31" s="199" t="n"/>
      <c r="BVO31" s="199" t="n"/>
      <c r="BVP31" s="199" t="n"/>
      <c r="BVQ31" s="199" t="n"/>
      <c r="BVR31" s="199" t="n"/>
      <c r="BVS31" s="199" t="n"/>
      <c r="BVT31" s="199" t="n"/>
      <c r="BVU31" s="199" t="n"/>
      <c r="BVV31" s="199" t="n"/>
      <c r="BVW31" s="199" t="n"/>
      <c r="BVX31" s="199" t="n"/>
      <c r="BVY31" s="199" t="n"/>
      <c r="BVZ31" s="199" t="n"/>
      <c r="BWA31" s="199" t="n"/>
      <c r="BWB31" s="199" t="n"/>
      <c r="BWC31" s="199" t="n"/>
      <c r="BWD31" s="199" t="n"/>
      <c r="BWE31" s="199" t="n"/>
      <c r="BWF31" s="199" t="n"/>
      <c r="BWG31" s="199" t="n"/>
      <c r="BWH31" s="199" t="n"/>
      <c r="BWI31" s="199" t="n"/>
      <c r="BWJ31" s="199" t="n"/>
      <c r="BWK31" s="199" t="n"/>
      <c r="BWL31" s="199" t="n"/>
      <c r="BWM31" s="199" t="n"/>
      <c r="BWN31" s="199" t="n"/>
      <c r="BWO31" s="199" t="n"/>
      <c r="BWP31" s="199" t="n"/>
      <c r="BWQ31" s="199" t="n"/>
      <c r="BWR31" s="199" t="n"/>
      <c r="BWS31" s="199" t="n"/>
      <c r="BWT31" s="199" t="n"/>
      <c r="BWU31" s="199" t="n"/>
      <c r="BWV31" s="199" t="n"/>
      <c r="BWW31" s="199" t="n"/>
      <c r="BWX31" s="199" t="n"/>
      <c r="BWY31" s="199" t="n"/>
      <c r="BWZ31" s="199" t="n"/>
      <c r="BXA31" s="199" t="n"/>
      <c r="BXB31" s="199" t="n"/>
      <c r="BXC31" s="199" t="n"/>
      <c r="BXD31" s="199" t="n"/>
      <c r="BXE31" s="199" t="n"/>
      <c r="BXF31" s="199" t="n"/>
      <c r="BXG31" s="199" t="n"/>
      <c r="BXH31" s="199" t="n"/>
      <c r="BXI31" s="199" t="n"/>
      <c r="BXJ31" s="199" t="n"/>
      <c r="BXK31" s="199" t="n"/>
      <c r="BXL31" s="199" t="n"/>
      <c r="BXM31" s="199" t="n"/>
      <c r="BXN31" s="199" t="n"/>
      <c r="BXO31" s="199" t="n"/>
      <c r="BXP31" s="199" t="n"/>
      <c r="BXQ31" s="199" t="n"/>
      <c r="BXR31" s="199" t="n"/>
      <c r="BXS31" s="199" t="n"/>
      <c r="BXT31" s="199" t="n"/>
      <c r="BXU31" s="199" t="n"/>
      <c r="BXV31" s="199" t="n"/>
      <c r="BXW31" s="199" t="n"/>
      <c r="BXX31" s="199" t="n"/>
      <c r="BXY31" s="199" t="n"/>
      <c r="BXZ31" s="199" t="n"/>
      <c r="BYA31" s="199" t="n"/>
      <c r="BYB31" s="199" t="n"/>
      <c r="BYC31" s="199" t="n"/>
      <c r="BYD31" s="199" t="n"/>
      <c r="BYE31" s="199" t="n"/>
      <c r="BYF31" s="199" t="n"/>
      <c r="BYG31" s="199" t="n"/>
      <c r="BYH31" s="199" t="n"/>
      <c r="BYI31" s="199" t="n"/>
      <c r="BYJ31" s="199" t="n"/>
      <c r="BYK31" s="199" t="n"/>
      <c r="BYL31" s="199" t="n"/>
      <c r="BYM31" s="199" t="n"/>
      <c r="BYN31" s="199" t="n"/>
      <c r="BYO31" s="199" t="n"/>
      <c r="BYP31" s="199" t="n"/>
      <c r="BYQ31" s="199" t="n"/>
      <c r="BYR31" s="199" t="n"/>
      <c r="BYS31" s="199" t="n"/>
      <c r="BYT31" s="199" t="n"/>
      <c r="BYU31" s="199" t="n"/>
      <c r="BYV31" s="199" t="n"/>
      <c r="BYW31" s="199" t="n"/>
      <c r="BYX31" s="199" t="n"/>
      <c r="BYY31" s="199" t="n"/>
      <c r="BYZ31" s="199" t="n"/>
      <c r="BZA31" s="199" t="n"/>
      <c r="BZB31" s="199" t="n"/>
      <c r="BZC31" s="199" t="n"/>
      <c r="BZD31" s="199" t="n"/>
      <c r="BZE31" s="199" t="n"/>
      <c r="BZF31" s="199" t="n"/>
      <c r="BZG31" s="199" t="n"/>
      <c r="BZH31" s="199" t="n"/>
      <c r="BZI31" s="199" t="n"/>
      <c r="BZJ31" s="199" t="n"/>
      <c r="BZK31" s="199" t="n"/>
      <c r="BZL31" s="199" t="n"/>
      <c r="BZM31" s="199" t="n"/>
      <c r="BZN31" s="199" t="n"/>
      <c r="BZO31" s="199" t="n"/>
      <c r="BZP31" s="199" t="n"/>
      <c r="BZQ31" s="199" t="n"/>
      <c r="BZR31" s="199" t="n"/>
      <c r="BZS31" s="199" t="n"/>
      <c r="BZT31" s="199" t="n"/>
      <c r="BZU31" s="199" t="n"/>
      <c r="BZV31" s="199" t="n"/>
      <c r="BZW31" s="199" t="n"/>
      <c r="BZX31" s="199" t="n"/>
      <c r="BZY31" s="199" t="n"/>
      <c r="BZZ31" s="199" t="n"/>
      <c r="CAA31" s="199" t="n"/>
      <c r="CAB31" s="199" t="n"/>
      <c r="CAC31" s="199" t="n"/>
      <c r="CAD31" s="199" t="n"/>
      <c r="CAE31" s="199" t="n"/>
      <c r="CAF31" s="199" t="n"/>
      <c r="CAG31" s="199" t="n"/>
      <c r="CAH31" s="199" t="n"/>
      <c r="CAI31" s="199" t="n"/>
      <c r="CAJ31" s="199" t="n"/>
      <c r="CAK31" s="199" t="n"/>
      <c r="CAL31" s="199" t="n"/>
      <c r="CAM31" s="199" t="n"/>
      <c r="CAN31" s="199" t="n"/>
      <c r="CAO31" s="199" t="n"/>
      <c r="CAP31" s="199" t="n"/>
      <c r="CAQ31" s="199" t="n"/>
      <c r="CAR31" s="199" t="n"/>
      <c r="CAS31" s="199" t="n"/>
      <c r="CAT31" s="199" t="n"/>
      <c r="CAU31" s="199" t="n"/>
      <c r="CAV31" s="199" t="n"/>
      <c r="CAW31" s="199" t="n"/>
      <c r="CAX31" s="199" t="n"/>
      <c r="CAY31" s="199" t="n"/>
      <c r="CAZ31" s="199" t="n"/>
      <c r="CBA31" s="199" t="n"/>
      <c r="CBB31" s="199" t="n"/>
      <c r="CBC31" s="199" t="n"/>
      <c r="CBD31" s="199" t="n"/>
      <c r="CBE31" s="199" t="n"/>
      <c r="CBF31" s="199" t="n"/>
      <c r="CBG31" s="199" t="n"/>
      <c r="CBH31" s="199" t="n"/>
      <c r="CBI31" s="199" t="n"/>
      <c r="CBJ31" s="199" t="n"/>
      <c r="CBK31" s="199" t="n"/>
      <c r="CBL31" s="199" t="n"/>
      <c r="CBM31" s="199" t="n"/>
      <c r="CBN31" s="199" t="n"/>
      <c r="CBO31" s="199" t="n"/>
      <c r="CBP31" s="199" t="n"/>
      <c r="CBQ31" s="199" t="n"/>
      <c r="CBR31" s="199" t="n"/>
      <c r="CBS31" s="199" t="n"/>
      <c r="CBT31" s="199" t="n"/>
      <c r="CBU31" s="199" t="n"/>
      <c r="CBV31" s="199" t="n"/>
      <c r="CBW31" s="199" t="n"/>
      <c r="CBX31" s="199" t="n"/>
      <c r="CBY31" s="199" t="n"/>
      <c r="CBZ31" s="199" t="n"/>
      <c r="CCA31" s="199" t="n"/>
      <c r="CCB31" s="199" t="n"/>
      <c r="CCC31" s="199" t="n"/>
      <c r="CCD31" s="199" t="n"/>
      <c r="CCE31" s="199" t="n"/>
      <c r="CCF31" s="199" t="n"/>
      <c r="CCG31" s="199" t="n"/>
      <c r="CCH31" s="199" t="n"/>
      <c r="CCI31" s="199" t="n"/>
      <c r="CCJ31" s="199" t="n"/>
      <c r="CCK31" s="199" t="n"/>
      <c r="CCL31" s="199" t="n"/>
      <c r="CCM31" s="199" t="n"/>
      <c r="CCN31" s="199" t="n"/>
      <c r="CCO31" s="199" t="n"/>
      <c r="CCP31" s="199" t="n"/>
      <c r="CCQ31" s="199" t="n"/>
      <c r="CCR31" s="199" t="n"/>
      <c r="CCS31" s="199" t="n"/>
      <c r="CCT31" s="199" t="n"/>
      <c r="CCU31" s="199" t="n"/>
      <c r="CCV31" s="199" t="n"/>
      <c r="CCW31" s="199" t="n"/>
      <c r="CCX31" s="199" t="n"/>
      <c r="CCY31" s="199" t="n"/>
      <c r="CCZ31" s="199" t="n"/>
      <c r="CDA31" s="199" t="n"/>
      <c r="CDB31" s="199" t="n"/>
      <c r="CDC31" s="199" t="n"/>
      <c r="CDD31" s="199" t="n"/>
      <c r="CDE31" s="199" t="n"/>
      <c r="CDF31" s="199" t="n"/>
      <c r="CDG31" s="199" t="n"/>
      <c r="CDH31" s="199" t="n"/>
      <c r="CDI31" s="199" t="n"/>
      <c r="CDJ31" s="199" t="n"/>
      <c r="CDK31" s="199" t="n"/>
      <c r="CDL31" s="199" t="n"/>
      <c r="CDM31" s="199" t="n"/>
      <c r="CDN31" s="199" t="n"/>
      <c r="CDO31" s="199" t="n"/>
      <c r="CDP31" s="199" t="n"/>
      <c r="CDQ31" s="199" t="n"/>
      <c r="CDR31" s="199" t="n"/>
      <c r="CDS31" s="199" t="n"/>
      <c r="CDT31" s="199" t="n"/>
      <c r="CDU31" s="199" t="n"/>
      <c r="CDV31" s="199" t="n"/>
      <c r="CDW31" s="199" t="n"/>
      <c r="CDX31" s="199" t="n"/>
      <c r="CDY31" s="199" t="n"/>
      <c r="CDZ31" s="199" t="n"/>
      <c r="CEA31" s="199" t="n"/>
      <c r="CEB31" s="199" t="n"/>
      <c r="CEC31" s="199" t="n"/>
      <c r="CED31" s="199" t="n"/>
      <c r="CEE31" s="199" t="n"/>
      <c r="CEF31" s="199" t="n"/>
      <c r="CEG31" s="199" t="n"/>
      <c r="CEH31" s="199" t="n"/>
      <c r="CEI31" s="199" t="n"/>
      <c r="CEJ31" s="199" t="n"/>
      <c r="CEK31" s="199" t="n"/>
      <c r="CEL31" s="199" t="n"/>
      <c r="CEM31" s="199" t="n"/>
      <c r="CEN31" s="199" t="n"/>
      <c r="CEO31" s="199" t="n"/>
      <c r="CEP31" s="199" t="n"/>
      <c r="CEQ31" s="199" t="n"/>
      <c r="CER31" s="199" t="n"/>
      <c r="CES31" s="199" t="n"/>
      <c r="CET31" s="199" t="n"/>
      <c r="CEU31" s="199" t="n"/>
      <c r="CEV31" s="199" t="n"/>
      <c r="CEW31" s="199" t="n"/>
      <c r="CEX31" s="199" t="n"/>
      <c r="CEY31" s="199" t="n"/>
      <c r="CEZ31" s="199" t="n"/>
      <c r="CFA31" s="199" t="n"/>
      <c r="CFB31" s="199" t="n"/>
      <c r="CFC31" s="199" t="n"/>
      <c r="CFD31" s="199" t="n"/>
      <c r="CFE31" s="199" t="n"/>
      <c r="CFF31" s="199" t="n"/>
      <c r="CFG31" s="199" t="n"/>
      <c r="CFH31" s="199" t="n"/>
      <c r="CFI31" s="199" t="n"/>
      <c r="CFJ31" s="199" t="n"/>
      <c r="CFK31" s="199" t="n"/>
      <c r="CFL31" s="199" t="n"/>
      <c r="CFM31" s="199" t="n"/>
      <c r="CFN31" s="199" t="n"/>
      <c r="CFO31" s="199" t="n"/>
      <c r="CFP31" s="199" t="n"/>
      <c r="CFQ31" s="199" t="n"/>
      <c r="CFR31" s="199" t="n"/>
      <c r="CFS31" s="199" t="n"/>
      <c r="CFT31" s="199" t="n"/>
      <c r="CFU31" s="199" t="n"/>
      <c r="CFV31" s="199" t="n"/>
      <c r="CFW31" s="199" t="n"/>
      <c r="CFX31" s="199" t="n"/>
      <c r="CFY31" s="199" t="n"/>
      <c r="CFZ31" s="199" t="n"/>
      <c r="CGA31" s="199" t="n"/>
      <c r="CGB31" s="199" t="n"/>
      <c r="CGC31" s="199" t="n"/>
      <c r="CGD31" s="199" t="n"/>
      <c r="CGE31" s="199" t="n"/>
      <c r="CGF31" s="199" t="n"/>
      <c r="CGG31" s="199" t="n"/>
      <c r="CGH31" s="199" t="n"/>
      <c r="CGI31" s="199" t="n"/>
      <c r="CGJ31" s="199" t="n"/>
      <c r="CGK31" s="199" t="n"/>
      <c r="CGL31" s="199" t="n"/>
      <c r="CGM31" s="199" t="n"/>
      <c r="CGN31" s="199" t="n"/>
      <c r="CGO31" s="199" t="n"/>
      <c r="CGP31" s="199" t="n"/>
      <c r="CGQ31" s="199" t="n"/>
      <c r="CGR31" s="199" t="n"/>
      <c r="CGS31" s="199" t="n"/>
      <c r="CGT31" s="199" t="n"/>
      <c r="CGU31" s="199" t="n"/>
      <c r="CGV31" s="199" t="n"/>
      <c r="CGW31" s="199" t="n"/>
      <c r="CGX31" s="199" t="n"/>
      <c r="CGY31" s="199" t="n"/>
      <c r="CGZ31" s="199" t="n"/>
      <c r="CHA31" s="199" t="n"/>
      <c r="CHB31" s="199" t="n"/>
      <c r="CHC31" s="199" t="n"/>
      <c r="CHD31" s="199" t="n"/>
      <c r="CHE31" s="199" t="n"/>
      <c r="CHF31" s="199" t="n"/>
      <c r="CHG31" s="199" t="n"/>
      <c r="CHH31" s="199" t="n"/>
      <c r="CHI31" s="199" t="n"/>
      <c r="CHJ31" s="199" t="n"/>
      <c r="CHK31" s="199" t="n"/>
      <c r="CHL31" s="199" t="n"/>
      <c r="CHM31" s="199" t="n"/>
      <c r="CHN31" s="199" t="n"/>
      <c r="CHO31" s="199" t="n"/>
      <c r="CHP31" s="199" t="n"/>
      <c r="CHQ31" s="199" t="n"/>
      <c r="CHR31" s="199" t="n"/>
      <c r="CHS31" s="199" t="n"/>
      <c r="CHT31" s="199" t="n"/>
      <c r="CHU31" s="199" t="n"/>
      <c r="CHV31" s="199" t="n"/>
      <c r="CHW31" s="199" t="n"/>
      <c r="CHX31" s="199" t="n"/>
      <c r="CHY31" s="199" t="n"/>
      <c r="CHZ31" s="199" t="n"/>
      <c r="CIA31" s="199" t="n"/>
      <c r="CIB31" s="199" t="n"/>
      <c r="CIC31" s="199" t="n"/>
      <c r="CID31" s="199" t="n"/>
      <c r="CIE31" s="199" t="n"/>
      <c r="CIF31" s="199" t="n"/>
      <c r="CIG31" s="199" t="n"/>
      <c r="CIH31" s="199" t="n"/>
      <c r="CII31" s="199" t="n"/>
      <c r="CIJ31" s="199" t="n"/>
      <c r="CIK31" s="199" t="n"/>
      <c r="CIL31" s="199" t="n"/>
      <c r="CIM31" s="199" t="n"/>
      <c r="CIN31" s="199" t="n"/>
      <c r="CIO31" s="199" t="n"/>
      <c r="CIP31" s="199" t="n"/>
      <c r="CIQ31" s="199" t="n"/>
      <c r="CIR31" s="199" t="n"/>
      <c r="CIS31" s="199" t="n"/>
      <c r="CIT31" s="199" t="n"/>
      <c r="CIU31" s="199" t="n"/>
      <c r="CIV31" s="199" t="n"/>
      <c r="CIW31" s="199" t="n"/>
      <c r="CIX31" s="199" t="n"/>
      <c r="CIY31" s="199" t="n"/>
      <c r="CIZ31" s="199" t="n"/>
      <c r="CJA31" s="199" t="n"/>
      <c r="CJB31" s="199" t="n"/>
      <c r="CJC31" s="199" t="n"/>
      <c r="CJD31" s="199" t="n"/>
      <c r="CJE31" s="199" t="n"/>
      <c r="CJF31" s="199" t="n"/>
      <c r="CJG31" s="199" t="n"/>
      <c r="CJH31" s="199" t="n"/>
      <c r="CJI31" s="199" t="n"/>
      <c r="CJJ31" s="199" t="n"/>
      <c r="CJK31" s="199" t="n"/>
      <c r="CJL31" s="199" t="n"/>
      <c r="CJM31" s="199" t="n"/>
      <c r="CJN31" s="199" t="n"/>
      <c r="CJO31" s="199" t="n"/>
      <c r="CJP31" s="199" t="n"/>
      <c r="CJQ31" s="199" t="n"/>
      <c r="CJR31" s="199" t="n"/>
      <c r="CJS31" s="199" t="n"/>
      <c r="CJT31" s="199" t="n"/>
      <c r="CJU31" s="199" t="n"/>
      <c r="CJV31" s="199" t="n"/>
      <c r="CJW31" s="199" t="n"/>
      <c r="CJX31" s="199" t="n"/>
      <c r="CJY31" s="199" t="n"/>
      <c r="CJZ31" s="199" t="n"/>
      <c r="CKA31" s="199" t="n"/>
      <c r="CKB31" s="199" t="n"/>
      <c r="CKC31" s="199" t="n"/>
      <c r="CKD31" s="199" t="n"/>
      <c r="CKE31" s="199" t="n"/>
      <c r="CKF31" s="199" t="n"/>
      <c r="CKG31" s="199" t="n"/>
      <c r="CKH31" s="199" t="n"/>
      <c r="CKI31" s="199" t="n"/>
      <c r="CKJ31" s="199" t="n"/>
      <c r="CKK31" s="199" t="n"/>
      <c r="CKL31" s="199" t="n"/>
      <c r="CKM31" s="199" t="n"/>
      <c r="CKN31" s="199" t="n"/>
      <c r="CKO31" s="199" t="n"/>
      <c r="CKP31" s="199" t="n"/>
      <c r="CKQ31" s="199" t="n"/>
      <c r="CKR31" s="199" t="n"/>
      <c r="CKS31" s="199" t="n"/>
      <c r="CKT31" s="199" t="n"/>
      <c r="CKU31" s="199" t="n"/>
      <c r="CKV31" s="199" t="n"/>
      <c r="CKW31" s="199" t="n"/>
      <c r="CKX31" s="199" t="n"/>
      <c r="CKY31" s="199" t="n"/>
      <c r="CKZ31" s="199" t="n"/>
      <c r="CLA31" s="199" t="n"/>
      <c r="CLB31" s="199" t="n"/>
      <c r="CLC31" s="199" t="n"/>
      <c r="CLD31" s="199" t="n"/>
      <c r="CLE31" s="199" t="n"/>
      <c r="CLF31" s="199" t="n"/>
      <c r="CLG31" s="199" t="n"/>
      <c r="CLH31" s="199" t="n"/>
      <c r="CLI31" s="199" t="n"/>
      <c r="CLJ31" s="199" t="n"/>
      <c r="CLK31" s="199" t="n"/>
      <c r="CLL31" s="199" t="n"/>
      <c r="CLM31" s="199" t="n"/>
      <c r="CLN31" s="199" t="n"/>
      <c r="CLO31" s="199" t="n"/>
      <c r="CLP31" s="199" t="n"/>
      <c r="CLQ31" s="199" t="n"/>
      <c r="CLR31" s="199" t="n"/>
      <c r="CLS31" s="199" t="n"/>
      <c r="CLT31" s="199" t="n"/>
      <c r="CLU31" s="199" t="n"/>
      <c r="CLV31" s="199" t="n"/>
      <c r="CLW31" s="199" t="n"/>
      <c r="CLX31" s="199" t="n"/>
      <c r="CLY31" s="199" t="n"/>
      <c r="CLZ31" s="199" t="n"/>
      <c r="CMA31" s="199" t="n"/>
      <c r="CMB31" s="199" t="n"/>
      <c r="CMC31" s="199" t="n"/>
      <c r="CMD31" s="199" t="n"/>
      <c r="CME31" s="199" t="n"/>
      <c r="CMF31" s="199" t="n"/>
      <c r="CMG31" s="199" t="n"/>
      <c r="CMH31" s="199" t="n"/>
      <c r="CMI31" s="199" t="n"/>
      <c r="CMJ31" s="199" t="n"/>
      <c r="CMK31" s="199" t="n"/>
      <c r="CML31" s="199" t="n"/>
      <c r="CMM31" s="199" t="n"/>
      <c r="CMN31" s="199" t="n"/>
      <c r="CMO31" s="199" t="n"/>
      <c r="CMP31" s="199" t="n"/>
      <c r="CMQ31" s="199" t="n"/>
      <c r="CMR31" s="199" t="n"/>
      <c r="CMS31" s="199" t="n"/>
      <c r="CMT31" s="199" t="n"/>
      <c r="CMU31" s="199" t="n"/>
      <c r="CMV31" s="199" t="n"/>
      <c r="CMW31" s="199" t="n"/>
      <c r="CMX31" s="199" t="n"/>
      <c r="CMY31" s="199" t="n"/>
      <c r="CMZ31" s="199" t="n"/>
      <c r="CNA31" s="199" t="n"/>
      <c r="CNB31" s="199" t="n"/>
      <c r="CNC31" s="199" t="n"/>
      <c r="CND31" s="199" t="n"/>
      <c r="CNE31" s="199" t="n"/>
      <c r="CNF31" s="199" t="n"/>
      <c r="CNG31" s="199" t="n"/>
      <c r="CNH31" s="199" t="n"/>
      <c r="CNI31" s="199" t="n"/>
      <c r="CNJ31" s="199" t="n"/>
      <c r="CNK31" s="199" t="n"/>
      <c r="CNL31" s="199" t="n"/>
      <c r="CNM31" s="199" t="n"/>
      <c r="CNN31" s="199" t="n"/>
      <c r="CNO31" s="199" t="n"/>
      <c r="CNP31" s="199" t="n"/>
      <c r="CNQ31" s="199" t="n"/>
      <c r="CNR31" s="199" t="n"/>
      <c r="CNS31" s="199" t="n"/>
      <c r="CNT31" s="199" t="n"/>
      <c r="CNU31" s="199" t="n"/>
      <c r="CNV31" s="199" t="n"/>
      <c r="CNW31" s="199" t="n"/>
      <c r="CNX31" s="199" t="n"/>
      <c r="CNY31" s="199" t="n"/>
      <c r="CNZ31" s="199" t="n"/>
      <c r="COA31" s="199" t="n"/>
      <c r="COB31" s="199" t="n"/>
      <c r="COC31" s="199" t="n"/>
      <c r="COD31" s="199" t="n"/>
      <c r="COE31" s="199" t="n"/>
      <c r="COF31" s="199" t="n"/>
      <c r="COG31" s="199" t="n"/>
      <c r="COH31" s="199" t="n"/>
      <c r="COI31" s="199" t="n"/>
      <c r="COJ31" s="199" t="n"/>
      <c r="COK31" s="199" t="n"/>
      <c r="COL31" s="199" t="n"/>
      <c r="COM31" s="199" t="n"/>
      <c r="CON31" s="199" t="n"/>
      <c r="COO31" s="199" t="n"/>
      <c r="COP31" s="199" t="n"/>
      <c r="COQ31" s="199" t="n"/>
      <c r="COR31" s="199" t="n"/>
      <c r="COS31" s="199" t="n"/>
      <c r="COT31" s="199" t="n"/>
      <c r="COU31" s="199" t="n"/>
      <c r="COV31" s="199" t="n"/>
      <c r="COW31" s="199" t="n"/>
      <c r="COX31" s="199" t="n"/>
      <c r="COY31" s="199" t="n"/>
      <c r="COZ31" s="199" t="n"/>
      <c r="CPA31" s="199" t="n"/>
      <c r="CPB31" s="199" t="n"/>
      <c r="CPC31" s="199" t="n"/>
      <c r="CPD31" s="199" t="n"/>
      <c r="CPE31" s="199" t="n"/>
      <c r="CPF31" s="199" t="n"/>
      <c r="CPG31" s="199" t="n"/>
      <c r="CPH31" s="199" t="n"/>
      <c r="CPI31" s="199" t="n"/>
      <c r="CPJ31" s="199" t="n"/>
      <c r="CPK31" s="199" t="n"/>
      <c r="CPL31" s="199" t="n"/>
      <c r="CPM31" s="199" t="n"/>
      <c r="CPN31" s="199" t="n"/>
      <c r="CPO31" s="199" t="n"/>
      <c r="CPP31" s="199" t="n"/>
      <c r="CPQ31" s="199" t="n"/>
      <c r="CPR31" s="199" t="n"/>
      <c r="CPS31" s="199" t="n"/>
      <c r="CPT31" s="199" t="n"/>
      <c r="CPU31" s="199" t="n"/>
      <c r="CPV31" s="199" t="n"/>
      <c r="CPW31" s="199" t="n"/>
      <c r="CPX31" s="199" t="n"/>
      <c r="CPY31" s="199" t="n"/>
      <c r="CPZ31" s="199" t="n"/>
      <c r="CQA31" s="199" t="n"/>
      <c r="CQB31" s="199" t="n"/>
      <c r="CQC31" s="199" t="n"/>
      <c r="CQD31" s="199" t="n"/>
      <c r="CQE31" s="199" t="n"/>
      <c r="CQF31" s="199" t="n"/>
      <c r="CQG31" s="199" t="n"/>
      <c r="CQH31" s="199" t="n"/>
      <c r="CQI31" s="199" t="n"/>
      <c r="CQJ31" s="199" t="n"/>
      <c r="CQK31" s="199" t="n"/>
      <c r="CQL31" s="199" t="n"/>
      <c r="CQM31" s="199" t="n"/>
      <c r="CQN31" s="199" t="n"/>
      <c r="CQO31" s="199" t="n"/>
      <c r="CQP31" s="199" t="n"/>
      <c r="CQQ31" s="199" t="n"/>
      <c r="CQR31" s="199" t="n"/>
      <c r="CQS31" s="199" t="n"/>
      <c r="CQT31" s="199" t="n"/>
      <c r="CQU31" s="199" t="n"/>
      <c r="CQV31" s="199" t="n"/>
      <c r="CQW31" s="199" t="n"/>
      <c r="CQX31" s="199" t="n"/>
      <c r="CQY31" s="199" t="n"/>
      <c r="CQZ31" s="199" t="n"/>
      <c r="CRA31" s="199" t="n"/>
      <c r="CRB31" s="199" t="n"/>
      <c r="CRC31" s="199" t="n"/>
      <c r="CRD31" s="199" t="n"/>
      <c r="CRE31" s="199" t="n"/>
      <c r="CRF31" s="199" t="n"/>
      <c r="CRG31" s="199" t="n"/>
      <c r="CRH31" s="199" t="n"/>
      <c r="CRI31" s="199" t="n"/>
      <c r="CRJ31" s="199" t="n"/>
      <c r="CRK31" s="199" t="n"/>
      <c r="CRL31" s="199" t="n"/>
      <c r="CRM31" s="199" t="n"/>
      <c r="CRN31" s="199" t="n"/>
      <c r="CRO31" s="199" t="n"/>
      <c r="CRP31" s="199" t="n"/>
      <c r="CRQ31" s="199" t="n"/>
      <c r="CRR31" s="199" t="n"/>
      <c r="CRS31" s="199" t="n"/>
      <c r="CRT31" s="199" t="n"/>
      <c r="CRU31" s="199" t="n"/>
      <c r="CRV31" s="199" t="n"/>
      <c r="CRW31" s="199" t="n"/>
      <c r="CRX31" s="199" t="n"/>
      <c r="CRY31" s="199" t="n"/>
      <c r="CRZ31" s="199" t="n"/>
      <c r="CSA31" s="199" t="n"/>
      <c r="CSB31" s="199" t="n"/>
      <c r="CSC31" s="199" t="n"/>
      <c r="CSD31" s="199" t="n"/>
      <c r="CSE31" s="199" t="n"/>
      <c r="CSF31" s="199" t="n"/>
      <c r="CSG31" s="199" t="n"/>
      <c r="CSH31" s="199" t="n"/>
      <c r="CSI31" s="199" t="n"/>
      <c r="CSJ31" s="199" t="n"/>
      <c r="CSK31" s="199" t="n"/>
      <c r="CSL31" s="199" t="n"/>
      <c r="CSM31" s="199" t="n"/>
      <c r="CSN31" s="199" t="n"/>
      <c r="CSO31" s="199" t="n"/>
      <c r="CSP31" s="199" t="n"/>
      <c r="CSQ31" s="199" t="n"/>
      <c r="CSR31" s="199" t="n"/>
      <c r="CSS31" s="199" t="n"/>
      <c r="CST31" s="199" t="n"/>
      <c r="CSU31" s="199" t="n"/>
      <c r="CSV31" s="199" t="n"/>
      <c r="CSW31" s="199" t="n"/>
      <c r="CSX31" s="199" t="n"/>
      <c r="CSY31" s="199" t="n"/>
      <c r="CSZ31" s="199" t="n"/>
      <c r="CTA31" s="199" t="n"/>
      <c r="CTB31" s="199" t="n"/>
      <c r="CTC31" s="199" t="n"/>
      <c r="CTD31" s="199" t="n"/>
      <c r="CTE31" s="199" t="n"/>
      <c r="CTF31" s="199" t="n"/>
      <c r="CTG31" s="199" t="n"/>
      <c r="CTH31" s="199" t="n"/>
      <c r="CTI31" s="199" t="n"/>
      <c r="CTJ31" s="199" t="n"/>
      <c r="CTK31" s="199" t="n"/>
      <c r="CTL31" s="199" t="n"/>
      <c r="CTM31" s="199" t="n"/>
      <c r="CTN31" s="199" t="n"/>
      <c r="CTO31" s="199" t="n"/>
      <c r="CTP31" s="199" t="n"/>
      <c r="CTQ31" s="199" t="n"/>
      <c r="CTR31" s="199" t="n"/>
      <c r="CTS31" s="199" t="n"/>
      <c r="CTT31" s="199" t="n"/>
      <c r="CTU31" s="199" t="n"/>
      <c r="CTV31" s="199" t="n"/>
      <c r="CTW31" s="199" t="n"/>
      <c r="CTX31" s="199" t="n"/>
      <c r="CTY31" s="199" t="n"/>
      <c r="CTZ31" s="199" t="n"/>
      <c r="CUA31" s="199" t="n"/>
      <c r="CUB31" s="199" t="n"/>
      <c r="CUC31" s="199" t="n"/>
      <c r="CUD31" s="199" t="n"/>
      <c r="CUE31" s="199" t="n"/>
      <c r="CUF31" s="199" t="n"/>
      <c r="CUG31" s="199" t="n"/>
      <c r="CUH31" s="199" t="n"/>
      <c r="CUI31" s="199" t="n"/>
      <c r="CUJ31" s="199" t="n"/>
      <c r="CUK31" s="199" t="n"/>
      <c r="CUL31" s="199" t="n"/>
      <c r="CUM31" s="199" t="n"/>
      <c r="CUN31" s="199" t="n"/>
      <c r="CUO31" s="199" t="n"/>
      <c r="CUP31" s="199" t="n"/>
      <c r="CUQ31" s="199" t="n"/>
      <c r="CUR31" s="199" t="n"/>
      <c r="CUS31" s="199" t="n"/>
      <c r="CUT31" s="199" t="n"/>
      <c r="CUU31" s="199" t="n"/>
      <c r="CUV31" s="199" t="n"/>
      <c r="CUW31" s="199" t="n"/>
      <c r="CUX31" s="199" t="n"/>
      <c r="CUY31" s="199" t="n"/>
      <c r="CUZ31" s="199" t="n"/>
      <c r="CVA31" s="199" t="n"/>
      <c r="CVB31" s="199" t="n"/>
      <c r="CVC31" s="199" t="n"/>
      <c r="CVD31" s="199" t="n"/>
      <c r="CVE31" s="199" t="n"/>
      <c r="CVF31" s="199" t="n"/>
      <c r="CVG31" s="199" t="n"/>
      <c r="CVH31" s="199" t="n"/>
      <c r="CVI31" s="199" t="n"/>
      <c r="CVJ31" s="199" t="n"/>
      <c r="CVK31" s="199" t="n"/>
      <c r="CVL31" s="199" t="n"/>
      <c r="CVM31" s="199" t="n"/>
      <c r="CVN31" s="199" t="n"/>
      <c r="CVO31" s="199" t="n"/>
      <c r="CVP31" s="199" t="n"/>
      <c r="CVQ31" s="199" t="n"/>
      <c r="CVR31" s="199" t="n"/>
      <c r="CVS31" s="199" t="n"/>
      <c r="CVT31" s="199" t="n"/>
      <c r="CVU31" s="199" t="n"/>
      <c r="CVV31" s="199" t="n"/>
      <c r="CVW31" s="199" t="n"/>
      <c r="CVX31" s="199" t="n"/>
      <c r="CVY31" s="199" t="n"/>
      <c r="CVZ31" s="199" t="n"/>
      <c r="CWA31" s="199" t="n"/>
      <c r="CWB31" s="199" t="n"/>
      <c r="CWC31" s="199" t="n"/>
      <c r="CWD31" s="199" t="n"/>
      <c r="CWE31" s="199" t="n"/>
      <c r="CWF31" s="199" t="n"/>
      <c r="CWG31" s="199" t="n"/>
      <c r="CWH31" s="199" t="n"/>
      <c r="CWI31" s="199" t="n"/>
      <c r="CWJ31" s="199" t="n"/>
      <c r="CWK31" s="199" t="n"/>
      <c r="CWL31" s="199" t="n"/>
      <c r="CWM31" s="199" t="n"/>
      <c r="CWN31" s="199" t="n"/>
      <c r="CWO31" s="199" t="n"/>
      <c r="CWP31" s="199" t="n"/>
      <c r="CWQ31" s="199" t="n"/>
      <c r="CWR31" s="199" t="n"/>
      <c r="CWS31" s="199" t="n"/>
      <c r="CWT31" s="199" t="n"/>
      <c r="CWU31" s="199" t="n"/>
      <c r="CWV31" s="199" t="n"/>
      <c r="CWW31" s="199" t="n"/>
      <c r="CWX31" s="199" t="n"/>
      <c r="CWY31" s="199" t="n"/>
      <c r="CWZ31" s="199" t="n"/>
      <c r="CXA31" s="199" t="n"/>
      <c r="CXB31" s="199" t="n"/>
      <c r="CXC31" s="199" t="n"/>
      <c r="CXD31" s="199" t="n"/>
      <c r="CXE31" s="199" t="n"/>
      <c r="CXF31" s="199" t="n"/>
      <c r="CXG31" s="199" t="n"/>
      <c r="CXH31" s="199" t="n"/>
      <c r="CXI31" s="199" t="n"/>
      <c r="CXJ31" s="199" t="n"/>
      <c r="CXK31" s="199" t="n"/>
      <c r="CXL31" s="199" t="n"/>
      <c r="CXM31" s="199" t="n"/>
      <c r="CXN31" s="199" t="n"/>
      <c r="CXO31" s="199" t="n"/>
      <c r="CXP31" s="199" t="n"/>
      <c r="CXQ31" s="199" t="n"/>
      <c r="CXR31" s="199" t="n"/>
      <c r="CXS31" s="199" t="n"/>
      <c r="CXT31" s="199" t="n"/>
      <c r="CXU31" s="199" t="n"/>
      <c r="CXV31" s="199" t="n"/>
      <c r="CXW31" s="199" t="n"/>
      <c r="CXX31" s="199" t="n"/>
      <c r="CXY31" s="199" t="n"/>
      <c r="CXZ31" s="199" t="n"/>
      <c r="CYA31" s="199" t="n"/>
      <c r="CYB31" s="199" t="n"/>
      <c r="CYC31" s="199" t="n"/>
      <c r="CYD31" s="199" t="n"/>
      <c r="CYE31" s="199" t="n"/>
      <c r="CYF31" s="199" t="n"/>
      <c r="CYG31" s="199" t="n"/>
      <c r="CYH31" s="199" t="n"/>
      <c r="CYI31" s="199" t="n"/>
      <c r="CYJ31" s="199" t="n"/>
      <c r="CYK31" s="199" t="n"/>
      <c r="CYL31" s="199" t="n"/>
      <c r="CYM31" s="199" t="n"/>
      <c r="CYN31" s="199" t="n"/>
      <c r="CYO31" s="199" t="n"/>
      <c r="CYP31" s="199" t="n"/>
      <c r="CYQ31" s="199" t="n"/>
      <c r="CYR31" s="199" t="n"/>
      <c r="CYS31" s="199" t="n"/>
      <c r="CYT31" s="199" t="n"/>
      <c r="CYU31" s="199" t="n"/>
      <c r="CYV31" s="199" t="n"/>
      <c r="CYW31" s="199" t="n"/>
      <c r="CYX31" s="199" t="n"/>
      <c r="CYY31" s="199" t="n"/>
      <c r="CYZ31" s="199" t="n"/>
      <c r="CZA31" s="199" t="n"/>
      <c r="CZB31" s="199" t="n"/>
      <c r="CZC31" s="199" t="n"/>
      <c r="CZD31" s="199" t="n"/>
      <c r="CZE31" s="199" t="n"/>
      <c r="CZF31" s="199" t="n"/>
      <c r="CZG31" s="199" t="n"/>
      <c r="CZH31" s="199" t="n"/>
      <c r="CZI31" s="199" t="n"/>
      <c r="CZJ31" s="199" t="n"/>
      <c r="CZK31" s="199" t="n"/>
      <c r="CZL31" s="199" t="n"/>
      <c r="CZM31" s="199" t="n"/>
      <c r="CZN31" s="199" t="n"/>
      <c r="CZO31" s="199" t="n"/>
      <c r="CZP31" s="199" t="n"/>
      <c r="CZQ31" s="199" t="n"/>
      <c r="CZR31" s="199" t="n"/>
      <c r="CZS31" s="199" t="n"/>
      <c r="CZT31" s="199" t="n"/>
      <c r="CZU31" s="199" t="n"/>
      <c r="CZV31" s="199" t="n"/>
      <c r="CZW31" s="199" t="n"/>
      <c r="CZX31" s="199" t="n"/>
      <c r="CZY31" s="199" t="n"/>
      <c r="CZZ31" s="199" t="n"/>
      <c r="DAA31" s="199" t="n"/>
      <c r="DAB31" s="199" t="n"/>
      <c r="DAC31" s="199" t="n"/>
      <c r="DAD31" s="199" t="n"/>
      <c r="DAE31" s="199" t="n"/>
      <c r="DAF31" s="199" t="n"/>
      <c r="DAG31" s="199" t="n"/>
      <c r="DAH31" s="199" t="n"/>
      <c r="DAI31" s="199" t="n"/>
      <c r="DAJ31" s="199" t="n"/>
      <c r="DAK31" s="199" t="n"/>
      <c r="DAL31" s="199" t="n"/>
      <c r="DAM31" s="199" t="n"/>
      <c r="DAN31" s="199" t="n"/>
      <c r="DAO31" s="199" t="n"/>
      <c r="DAP31" s="199" t="n"/>
      <c r="DAQ31" s="199" t="n"/>
      <c r="DAR31" s="199" t="n"/>
      <c r="DAS31" s="199" t="n"/>
      <c r="DAT31" s="199" t="n"/>
      <c r="DAU31" s="199" t="n"/>
      <c r="DAV31" s="199" t="n"/>
      <c r="DAW31" s="199" t="n"/>
      <c r="DAX31" s="199" t="n"/>
      <c r="DAY31" s="199" t="n"/>
      <c r="DAZ31" s="199" t="n"/>
      <c r="DBA31" s="199" t="n"/>
      <c r="DBB31" s="199" t="n"/>
      <c r="DBC31" s="199" t="n"/>
      <c r="DBD31" s="199" t="n"/>
      <c r="DBE31" s="199" t="n"/>
      <c r="DBF31" s="199" t="n"/>
      <c r="DBG31" s="199" t="n"/>
      <c r="DBH31" s="199" t="n"/>
      <c r="DBI31" s="199" t="n"/>
      <c r="DBJ31" s="199" t="n"/>
      <c r="DBK31" s="199" t="n"/>
      <c r="DBL31" s="199" t="n"/>
      <c r="DBM31" s="199" t="n"/>
      <c r="DBN31" s="199" t="n"/>
      <c r="DBO31" s="199" t="n"/>
      <c r="DBP31" s="199" t="n"/>
      <c r="DBQ31" s="199" t="n"/>
      <c r="DBR31" s="199" t="n"/>
      <c r="DBS31" s="199" t="n"/>
      <c r="DBT31" s="199" t="n"/>
      <c r="DBU31" s="199" t="n"/>
      <c r="DBV31" s="199" t="n"/>
      <c r="DBW31" s="199" t="n"/>
      <c r="DBX31" s="199" t="n"/>
      <c r="DBY31" s="199" t="n"/>
      <c r="DBZ31" s="199" t="n"/>
      <c r="DCA31" s="199" t="n"/>
      <c r="DCB31" s="199" t="n"/>
      <c r="DCC31" s="199" t="n"/>
      <c r="DCD31" s="199" t="n"/>
      <c r="DCE31" s="199" t="n"/>
      <c r="DCF31" s="199" t="n"/>
      <c r="DCG31" s="199" t="n"/>
      <c r="DCH31" s="199" t="n"/>
      <c r="DCI31" s="199" t="n"/>
      <c r="DCJ31" s="199" t="n"/>
      <c r="DCK31" s="199" t="n"/>
      <c r="DCL31" s="199" t="n"/>
      <c r="DCM31" s="199" t="n"/>
      <c r="DCN31" s="199" t="n"/>
      <c r="DCO31" s="199" t="n"/>
      <c r="DCP31" s="199" t="n"/>
      <c r="DCQ31" s="199" t="n"/>
      <c r="DCR31" s="199" t="n"/>
      <c r="DCS31" s="199" t="n"/>
      <c r="DCT31" s="199" t="n"/>
      <c r="DCU31" s="199" t="n"/>
      <c r="DCV31" s="199" t="n"/>
      <c r="DCW31" s="199" t="n"/>
      <c r="DCX31" s="199" t="n"/>
      <c r="DCY31" s="199" t="n"/>
      <c r="DCZ31" s="199" t="n"/>
      <c r="DDA31" s="199" t="n"/>
      <c r="DDB31" s="199" t="n"/>
      <c r="DDC31" s="199" t="n"/>
      <c r="DDD31" s="199" t="n"/>
      <c r="DDE31" s="199" t="n"/>
      <c r="DDF31" s="199" t="n"/>
      <c r="DDG31" s="199" t="n"/>
      <c r="DDH31" s="199" t="n"/>
      <c r="DDI31" s="199" t="n"/>
      <c r="DDJ31" s="199" t="n"/>
      <c r="DDK31" s="199" t="n"/>
      <c r="DDL31" s="199" t="n"/>
      <c r="DDM31" s="199" t="n"/>
      <c r="DDN31" s="199" t="n"/>
      <c r="DDO31" s="199" t="n"/>
      <c r="DDP31" s="199" t="n"/>
      <c r="DDQ31" s="199" t="n"/>
      <c r="DDR31" s="199" t="n"/>
      <c r="DDS31" s="199" t="n"/>
      <c r="DDT31" s="199" t="n"/>
      <c r="DDU31" s="199" t="n"/>
      <c r="DDV31" s="199" t="n"/>
      <c r="DDW31" s="199" t="n"/>
      <c r="DDX31" s="199" t="n"/>
      <c r="DDY31" s="199" t="n"/>
      <c r="DDZ31" s="199" t="n"/>
      <c r="DEA31" s="199" t="n"/>
      <c r="DEB31" s="199" t="n"/>
      <c r="DEC31" s="199" t="n"/>
      <c r="DED31" s="199" t="n"/>
      <c r="DEE31" s="199" t="n"/>
      <c r="DEF31" s="199" t="n"/>
      <c r="DEG31" s="199" t="n"/>
      <c r="DEH31" s="199" t="n"/>
      <c r="DEI31" s="199" t="n"/>
      <c r="DEJ31" s="199" t="n"/>
      <c r="DEK31" s="199" t="n"/>
      <c r="DEL31" s="199" t="n"/>
      <c r="DEM31" s="199" t="n"/>
      <c r="DEN31" s="199" t="n"/>
      <c r="DEO31" s="199" t="n"/>
      <c r="DEP31" s="199" t="n"/>
      <c r="DEQ31" s="199" t="n"/>
      <c r="DER31" s="199" t="n"/>
      <c r="DES31" s="199" t="n"/>
      <c r="DET31" s="199" t="n"/>
      <c r="DEU31" s="199" t="n"/>
      <c r="DEV31" s="199" t="n"/>
      <c r="DEW31" s="199" t="n"/>
      <c r="DEX31" s="199" t="n"/>
      <c r="DEY31" s="199" t="n"/>
      <c r="DEZ31" s="199" t="n"/>
      <c r="DFA31" s="199" t="n"/>
      <c r="DFB31" s="199" t="n"/>
      <c r="DFC31" s="199" t="n"/>
      <c r="DFD31" s="199" t="n"/>
      <c r="DFE31" s="199" t="n"/>
      <c r="DFF31" s="199" t="n"/>
      <c r="DFG31" s="199" t="n"/>
      <c r="DFH31" s="199" t="n"/>
      <c r="DFI31" s="199" t="n"/>
      <c r="DFJ31" s="199" t="n"/>
      <c r="DFK31" s="199" t="n"/>
      <c r="DFL31" s="199" t="n"/>
      <c r="DFM31" s="199" t="n"/>
      <c r="DFN31" s="199" t="n"/>
      <c r="DFO31" s="199" t="n"/>
      <c r="DFP31" s="199" t="n"/>
      <c r="DFQ31" s="199" t="n"/>
      <c r="DFR31" s="199" t="n"/>
      <c r="DFS31" s="199" t="n"/>
      <c r="DFT31" s="199" t="n"/>
      <c r="DFU31" s="199" t="n"/>
      <c r="DFV31" s="199" t="n"/>
      <c r="DFW31" s="199" t="n"/>
      <c r="DFX31" s="199" t="n"/>
      <c r="DFY31" s="199" t="n"/>
      <c r="DFZ31" s="199" t="n"/>
      <c r="DGA31" s="199" t="n"/>
      <c r="DGB31" s="199" t="n"/>
      <c r="DGC31" s="199" t="n"/>
      <c r="DGD31" s="199" t="n"/>
      <c r="DGE31" s="199" t="n"/>
      <c r="DGF31" s="199" t="n"/>
      <c r="DGG31" s="199" t="n"/>
      <c r="DGH31" s="199" t="n"/>
      <c r="DGI31" s="199" t="n"/>
      <c r="DGJ31" s="199" t="n"/>
      <c r="DGK31" s="199" t="n"/>
      <c r="DGL31" s="199" t="n"/>
      <c r="DGM31" s="199" t="n"/>
      <c r="DGN31" s="199" t="n"/>
      <c r="DGO31" s="199" t="n"/>
      <c r="DGP31" s="199" t="n"/>
      <c r="DGQ31" s="199" t="n"/>
      <c r="DGR31" s="199" t="n"/>
      <c r="DGS31" s="199" t="n"/>
      <c r="DGT31" s="199" t="n"/>
      <c r="DGU31" s="199" t="n"/>
      <c r="DGV31" s="199" t="n"/>
      <c r="DGW31" s="199" t="n"/>
      <c r="DGX31" s="199" t="n"/>
      <c r="DGY31" s="199" t="n"/>
      <c r="DGZ31" s="199" t="n"/>
      <c r="DHA31" s="199" t="n"/>
      <c r="DHB31" s="199" t="n"/>
      <c r="DHC31" s="199" t="n"/>
      <c r="DHD31" s="199" t="n"/>
      <c r="DHE31" s="199" t="n"/>
      <c r="DHF31" s="199" t="n"/>
      <c r="DHG31" s="199" t="n"/>
      <c r="DHH31" s="199" t="n"/>
      <c r="DHI31" s="199" t="n"/>
      <c r="DHJ31" s="199" t="n"/>
      <c r="DHK31" s="199" t="n"/>
      <c r="DHL31" s="199" t="n"/>
      <c r="DHM31" s="199" t="n"/>
      <c r="DHN31" s="199" t="n"/>
      <c r="DHO31" s="199" t="n"/>
      <c r="DHP31" s="199" t="n"/>
      <c r="DHQ31" s="199" t="n"/>
      <c r="DHR31" s="199" t="n"/>
      <c r="DHS31" s="199" t="n"/>
      <c r="DHT31" s="199" t="n"/>
      <c r="DHU31" s="199" t="n"/>
      <c r="DHV31" s="199" t="n"/>
      <c r="DHW31" s="199" t="n"/>
      <c r="DHX31" s="199" t="n"/>
      <c r="DHY31" s="199" t="n"/>
      <c r="DHZ31" s="199" t="n"/>
      <c r="DIA31" s="199" t="n"/>
      <c r="DIB31" s="199" t="n"/>
      <c r="DIC31" s="199" t="n"/>
      <c r="DID31" s="199" t="n"/>
      <c r="DIE31" s="199" t="n"/>
      <c r="DIF31" s="199" t="n"/>
      <c r="DIG31" s="199" t="n"/>
      <c r="DIH31" s="199" t="n"/>
      <c r="DII31" s="199" t="n"/>
      <c r="DIJ31" s="199" t="n"/>
      <c r="DIK31" s="199" t="n"/>
      <c r="DIL31" s="199" t="n"/>
      <c r="DIM31" s="199" t="n"/>
      <c r="DIN31" s="199" t="n"/>
      <c r="DIO31" s="199" t="n"/>
      <c r="DIP31" s="199" t="n"/>
      <c r="DIQ31" s="199" t="n"/>
      <c r="DIR31" s="199" t="n"/>
      <c r="DIS31" s="199" t="n"/>
      <c r="DIT31" s="199" t="n"/>
      <c r="DIU31" s="199" t="n"/>
      <c r="DIV31" s="199" t="n"/>
      <c r="DIW31" s="199" t="n"/>
      <c r="DIX31" s="199" t="n"/>
      <c r="DIY31" s="199" t="n"/>
      <c r="DIZ31" s="199" t="n"/>
      <c r="DJA31" s="199" t="n"/>
      <c r="DJB31" s="199" t="n"/>
      <c r="DJC31" s="199" t="n"/>
      <c r="DJD31" s="199" t="n"/>
      <c r="DJE31" s="199" t="n"/>
      <c r="DJF31" s="199" t="n"/>
      <c r="DJG31" s="199" t="n"/>
      <c r="DJH31" s="199" t="n"/>
      <c r="DJI31" s="199" t="n"/>
      <c r="DJJ31" s="199" t="n"/>
      <c r="DJK31" s="199" t="n"/>
      <c r="DJL31" s="199" t="n"/>
      <c r="DJM31" s="199" t="n"/>
      <c r="DJN31" s="199" t="n"/>
      <c r="DJO31" s="199" t="n"/>
      <c r="DJP31" s="199" t="n"/>
      <c r="DJQ31" s="199" t="n"/>
      <c r="DJR31" s="199" t="n"/>
      <c r="DJS31" s="199" t="n"/>
      <c r="DJT31" s="199" t="n"/>
      <c r="DJU31" s="199" t="n"/>
      <c r="DJV31" s="199" t="n"/>
      <c r="DJW31" s="199" t="n"/>
      <c r="DJX31" s="199" t="n"/>
      <c r="DJY31" s="199" t="n"/>
      <c r="DJZ31" s="199" t="n"/>
      <c r="DKA31" s="199" t="n"/>
      <c r="DKB31" s="199" t="n"/>
      <c r="DKC31" s="199" t="n"/>
      <c r="DKD31" s="199" t="n"/>
      <c r="DKE31" s="199" t="n"/>
      <c r="DKF31" s="199" t="n"/>
      <c r="DKG31" s="199" t="n"/>
      <c r="DKH31" s="199" t="n"/>
      <c r="DKI31" s="199" t="n"/>
      <c r="DKJ31" s="199" t="n"/>
      <c r="DKK31" s="199" t="n"/>
      <c r="DKL31" s="199" t="n"/>
      <c r="DKM31" s="199" t="n"/>
      <c r="DKN31" s="199" t="n"/>
      <c r="DKO31" s="199" t="n"/>
      <c r="DKP31" s="199" t="n"/>
      <c r="DKQ31" s="199" t="n"/>
      <c r="DKR31" s="199" t="n"/>
      <c r="DKS31" s="199" t="n"/>
      <c r="DKT31" s="199" t="n"/>
      <c r="DKU31" s="199" t="n"/>
      <c r="DKV31" s="199" t="n"/>
      <c r="DKW31" s="199" t="n"/>
      <c r="DKX31" s="199" t="n"/>
      <c r="DKY31" s="199" t="n"/>
      <c r="DKZ31" s="199" t="n"/>
      <c r="DLA31" s="199" t="n"/>
      <c r="DLB31" s="199" t="n"/>
      <c r="DLC31" s="199" t="n"/>
      <c r="DLD31" s="199" t="n"/>
      <c r="DLE31" s="199" t="n"/>
      <c r="DLF31" s="199" t="n"/>
      <c r="DLG31" s="199" t="n"/>
      <c r="DLH31" s="199" t="n"/>
      <c r="DLI31" s="199" t="n"/>
      <c r="DLJ31" s="199" t="n"/>
      <c r="DLK31" s="199" t="n"/>
      <c r="DLL31" s="199" t="n"/>
      <c r="DLM31" s="199" t="n"/>
      <c r="DLN31" s="199" t="n"/>
      <c r="DLO31" s="199" t="n"/>
      <c r="DLP31" s="199" t="n"/>
      <c r="DLQ31" s="199" t="n"/>
      <c r="DLR31" s="199" t="n"/>
      <c r="DLS31" s="199" t="n"/>
      <c r="DLT31" s="199" t="n"/>
      <c r="DLU31" s="199" t="n"/>
      <c r="DLV31" s="199" t="n"/>
      <c r="DLW31" s="199" t="n"/>
      <c r="DLX31" s="199" t="n"/>
      <c r="DLY31" s="199" t="n"/>
      <c r="DLZ31" s="199" t="n"/>
      <c r="DMA31" s="199" t="n"/>
      <c r="DMB31" s="199" t="n"/>
      <c r="DMC31" s="199" t="n"/>
      <c r="DMD31" s="199" t="n"/>
      <c r="DME31" s="199" t="n"/>
      <c r="DMF31" s="199" t="n"/>
      <c r="DMG31" s="199" t="n"/>
      <c r="DMH31" s="199" t="n"/>
      <c r="DMI31" s="199" t="n"/>
      <c r="DMJ31" s="199" t="n"/>
      <c r="DMK31" s="199" t="n"/>
      <c r="DML31" s="199" t="n"/>
      <c r="DMM31" s="199" t="n"/>
      <c r="DMN31" s="199" t="n"/>
      <c r="DMO31" s="199" t="n"/>
      <c r="DMP31" s="199" t="n"/>
      <c r="DMQ31" s="199" t="n"/>
      <c r="DMR31" s="199" t="n"/>
      <c r="DMS31" s="199" t="n"/>
      <c r="DMT31" s="199" t="n"/>
      <c r="DMU31" s="199" t="n"/>
      <c r="DMV31" s="199" t="n"/>
      <c r="DMW31" s="199" t="n"/>
      <c r="DMX31" s="199" t="n"/>
      <c r="DMY31" s="199" t="n"/>
      <c r="DMZ31" s="199" t="n"/>
      <c r="DNA31" s="199" t="n"/>
      <c r="DNB31" s="199" t="n"/>
      <c r="DNC31" s="199" t="n"/>
      <c r="DND31" s="199" t="n"/>
      <c r="DNE31" s="199" t="n"/>
      <c r="DNF31" s="199" t="n"/>
      <c r="DNG31" s="199" t="n"/>
      <c r="DNH31" s="199" t="n"/>
      <c r="DNI31" s="199" t="n"/>
      <c r="DNJ31" s="199" t="n"/>
      <c r="DNK31" s="199" t="n"/>
      <c r="DNL31" s="199" t="n"/>
      <c r="DNM31" s="199" t="n"/>
      <c r="DNN31" s="199" t="n"/>
      <c r="DNO31" s="199" t="n"/>
      <c r="DNP31" s="199" t="n"/>
      <c r="DNQ31" s="199" t="n"/>
      <c r="DNR31" s="199" t="n"/>
      <c r="DNS31" s="199" t="n"/>
      <c r="DNT31" s="199" t="n"/>
      <c r="DNU31" s="199" t="n"/>
      <c r="DNV31" s="199" t="n"/>
      <c r="DNW31" s="199" t="n"/>
      <c r="DNX31" s="199" t="n"/>
      <c r="DNY31" s="199" t="n"/>
      <c r="DNZ31" s="199" t="n"/>
      <c r="DOA31" s="199" t="n"/>
      <c r="DOB31" s="199" t="n"/>
      <c r="DOC31" s="199" t="n"/>
      <c r="DOD31" s="199" t="n"/>
      <c r="DOE31" s="199" t="n"/>
      <c r="DOF31" s="199" t="n"/>
      <c r="DOG31" s="199" t="n"/>
      <c r="DOH31" s="199" t="n"/>
      <c r="DOI31" s="199" t="n"/>
      <c r="DOJ31" s="199" t="n"/>
      <c r="DOK31" s="199" t="n"/>
      <c r="DOL31" s="199" t="n"/>
      <c r="DOM31" s="199" t="n"/>
      <c r="DON31" s="199" t="n"/>
      <c r="DOO31" s="199" t="n"/>
      <c r="DOP31" s="199" t="n"/>
      <c r="DOQ31" s="199" t="n"/>
      <c r="DOR31" s="199" t="n"/>
      <c r="DOS31" s="199" t="n"/>
      <c r="DOT31" s="199" t="n"/>
      <c r="DOU31" s="199" t="n"/>
      <c r="DOV31" s="199" t="n"/>
      <c r="DOW31" s="199" t="n"/>
      <c r="DOX31" s="199" t="n"/>
      <c r="DOY31" s="199" t="n"/>
      <c r="DOZ31" s="199" t="n"/>
      <c r="DPA31" s="199" t="n"/>
      <c r="DPB31" s="199" t="n"/>
      <c r="DPC31" s="199" t="n"/>
      <c r="DPD31" s="199" t="n"/>
      <c r="DPE31" s="199" t="n"/>
      <c r="DPF31" s="199" t="n"/>
      <c r="DPG31" s="199" t="n"/>
      <c r="DPH31" s="199" t="n"/>
      <c r="DPI31" s="199" t="n"/>
      <c r="DPJ31" s="199" t="n"/>
      <c r="DPK31" s="199" t="n"/>
      <c r="DPL31" s="199" t="n"/>
      <c r="DPM31" s="199" t="n"/>
      <c r="DPN31" s="199" t="n"/>
      <c r="DPO31" s="199" t="n"/>
      <c r="DPP31" s="199" t="n"/>
      <c r="DPQ31" s="199" t="n"/>
      <c r="DPR31" s="199" t="n"/>
      <c r="DPS31" s="199" t="n"/>
      <c r="DPT31" s="199" t="n"/>
      <c r="DPU31" s="199" t="n"/>
      <c r="DPV31" s="199" t="n"/>
      <c r="DPW31" s="199" t="n"/>
      <c r="DPX31" s="199" t="n"/>
      <c r="DPY31" s="199" t="n"/>
      <c r="DPZ31" s="199" t="n"/>
      <c r="DQA31" s="199" t="n"/>
      <c r="DQB31" s="199" t="n"/>
      <c r="DQC31" s="199" t="n"/>
      <c r="DQD31" s="199" t="n"/>
      <c r="DQE31" s="199" t="n"/>
      <c r="DQF31" s="199" t="n"/>
      <c r="DQG31" s="199" t="n"/>
      <c r="DQH31" s="199" t="n"/>
      <c r="DQI31" s="199" t="n"/>
      <c r="DQJ31" s="199" t="n"/>
      <c r="DQK31" s="199" t="n"/>
      <c r="DQL31" s="199" t="n"/>
      <c r="DQM31" s="199" t="n"/>
      <c r="DQN31" s="199" t="n"/>
      <c r="DQO31" s="199" t="n"/>
      <c r="DQP31" s="199" t="n"/>
      <c r="DQQ31" s="199" t="n"/>
      <c r="DQR31" s="199" t="n"/>
      <c r="DQS31" s="199" t="n"/>
      <c r="DQT31" s="199" t="n"/>
      <c r="DQU31" s="199" t="n"/>
      <c r="DQV31" s="199" t="n"/>
      <c r="DQW31" s="199" t="n"/>
      <c r="DQX31" s="199" t="n"/>
      <c r="DQY31" s="199" t="n"/>
      <c r="DQZ31" s="199" t="n"/>
      <c r="DRA31" s="199" t="n"/>
      <c r="DRB31" s="199" t="n"/>
      <c r="DRC31" s="199" t="n"/>
      <c r="DRD31" s="199" t="n"/>
      <c r="DRE31" s="199" t="n"/>
      <c r="DRF31" s="199" t="n"/>
      <c r="DRG31" s="199" t="n"/>
      <c r="DRH31" s="199" t="n"/>
      <c r="DRI31" s="199" t="n"/>
      <c r="DRJ31" s="199" t="n"/>
      <c r="DRK31" s="199" t="n"/>
      <c r="DRL31" s="199" t="n"/>
      <c r="DRM31" s="199" t="n"/>
      <c r="DRN31" s="199" t="n"/>
      <c r="DRO31" s="199" t="n"/>
      <c r="DRP31" s="199" t="n"/>
      <c r="DRQ31" s="199" t="n"/>
      <c r="DRR31" s="199" t="n"/>
      <c r="DRS31" s="199" t="n"/>
      <c r="DRT31" s="199" t="n"/>
      <c r="DRU31" s="199" t="n"/>
      <c r="DRV31" s="199" t="n"/>
      <c r="DRW31" s="199" t="n"/>
      <c r="DRX31" s="199" t="n"/>
      <c r="DRY31" s="199" t="n"/>
      <c r="DRZ31" s="199" t="n"/>
      <c r="DSA31" s="199" t="n"/>
      <c r="DSB31" s="199" t="n"/>
      <c r="DSC31" s="199" t="n"/>
      <c r="DSD31" s="199" t="n"/>
      <c r="DSE31" s="199" t="n"/>
      <c r="DSF31" s="199" t="n"/>
      <c r="DSG31" s="199" t="n"/>
      <c r="DSH31" s="199" t="n"/>
      <c r="DSI31" s="199" t="n"/>
      <c r="DSJ31" s="199" t="n"/>
      <c r="DSK31" s="199" t="n"/>
      <c r="DSL31" s="199" t="n"/>
      <c r="DSM31" s="199" t="n"/>
      <c r="DSN31" s="199" t="n"/>
      <c r="DSO31" s="199" t="n"/>
      <c r="DSP31" s="199" t="n"/>
      <c r="DSQ31" s="199" t="n"/>
      <c r="DSR31" s="199" t="n"/>
      <c r="DSS31" s="199" t="n"/>
      <c r="DST31" s="199" t="n"/>
      <c r="DSU31" s="199" t="n"/>
      <c r="DSV31" s="199" t="n"/>
      <c r="DSW31" s="199" t="n"/>
      <c r="DSX31" s="199" t="n"/>
      <c r="DSY31" s="199" t="n"/>
      <c r="DSZ31" s="199" t="n"/>
      <c r="DTA31" s="199" t="n"/>
      <c r="DTB31" s="199" t="n"/>
      <c r="DTC31" s="199" t="n"/>
      <c r="DTD31" s="199" t="n"/>
      <c r="DTE31" s="199" t="n"/>
      <c r="DTF31" s="199" t="n"/>
      <c r="DTG31" s="199" t="n"/>
      <c r="DTH31" s="199" t="n"/>
      <c r="DTI31" s="199" t="n"/>
      <c r="DTJ31" s="199" t="n"/>
      <c r="DTK31" s="199" t="n"/>
      <c r="DTL31" s="199" t="n"/>
      <c r="DTM31" s="199" t="n"/>
      <c r="DTN31" s="199" t="n"/>
      <c r="DTO31" s="199" t="n"/>
      <c r="DTP31" s="199" t="n"/>
      <c r="DTQ31" s="199" t="n"/>
      <c r="DTR31" s="199" t="n"/>
      <c r="DTS31" s="199" t="n"/>
      <c r="DTT31" s="199" t="n"/>
      <c r="DTU31" s="199" t="n"/>
      <c r="DTV31" s="199" t="n"/>
      <c r="DTW31" s="199" t="n"/>
      <c r="DTX31" s="199" t="n"/>
      <c r="DTY31" s="199" t="n"/>
      <c r="DTZ31" s="199" t="n"/>
      <c r="DUA31" s="199" t="n"/>
      <c r="DUB31" s="199" t="n"/>
      <c r="DUC31" s="199" t="n"/>
      <c r="DUD31" s="199" t="n"/>
      <c r="DUE31" s="199" t="n"/>
      <c r="DUF31" s="199" t="n"/>
      <c r="DUG31" s="199" t="n"/>
      <c r="DUH31" s="199" t="n"/>
      <c r="DUI31" s="199" t="n"/>
      <c r="DUJ31" s="199" t="n"/>
      <c r="DUK31" s="199" t="n"/>
      <c r="DUL31" s="199" t="n"/>
      <c r="DUM31" s="199" t="n"/>
      <c r="DUN31" s="199" t="n"/>
      <c r="DUO31" s="199" t="n"/>
      <c r="DUP31" s="199" t="n"/>
      <c r="DUQ31" s="199" t="n"/>
      <c r="DUR31" s="199" t="n"/>
      <c r="DUS31" s="199" t="n"/>
      <c r="DUT31" s="199" t="n"/>
      <c r="DUU31" s="199" t="n"/>
      <c r="DUV31" s="199" t="n"/>
      <c r="DUW31" s="199" t="n"/>
      <c r="DUX31" s="199" t="n"/>
      <c r="DUY31" s="199" t="n"/>
      <c r="DUZ31" s="199" t="n"/>
      <c r="DVA31" s="199" t="n"/>
      <c r="DVB31" s="199" t="n"/>
      <c r="DVC31" s="199" t="n"/>
      <c r="DVD31" s="199" t="n"/>
      <c r="DVE31" s="199" t="n"/>
      <c r="DVF31" s="199" t="n"/>
      <c r="DVG31" s="199" t="n"/>
      <c r="DVH31" s="199" t="n"/>
      <c r="DVI31" s="199" t="n"/>
      <c r="DVJ31" s="199" t="n"/>
      <c r="DVK31" s="199" t="n"/>
      <c r="DVL31" s="199" t="n"/>
      <c r="DVM31" s="199" t="n"/>
      <c r="DVN31" s="199" t="n"/>
      <c r="DVO31" s="199" t="n"/>
      <c r="DVP31" s="199" t="n"/>
      <c r="DVQ31" s="199" t="n"/>
      <c r="DVR31" s="199" t="n"/>
      <c r="DVS31" s="199" t="n"/>
      <c r="DVT31" s="199" t="n"/>
      <c r="DVU31" s="199" t="n"/>
      <c r="DVV31" s="199" t="n"/>
      <c r="DVW31" s="199" t="n"/>
      <c r="DVX31" s="199" t="n"/>
      <c r="DVY31" s="199" t="n"/>
      <c r="DVZ31" s="199" t="n"/>
      <c r="DWA31" s="199" t="n"/>
      <c r="DWB31" s="199" t="n"/>
      <c r="DWC31" s="199" t="n"/>
      <c r="DWD31" s="199" t="n"/>
      <c r="DWE31" s="199" t="n"/>
      <c r="DWF31" s="199" t="n"/>
      <c r="DWG31" s="199" t="n"/>
      <c r="DWH31" s="199" t="n"/>
      <c r="DWI31" s="199" t="n"/>
      <c r="DWJ31" s="199" t="n"/>
      <c r="DWK31" s="199" t="n"/>
      <c r="DWL31" s="199" t="n"/>
      <c r="DWM31" s="199" t="n"/>
      <c r="DWN31" s="199" t="n"/>
      <c r="DWO31" s="199" t="n"/>
      <c r="DWP31" s="199" t="n"/>
      <c r="DWQ31" s="199" t="n"/>
      <c r="DWR31" s="199" t="n"/>
      <c r="DWS31" s="199" t="n"/>
      <c r="DWT31" s="199" t="n"/>
      <c r="DWU31" s="199" t="n"/>
      <c r="DWV31" s="199" t="n"/>
      <c r="DWW31" s="199" t="n"/>
      <c r="DWX31" s="199" t="n"/>
      <c r="DWY31" s="199" t="n"/>
      <c r="DWZ31" s="199" t="n"/>
      <c r="DXA31" s="199" t="n"/>
      <c r="DXB31" s="199" t="n"/>
      <c r="DXC31" s="199" t="n"/>
      <c r="DXD31" s="199" t="n"/>
      <c r="DXE31" s="199" t="n"/>
      <c r="DXF31" s="199" t="n"/>
      <c r="DXG31" s="199" t="n"/>
      <c r="DXH31" s="199" t="n"/>
      <c r="DXI31" s="199" t="n"/>
      <c r="DXJ31" s="199" t="n"/>
      <c r="DXK31" s="199" t="n"/>
      <c r="DXL31" s="199" t="n"/>
      <c r="DXM31" s="199" t="n"/>
      <c r="DXN31" s="199" t="n"/>
      <c r="DXO31" s="199" t="n"/>
      <c r="DXP31" s="199" t="n"/>
      <c r="DXQ31" s="199" t="n"/>
      <c r="DXR31" s="199" t="n"/>
      <c r="DXS31" s="199" t="n"/>
      <c r="DXT31" s="199" t="n"/>
      <c r="DXU31" s="199" t="n"/>
      <c r="DXV31" s="199" t="n"/>
      <c r="DXW31" s="199" t="n"/>
      <c r="DXX31" s="199" t="n"/>
      <c r="DXY31" s="199" t="n"/>
      <c r="DXZ31" s="199" t="n"/>
      <c r="DYA31" s="199" t="n"/>
      <c r="DYB31" s="199" t="n"/>
      <c r="DYC31" s="199" t="n"/>
      <c r="DYD31" s="199" t="n"/>
      <c r="DYE31" s="199" t="n"/>
      <c r="DYF31" s="199" t="n"/>
      <c r="DYG31" s="199" t="n"/>
      <c r="DYH31" s="199" t="n"/>
      <c r="DYI31" s="199" t="n"/>
      <c r="DYJ31" s="199" t="n"/>
      <c r="DYK31" s="199" t="n"/>
      <c r="DYL31" s="199" t="n"/>
      <c r="DYM31" s="199" t="n"/>
      <c r="DYN31" s="199" t="n"/>
      <c r="DYO31" s="199" t="n"/>
      <c r="DYP31" s="199" t="n"/>
      <c r="DYQ31" s="199" t="n"/>
      <c r="DYR31" s="199" t="n"/>
      <c r="DYS31" s="199" t="n"/>
      <c r="DYT31" s="199" t="n"/>
      <c r="DYU31" s="199" t="n"/>
      <c r="DYV31" s="199" t="n"/>
      <c r="DYW31" s="199" t="n"/>
      <c r="DYX31" s="199" t="n"/>
      <c r="DYY31" s="199" t="n"/>
      <c r="DYZ31" s="199" t="n"/>
      <c r="DZA31" s="199" t="n"/>
      <c r="DZB31" s="199" t="n"/>
      <c r="DZC31" s="199" t="n"/>
      <c r="DZD31" s="199" t="n"/>
      <c r="DZE31" s="199" t="n"/>
      <c r="DZF31" s="199" t="n"/>
      <c r="DZG31" s="199" t="n"/>
      <c r="DZH31" s="199" t="n"/>
      <c r="DZI31" s="199" t="n"/>
      <c r="DZJ31" s="199" t="n"/>
      <c r="DZK31" s="199" t="n"/>
      <c r="DZL31" s="199" t="n"/>
      <c r="DZM31" s="199" t="n"/>
      <c r="DZN31" s="199" t="n"/>
      <c r="DZO31" s="199" t="n"/>
      <c r="DZP31" s="199" t="n"/>
      <c r="DZQ31" s="199" t="n"/>
      <c r="DZR31" s="199" t="n"/>
      <c r="DZS31" s="199" t="n"/>
      <c r="DZT31" s="199" t="n"/>
      <c r="DZU31" s="199" t="n"/>
      <c r="DZV31" s="199" t="n"/>
      <c r="DZW31" s="199" t="n"/>
      <c r="DZX31" s="199" t="n"/>
      <c r="DZY31" s="199" t="n"/>
      <c r="DZZ31" s="199" t="n"/>
      <c r="EAA31" s="199" t="n"/>
      <c r="EAB31" s="199" t="n"/>
      <c r="EAC31" s="199" t="n"/>
      <c r="EAD31" s="199" t="n"/>
      <c r="EAE31" s="199" t="n"/>
      <c r="EAF31" s="199" t="n"/>
      <c r="EAG31" s="199" t="n"/>
      <c r="EAH31" s="199" t="n"/>
      <c r="EAI31" s="199" t="n"/>
      <c r="EAJ31" s="199" t="n"/>
      <c r="EAK31" s="199" t="n"/>
      <c r="EAL31" s="199" t="n"/>
      <c r="EAM31" s="199" t="n"/>
      <c r="EAN31" s="199" t="n"/>
      <c r="EAO31" s="199" t="n"/>
      <c r="EAP31" s="199" t="n"/>
      <c r="EAQ31" s="199" t="n"/>
      <c r="EAR31" s="199" t="n"/>
      <c r="EAS31" s="199" t="n"/>
      <c r="EAT31" s="199" t="n"/>
      <c r="EAU31" s="199" t="n"/>
      <c r="EAV31" s="199" t="n"/>
      <c r="EAW31" s="199" t="n"/>
      <c r="EAX31" s="199" t="n"/>
      <c r="EAY31" s="199" t="n"/>
      <c r="EAZ31" s="199" t="n"/>
      <c r="EBA31" s="199" t="n"/>
      <c r="EBB31" s="199" t="n"/>
      <c r="EBC31" s="199" t="n"/>
      <c r="EBD31" s="199" t="n"/>
      <c r="EBE31" s="199" t="n"/>
      <c r="EBF31" s="199" t="n"/>
      <c r="EBG31" s="199" t="n"/>
      <c r="EBH31" s="199" t="n"/>
      <c r="EBI31" s="199" t="n"/>
      <c r="EBJ31" s="199" t="n"/>
      <c r="EBK31" s="199" t="n"/>
      <c r="EBL31" s="199" t="n"/>
      <c r="EBM31" s="199" t="n"/>
      <c r="EBN31" s="199" t="n"/>
      <c r="EBO31" s="199" t="n"/>
      <c r="EBP31" s="199" t="n"/>
      <c r="EBQ31" s="199" t="n"/>
      <c r="EBR31" s="199" t="n"/>
      <c r="EBS31" s="199" t="n"/>
      <c r="EBT31" s="199" t="n"/>
      <c r="EBU31" s="199" t="n"/>
      <c r="EBV31" s="199" t="n"/>
      <c r="EBW31" s="199" t="n"/>
      <c r="EBX31" s="199" t="n"/>
      <c r="EBY31" s="199" t="n"/>
      <c r="EBZ31" s="199" t="n"/>
      <c r="ECA31" s="199" t="n"/>
      <c r="ECB31" s="199" t="n"/>
      <c r="ECC31" s="199" t="n"/>
      <c r="ECD31" s="199" t="n"/>
      <c r="ECE31" s="199" t="n"/>
      <c r="ECF31" s="199" t="n"/>
      <c r="ECG31" s="199" t="n"/>
      <c r="ECH31" s="199" t="n"/>
      <c r="ECI31" s="199" t="n"/>
      <c r="ECJ31" s="199" t="n"/>
      <c r="ECK31" s="199" t="n"/>
      <c r="ECL31" s="199" t="n"/>
      <c r="ECM31" s="199" t="n"/>
      <c r="ECN31" s="199" t="n"/>
      <c r="ECO31" s="199" t="n"/>
      <c r="ECP31" s="199" t="n"/>
      <c r="ECQ31" s="199" t="n"/>
      <c r="ECR31" s="199" t="n"/>
      <c r="ECS31" s="199" t="n"/>
      <c r="ECT31" s="199" t="n"/>
      <c r="ECU31" s="199" t="n"/>
      <c r="ECV31" s="199" t="n"/>
      <c r="ECW31" s="199" t="n"/>
      <c r="ECX31" s="199" t="n"/>
      <c r="ECY31" s="199" t="n"/>
      <c r="ECZ31" s="199" t="n"/>
      <c r="EDA31" s="199" t="n"/>
      <c r="EDB31" s="199" t="n"/>
      <c r="EDC31" s="199" t="n"/>
      <c r="EDD31" s="199" t="n"/>
      <c r="EDE31" s="199" t="n"/>
      <c r="EDF31" s="199" t="n"/>
      <c r="EDG31" s="199" t="n"/>
      <c r="EDH31" s="199" t="n"/>
      <c r="EDI31" s="199" t="n"/>
      <c r="EDJ31" s="199" t="n"/>
      <c r="EDK31" s="199" t="n"/>
      <c r="EDL31" s="199" t="n"/>
      <c r="EDM31" s="199" t="n"/>
      <c r="EDN31" s="199" t="n"/>
      <c r="EDO31" s="199" t="n"/>
      <c r="EDP31" s="199" t="n"/>
      <c r="EDQ31" s="199" t="n"/>
      <c r="EDR31" s="199" t="n"/>
      <c r="EDS31" s="199" t="n"/>
      <c r="EDT31" s="199" t="n"/>
      <c r="EDU31" s="199" t="n"/>
      <c r="EDV31" s="199" t="n"/>
      <c r="EDW31" s="199" t="n"/>
      <c r="EDX31" s="199" t="n"/>
      <c r="EDY31" s="199" t="n"/>
      <c r="EDZ31" s="199" t="n"/>
      <c r="EEA31" s="199" t="n"/>
      <c r="EEB31" s="199" t="n"/>
      <c r="EEC31" s="199" t="n"/>
      <c r="EED31" s="199" t="n"/>
      <c r="EEE31" s="199" t="n"/>
      <c r="EEF31" s="199" t="n"/>
      <c r="EEG31" s="199" t="n"/>
      <c r="EEH31" s="199" t="n"/>
      <c r="EEI31" s="199" t="n"/>
      <c r="EEJ31" s="199" t="n"/>
      <c r="EEK31" s="199" t="n"/>
      <c r="EEL31" s="199" t="n"/>
      <c r="EEM31" s="199" t="n"/>
      <c r="EEN31" s="199" t="n"/>
      <c r="EEO31" s="199" t="n"/>
      <c r="EEP31" s="199" t="n"/>
      <c r="EEQ31" s="199" t="n"/>
      <c r="EER31" s="199" t="n"/>
      <c r="EES31" s="199" t="n"/>
      <c r="EET31" s="199" t="n"/>
      <c r="EEU31" s="199" t="n"/>
      <c r="EEV31" s="199" t="n"/>
      <c r="EEW31" s="199" t="n"/>
      <c r="EEX31" s="199" t="n"/>
      <c r="EEY31" s="199" t="n"/>
      <c r="EEZ31" s="199" t="n"/>
      <c r="EFA31" s="199" t="n"/>
      <c r="EFB31" s="199" t="n"/>
      <c r="EFC31" s="199" t="n"/>
      <c r="EFD31" s="199" t="n"/>
      <c r="EFE31" s="199" t="n"/>
      <c r="EFF31" s="199" t="n"/>
      <c r="EFG31" s="199" t="n"/>
      <c r="EFH31" s="199" t="n"/>
      <c r="EFI31" s="199" t="n"/>
      <c r="EFJ31" s="199" t="n"/>
      <c r="EFK31" s="199" t="n"/>
      <c r="EFL31" s="199" t="n"/>
      <c r="EFM31" s="199" t="n"/>
      <c r="EFN31" s="199" t="n"/>
      <c r="EFO31" s="199" t="n"/>
      <c r="EFP31" s="199" t="n"/>
      <c r="EFQ31" s="199" t="n"/>
      <c r="EFR31" s="199" t="n"/>
      <c r="EFS31" s="199" t="n"/>
      <c r="EFT31" s="199" t="n"/>
      <c r="EFU31" s="199" t="n"/>
      <c r="EFV31" s="199" t="n"/>
      <c r="EFW31" s="199" t="n"/>
      <c r="EFX31" s="199" t="n"/>
      <c r="EFY31" s="199" t="n"/>
      <c r="EFZ31" s="199" t="n"/>
      <c r="EGA31" s="199" t="n"/>
      <c r="EGB31" s="199" t="n"/>
      <c r="EGC31" s="199" t="n"/>
      <c r="EGD31" s="199" t="n"/>
      <c r="EGE31" s="199" t="n"/>
      <c r="EGF31" s="199" t="n"/>
      <c r="EGG31" s="199" t="n"/>
      <c r="EGH31" s="199" t="n"/>
      <c r="EGI31" s="199" t="n"/>
      <c r="EGJ31" s="199" t="n"/>
      <c r="EGK31" s="199" t="n"/>
      <c r="EGL31" s="199" t="n"/>
      <c r="EGM31" s="199" t="n"/>
      <c r="EGN31" s="199" t="n"/>
      <c r="EGO31" s="199" t="n"/>
      <c r="EGP31" s="199" t="n"/>
      <c r="EGQ31" s="199" t="n"/>
      <c r="EGR31" s="199" t="n"/>
      <c r="EGS31" s="199" t="n"/>
      <c r="EGT31" s="199" t="n"/>
      <c r="EGU31" s="199" t="n"/>
      <c r="EGV31" s="199" t="n"/>
      <c r="EGW31" s="199" t="n"/>
      <c r="EGX31" s="199" t="n"/>
      <c r="EGY31" s="199" t="n"/>
      <c r="EGZ31" s="199" t="n"/>
      <c r="EHA31" s="199" t="n"/>
      <c r="EHB31" s="199" t="n"/>
      <c r="EHC31" s="199" t="n"/>
      <c r="EHD31" s="199" t="n"/>
      <c r="EHE31" s="199" t="n"/>
      <c r="EHF31" s="199" t="n"/>
      <c r="EHG31" s="199" t="n"/>
      <c r="EHH31" s="199" t="n"/>
      <c r="EHI31" s="199" t="n"/>
      <c r="EHJ31" s="199" t="n"/>
      <c r="EHK31" s="199" t="n"/>
      <c r="EHL31" s="199" t="n"/>
      <c r="EHM31" s="199" t="n"/>
      <c r="EHN31" s="199" t="n"/>
      <c r="EHO31" s="199" t="n"/>
      <c r="EHP31" s="199" t="n"/>
      <c r="EHQ31" s="199" t="n"/>
      <c r="EHR31" s="199" t="n"/>
      <c r="EHS31" s="199" t="n"/>
      <c r="EHT31" s="199" t="n"/>
      <c r="EHU31" s="199" t="n"/>
      <c r="EHV31" s="199" t="n"/>
      <c r="EHW31" s="199" t="n"/>
      <c r="EHX31" s="199" t="n"/>
      <c r="EHY31" s="199" t="n"/>
      <c r="EHZ31" s="199" t="n"/>
      <c r="EIA31" s="199" t="n"/>
      <c r="EIB31" s="199" t="n"/>
      <c r="EIC31" s="199" t="n"/>
      <c r="EID31" s="199" t="n"/>
      <c r="EIE31" s="199" t="n"/>
      <c r="EIF31" s="199" t="n"/>
      <c r="EIG31" s="199" t="n"/>
      <c r="EIH31" s="199" t="n"/>
      <c r="EII31" s="199" t="n"/>
      <c r="EIJ31" s="199" t="n"/>
      <c r="EIK31" s="199" t="n"/>
      <c r="EIL31" s="199" t="n"/>
      <c r="EIM31" s="199" t="n"/>
      <c r="EIN31" s="199" t="n"/>
      <c r="EIO31" s="199" t="n"/>
      <c r="EIP31" s="199" t="n"/>
      <c r="EIQ31" s="199" t="n"/>
      <c r="EIR31" s="199" t="n"/>
      <c r="EIS31" s="199" t="n"/>
      <c r="EIT31" s="199" t="n"/>
      <c r="EIU31" s="199" t="n"/>
      <c r="EIV31" s="199" t="n"/>
      <c r="EIW31" s="199" t="n"/>
      <c r="EIX31" s="199" t="n"/>
      <c r="EIY31" s="199" t="n"/>
      <c r="EIZ31" s="199" t="n"/>
      <c r="EJA31" s="199" t="n"/>
      <c r="EJB31" s="199" t="n"/>
      <c r="EJC31" s="199" t="n"/>
      <c r="EJD31" s="199" t="n"/>
      <c r="EJE31" s="199" t="n"/>
      <c r="EJF31" s="199" t="n"/>
      <c r="EJG31" s="199" t="n"/>
      <c r="EJH31" s="199" t="n"/>
      <c r="EJI31" s="199" t="n"/>
      <c r="EJJ31" s="199" t="n"/>
      <c r="EJK31" s="199" t="n"/>
      <c r="EJL31" s="199" t="n"/>
      <c r="EJM31" s="199" t="n"/>
      <c r="EJN31" s="199" t="n"/>
      <c r="EJO31" s="199" t="n"/>
      <c r="EJP31" s="199" t="n"/>
      <c r="EJQ31" s="199" t="n"/>
      <c r="EJR31" s="199" t="n"/>
      <c r="EJS31" s="199" t="n"/>
      <c r="EJT31" s="199" t="n"/>
      <c r="EJU31" s="199" t="n"/>
      <c r="EJV31" s="199" t="n"/>
      <c r="EJW31" s="199" t="n"/>
      <c r="EJX31" s="199" t="n"/>
      <c r="EJY31" s="199" t="n"/>
      <c r="EJZ31" s="199" t="n"/>
      <c r="EKA31" s="199" t="n"/>
      <c r="EKB31" s="199" t="n"/>
      <c r="EKC31" s="199" t="n"/>
      <c r="EKD31" s="199" t="n"/>
      <c r="EKE31" s="199" t="n"/>
      <c r="EKF31" s="199" t="n"/>
      <c r="EKG31" s="199" t="n"/>
      <c r="EKH31" s="199" t="n"/>
      <c r="EKI31" s="199" t="n"/>
      <c r="EKJ31" s="199" t="n"/>
      <c r="EKK31" s="199" t="n"/>
      <c r="EKL31" s="199" t="n"/>
      <c r="EKM31" s="199" t="n"/>
      <c r="EKN31" s="199" t="n"/>
      <c r="EKO31" s="199" t="n"/>
      <c r="EKP31" s="199" t="n"/>
      <c r="EKQ31" s="199" t="n"/>
      <c r="EKR31" s="199" t="n"/>
      <c r="EKS31" s="199" t="n"/>
      <c r="EKT31" s="199" t="n"/>
      <c r="EKU31" s="199" t="n"/>
      <c r="EKV31" s="199" t="n"/>
      <c r="EKW31" s="199" t="n"/>
      <c r="EKX31" s="199" t="n"/>
      <c r="EKY31" s="199" t="n"/>
      <c r="EKZ31" s="199" t="n"/>
      <c r="ELA31" s="199" t="n"/>
      <c r="ELB31" s="199" t="n"/>
      <c r="ELC31" s="199" t="n"/>
      <c r="ELD31" s="199" t="n"/>
      <c r="ELE31" s="199" t="n"/>
      <c r="ELF31" s="199" t="n"/>
      <c r="ELG31" s="199" t="n"/>
      <c r="ELH31" s="199" t="n"/>
      <c r="ELI31" s="199" t="n"/>
      <c r="ELJ31" s="199" t="n"/>
      <c r="ELK31" s="199" t="n"/>
      <c r="ELL31" s="199" t="n"/>
      <c r="ELM31" s="199" t="n"/>
      <c r="ELN31" s="199" t="n"/>
      <c r="ELO31" s="199" t="n"/>
      <c r="ELP31" s="199" t="n"/>
      <c r="ELQ31" s="199" t="n"/>
      <c r="ELR31" s="199" t="n"/>
      <c r="ELS31" s="199" t="n"/>
      <c r="ELT31" s="199" t="n"/>
      <c r="ELU31" s="199" t="n"/>
      <c r="ELV31" s="199" t="n"/>
      <c r="ELW31" s="199" t="n"/>
      <c r="ELX31" s="199" t="n"/>
      <c r="ELY31" s="199" t="n"/>
      <c r="ELZ31" s="199" t="n"/>
      <c r="EMA31" s="199" t="n"/>
      <c r="EMB31" s="199" t="n"/>
      <c r="EMC31" s="199" t="n"/>
      <c r="EMD31" s="199" t="n"/>
      <c r="EME31" s="199" t="n"/>
      <c r="EMF31" s="199" t="n"/>
      <c r="EMG31" s="199" t="n"/>
      <c r="EMH31" s="199" t="n"/>
      <c r="EMI31" s="199" t="n"/>
      <c r="EMJ31" s="199" t="n"/>
      <c r="EMK31" s="199" t="n"/>
      <c r="EML31" s="199" t="n"/>
      <c r="EMM31" s="199" t="n"/>
      <c r="EMN31" s="199" t="n"/>
      <c r="EMO31" s="199" t="n"/>
      <c r="EMP31" s="199" t="n"/>
      <c r="EMQ31" s="199" t="n"/>
      <c r="EMR31" s="199" t="n"/>
      <c r="EMS31" s="199" t="n"/>
      <c r="EMT31" s="199" t="n"/>
      <c r="EMU31" s="199" t="n"/>
      <c r="EMV31" s="199" t="n"/>
      <c r="EMW31" s="199" t="n"/>
      <c r="EMX31" s="199" t="n"/>
      <c r="EMY31" s="199" t="n"/>
      <c r="EMZ31" s="199" t="n"/>
      <c r="ENA31" s="199" t="n"/>
      <c r="ENB31" s="199" t="n"/>
      <c r="ENC31" s="199" t="n"/>
      <c r="END31" s="199" t="n"/>
      <c r="ENE31" s="199" t="n"/>
      <c r="ENF31" s="199" t="n"/>
      <c r="ENG31" s="199" t="n"/>
      <c r="ENH31" s="199" t="n"/>
      <c r="ENI31" s="199" t="n"/>
      <c r="ENJ31" s="199" t="n"/>
      <c r="ENK31" s="199" t="n"/>
      <c r="ENL31" s="199" t="n"/>
      <c r="ENM31" s="199" t="n"/>
      <c r="ENN31" s="199" t="n"/>
      <c r="ENO31" s="199" t="n"/>
      <c r="ENP31" s="199" t="n"/>
      <c r="ENQ31" s="199" t="n"/>
      <c r="ENR31" s="199" t="n"/>
      <c r="ENS31" s="199" t="n"/>
      <c r="ENT31" s="199" t="n"/>
      <c r="ENU31" s="199" t="n"/>
      <c r="ENV31" s="199" t="n"/>
      <c r="ENW31" s="199" t="n"/>
      <c r="ENX31" s="199" t="n"/>
      <c r="ENY31" s="199" t="n"/>
      <c r="ENZ31" s="199" t="n"/>
      <c r="EOA31" s="199" t="n"/>
      <c r="EOB31" s="199" t="n"/>
      <c r="EOC31" s="199" t="n"/>
      <c r="EOD31" s="199" t="n"/>
      <c r="EOE31" s="199" t="n"/>
      <c r="EOF31" s="199" t="n"/>
      <c r="EOG31" s="199" t="n"/>
      <c r="EOH31" s="199" t="n"/>
      <c r="EOI31" s="199" t="n"/>
      <c r="EOJ31" s="199" t="n"/>
      <c r="EOK31" s="199" t="n"/>
      <c r="EOL31" s="199" t="n"/>
      <c r="EOM31" s="199" t="n"/>
      <c r="EON31" s="199" t="n"/>
      <c r="EOO31" s="199" t="n"/>
      <c r="EOP31" s="199" t="n"/>
      <c r="EOQ31" s="199" t="n"/>
      <c r="EOR31" s="199" t="n"/>
      <c r="EOS31" s="199" t="n"/>
      <c r="EOT31" s="199" t="n"/>
      <c r="EOU31" s="199" t="n"/>
      <c r="EOV31" s="199" t="n"/>
      <c r="EOW31" s="199" t="n"/>
      <c r="EOX31" s="199" t="n"/>
      <c r="EOY31" s="199" t="n"/>
      <c r="EOZ31" s="199" t="n"/>
      <c r="EPA31" s="199" t="n"/>
      <c r="EPB31" s="199" t="n"/>
      <c r="EPC31" s="199" t="n"/>
      <c r="EPD31" s="199" t="n"/>
      <c r="EPE31" s="199" t="n"/>
      <c r="EPF31" s="199" t="n"/>
      <c r="EPG31" s="199" t="n"/>
      <c r="EPH31" s="199" t="n"/>
      <c r="EPI31" s="199" t="n"/>
      <c r="EPJ31" s="199" t="n"/>
      <c r="EPK31" s="199" t="n"/>
      <c r="EPL31" s="199" t="n"/>
      <c r="EPM31" s="199" t="n"/>
      <c r="EPN31" s="199" t="n"/>
      <c r="EPO31" s="199" t="n"/>
      <c r="EPP31" s="199" t="n"/>
      <c r="EPQ31" s="199" t="n"/>
      <c r="EPR31" s="199" t="n"/>
      <c r="EPS31" s="199" t="n"/>
      <c r="EPT31" s="199" t="n"/>
      <c r="EPU31" s="199" t="n"/>
      <c r="EPV31" s="199" t="n"/>
      <c r="EPW31" s="199" t="n"/>
      <c r="EPX31" s="199" t="n"/>
      <c r="EPY31" s="199" t="n"/>
      <c r="EPZ31" s="199" t="n"/>
      <c r="EQA31" s="199" t="n"/>
      <c r="EQB31" s="199" t="n"/>
      <c r="EQC31" s="199" t="n"/>
      <c r="EQD31" s="199" t="n"/>
      <c r="EQE31" s="199" t="n"/>
      <c r="EQF31" s="199" t="n"/>
      <c r="EQG31" s="199" t="n"/>
      <c r="EQH31" s="199" t="n"/>
      <c r="EQI31" s="199" t="n"/>
      <c r="EQJ31" s="199" t="n"/>
      <c r="EQK31" s="199" t="n"/>
      <c r="EQL31" s="199" t="n"/>
      <c r="EQM31" s="199" t="n"/>
      <c r="EQN31" s="199" t="n"/>
      <c r="EQO31" s="199" t="n"/>
      <c r="EQP31" s="199" t="n"/>
      <c r="EQQ31" s="199" t="n"/>
      <c r="EQR31" s="199" t="n"/>
      <c r="EQS31" s="199" t="n"/>
      <c r="EQT31" s="199" t="n"/>
      <c r="EQU31" s="199" t="n"/>
      <c r="EQV31" s="199" t="n"/>
      <c r="EQW31" s="199" t="n"/>
      <c r="EQX31" s="199" t="n"/>
      <c r="EQY31" s="199" t="n"/>
      <c r="EQZ31" s="199" t="n"/>
      <c r="ERA31" s="199" t="n"/>
      <c r="ERB31" s="199" t="n"/>
      <c r="ERC31" s="199" t="n"/>
      <c r="ERD31" s="199" t="n"/>
      <c r="ERE31" s="199" t="n"/>
      <c r="ERF31" s="199" t="n"/>
      <c r="ERG31" s="199" t="n"/>
      <c r="ERH31" s="199" t="n"/>
      <c r="ERI31" s="199" t="n"/>
      <c r="ERJ31" s="199" t="n"/>
      <c r="ERK31" s="199" t="n"/>
      <c r="ERL31" s="199" t="n"/>
      <c r="ERM31" s="199" t="n"/>
      <c r="ERN31" s="199" t="n"/>
      <c r="ERO31" s="199" t="n"/>
      <c r="ERP31" s="199" t="n"/>
      <c r="ERQ31" s="199" t="n"/>
      <c r="ERR31" s="199" t="n"/>
      <c r="ERS31" s="199" t="n"/>
      <c r="ERT31" s="199" t="n"/>
      <c r="ERU31" s="199" t="n"/>
      <c r="ERV31" s="199" t="n"/>
      <c r="ERW31" s="199" t="n"/>
      <c r="ERX31" s="199" t="n"/>
      <c r="ERY31" s="199" t="n"/>
      <c r="ERZ31" s="199" t="n"/>
      <c r="ESA31" s="199" t="n"/>
      <c r="ESB31" s="199" t="n"/>
      <c r="ESC31" s="199" t="n"/>
      <c r="ESD31" s="199" t="n"/>
      <c r="ESE31" s="199" t="n"/>
      <c r="ESF31" s="199" t="n"/>
      <c r="ESG31" s="199" t="n"/>
      <c r="ESH31" s="199" t="n"/>
      <c r="ESI31" s="199" t="n"/>
      <c r="ESJ31" s="199" t="n"/>
      <c r="ESK31" s="199" t="n"/>
      <c r="ESL31" s="199" t="n"/>
      <c r="ESM31" s="199" t="n"/>
      <c r="ESN31" s="199" t="n"/>
      <c r="ESO31" s="199" t="n"/>
      <c r="ESP31" s="199" t="n"/>
      <c r="ESQ31" s="199" t="n"/>
      <c r="ESR31" s="199" t="n"/>
      <c r="ESS31" s="199" t="n"/>
      <c r="EST31" s="199" t="n"/>
      <c r="ESU31" s="199" t="n"/>
      <c r="ESV31" s="199" t="n"/>
      <c r="ESW31" s="199" t="n"/>
      <c r="ESX31" s="199" t="n"/>
      <c r="ESY31" s="199" t="n"/>
      <c r="ESZ31" s="199" t="n"/>
      <c r="ETA31" s="199" t="n"/>
      <c r="ETB31" s="199" t="n"/>
      <c r="ETC31" s="199" t="n"/>
      <c r="ETD31" s="199" t="n"/>
      <c r="ETE31" s="199" t="n"/>
      <c r="ETF31" s="199" t="n"/>
      <c r="ETG31" s="199" t="n"/>
      <c r="ETH31" s="199" t="n"/>
      <c r="ETI31" s="199" t="n"/>
      <c r="ETJ31" s="199" t="n"/>
      <c r="ETK31" s="199" t="n"/>
      <c r="ETL31" s="199" t="n"/>
      <c r="ETM31" s="199" t="n"/>
      <c r="ETN31" s="199" t="n"/>
      <c r="ETO31" s="199" t="n"/>
      <c r="ETP31" s="199" t="n"/>
      <c r="ETQ31" s="199" t="n"/>
      <c r="ETR31" s="199" t="n"/>
      <c r="ETS31" s="199" t="n"/>
      <c r="ETT31" s="199" t="n"/>
      <c r="ETU31" s="199" t="n"/>
      <c r="ETV31" s="199" t="n"/>
      <c r="ETW31" s="199" t="n"/>
      <c r="ETX31" s="199" t="n"/>
      <c r="ETY31" s="199" t="n"/>
      <c r="ETZ31" s="199" t="n"/>
      <c r="EUA31" s="199" t="n"/>
      <c r="EUB31" s="199" t="n"/>
      <c r="EUC31" s="199" t="n"/>
      <c r="EUD31" s="199" t="n"/>
      <c r="EUE31" s="199" t="n"/>
      <c r="EUF31" s="199" t="n"/>
      <c r="EUG31" s="199" t="n"/>
      <c r="EUH31" s="199" t="n"/>
      <c r="EUI31" s="199" t="n"/>
      <c r="EUJ31" s="199" t="n"/>
      <c r="EUK31" s="199" t="n"/>
      <c r="EUL31" s="199" t="n"/>
      <c r="EUM31" s="199" t="n"/>
      <c r="EUN31" s="199" t="n"/>
      <c r="EUO31" s="199" t="n"/>
      <c r="EUP31" s="199" t="n"/>
      <c r="EUQ31" s="199" t="n"/>
      <c r="EUR31" s="199" t="n"/>
      <c r="EUS31" s="199" t="n"/>
      <c r="EUT31" s="199" t="n"/>
      <c r="EUU31" s="199" t="n"/>
      <c r="EUV31" s="199" t="n"/>
      <c r="EUW31" s="199" t="n"/>
      <c r="EUX31" s="199" t="n"/>
      <c r="EUY31" s="199" t="n"/>
      <c r="EUZ31" s="199" t="n"/>
      <c r="EVA31" s="199" t="n"/>
      <c r="EVB31" s="199" t="n"/>
      <c r="EVC31" s="199" t="n"/>
      <c r="EVD31" s="199" t="n"/>
      <c r="EVE31" s="199" t="n"/>
      <c r="EVF31" s="199" t="n"/>
      <c r="EVG31" s="199" t="n"/>
      <c r="EVH31" s="199" t="n"/>
      <c r="EVI31" s="199" t="n"/>
      <c r="EVJ31" s="199" t="n"/>
      <c r="EVK31" s="199" t="n"/>
      <c r="EVL31" s="199" t="n"/>
      <c r="EVM31" s="199" t="n"/>
      <c r="EVN31" s="199" t="n"/>
      <c r="EVO31" s="199" t="n"/>
      <c r="EVP31" s="199" t="n"/>
      <c r="EVQ31" s="199" t="n"/>
      <c r="EVR31" s="199" t="n"/>
      <c r="EVS31" s="199" t="n"/>
      <c r="EVT31" s="199" t="n"/>
      <c r="EVU31" s="199" t="n"/>
      <c r="EVV31" s="199" t="n"/>
      <c r="EVW31" s="199" t="n"/>
      <c r="EVX31" s="199" t="n"/>
      <c r="EVY31" s="199" t="n"/>
      <c r="EVZ31" s="199" t="n"/>
      <c r="EWA31" s="199" t="n"/>
      <c r="EWB31" s="199" t="n"/>
      <c r="EWC31" s="199" t="n"/>
      <c r="EWD31" s="199" t="n"/>
      <c r="EWE31" s="199" t="n"/>
      <c r="EWF31" s="199" t="n"/>
      <c r="EWG31" s="199" t="n"/>
      <c r="EWH31" s="199" t="n"/>
      <c r="EWI31" s="199" t="n"/>
      <c r="EWJ31" s="199" t="n"/>
      <c r="EWK31" s="199" t="n"/>
      <c r="EWL31" s="199" t="n"/>
      <c r="EWM31" s="199" t="n"/>
      <c r="EWN31" s="199" t="n"/>
      <c r="EWO31" s="199" t="n"/>
      <c r="EWP31" s="199" t="n"/>
      <c r="EWQ31" s="199" t="n"/>
      <c r="EWR31" s="199" t="n"/>
      <c r="EWS31" s="199" t="n"/>
      <c r="EWT31" s="199" t="n"/>
      <c r="EWU31" s="199" t="n"/>
      <c r="EWV31" s="199" t="n"/>
      <c r="EWW31" s="199" t="n"/>
      <c r="EWX31" s="199" t="n"/>
      <c r="EWY31" s="199" t="n"/>
      <c r="EWZ31" s="199" t="n"/>
      <c r="EXA31" s="199" t="n"/>
      <c r="EXB31" s="199" t="n"/>
      <c r="EXC31" s="199" t="n"/>
      <c r="EXD31" s="199" t="n"/>
      <c r="EXE31" s="199" t="n"/>
      <c r="EXF31" s="199" t="n"/>
      <c r="EXG31" s="199" t="n"/>
      <c r="EXH31" s="199" t="n"/>
      <c r="EXI31" s="199" t="n"/>
      <c r="EXJ31" s="199" t="n"/>
      <c r="EXK31" s="199" t="n"/>
      <c r="EXL31" s="199" t="n"/>
      <c r="EXM31" s="199" t="n"/>
      <c r="EXN31" s="199" t="n"/>
      <c r="EXO31" s="199" t="n"/>
      <c r="EXP31" s="199" t="n"/>
      <c r="EXQ31" s="199" t="n"/>
      <c r="EXR31" s="199" t="n"/>
      <c r="EXS31" s="199" t="n"/>
      <c r="EXT31" s="199" t="n"/>
      <c r="EXU31" s="199" t="n"/>
      <c r="EXV31" s="199" t="n"/>
      <c r="EXW31" s="199" t="n"/>
      <c r="EXX31" s="199" t="n"/>
      <c r="EXY31" s="199" t="n"/>
      <c r="EXZ31" s="199" t="n"/>
      <c r="EYA31" s="199" t="n"/>
      <c r="EYB31" s="199" t="n"/>
      <c r="EYC31" s="199" t="n"/>
      <c r="EYD31" s="199" t="n"/>
      <c r="EYE31" s="199" t="n"/>
      <c r="EYF31" s="199" t="n"/>
      <c r="EYG31" s="199" t="n"/>
      <c r="EYH31" s="199" t="n"/>
      <c r="EYI31" s="199" t="n"/>
      <c r="EYJ31" s="199" t="n"/>
      <c r="EYK31" s="199" t="n"/>
      <c r="EYL31" s="199" t="n"/>
      <c r="EYM31" s="199" t="n"/>
      <c r="EYN31" s="199" t="n"/>
      <c r="EYO31" s="199" t="n"/>
      <c r="EYP31" s="199" t="n"/>
      <c r="EYQ31" s="199" t="n"/>
      <c r="EYR31" s="199" t="n"/>
      <c r="EYS31" s="199" t="n"/>
      <c r="EYT31" s="199" t="n"/>
      <c r="EYU31" s="199" t="n"/>
      <c r="EYV31" s="199" t="n"/>
      <c r="EYW31" s="199" t="n"/>
      <c r="EYX31" s="199" t="n"/>
      <c r="EYY31" s="199" t="n"/>
      <c r="EYZ31" s="199" t="n"/>
      <c r="EZA31" s="199" t="n"/>
      <c r="EZB31" s="199" t="n"/>
      <c r="EZC31" s="199" t="n"/>
      <c r="EZD31" s="199" t="n"/>
      <c r="EZE31" s="199" t="n"/>
      <c r="EZF31" s="199" t="n"/>
      <c r="EZG31" s="199" t="n"/>
      <c r="EZH31" s="199" t="n"/>
      <c r="EZI31" s="199" t="n"/>
      <c r="EZJ31" s="199" t="n"/>
      <c r="EZK31" s="199" t="n"/>
      <c r="EZL31" s="199" t="n"/>
      <c r="EZM31" s="199" t="n"/>
      <c r="EZN31" s="199" t="n"/>
      <c r="EZO31" s="199" t="n"/>
      <c r="EZP31" s="199" t="n"/>
      <c r="EZQ31" s="199" t="n"/>
      <c r="EZR31" s="199" t="n"/>
      <c r="EZS31" s="199" t="n"/>
      <c r="EZT31" s="199" t="n"/>
      <c r="EZU31" s="199" t="n"/>
      <c r="EZV31" s="199" t="n"/>
      <c r="EZW31" s="199" t="n"/>
      <c r="EZX31" s="199" t="n"/>
      <c r="EZY31" s="199" t="n"/>
      <c r="EZZ31" s="199" t="n"/>
      <c r="FAA31" s="199" t="n"/>
      <c r="FAB31" s="199" t="n"/>
      <c r="FAC31" s="199" t="n"/>
      <c r="FAD31" s="199" t="n"/>
      <c r="FAE31" s="199" t="n"/>
      <c r="FAF31" s="199" t="n"/>
      <c r="FAG31" s="199" t="n"/>
      <c r="FAH31" s="199" t="n"/>
      <c r="FAI31" s="199" t="n"/>
      <c r="FAJ31" s="199" t="n"/>
      <c r="FAK31" s="199" t="n"/>
      <c r="FAL31" s="199" t="n"/>
      <c r="FAM31" s="199" t="n"/>
      <c r="FAN31" s="199" t="n"/>
      <c r="FAO31" s="199" t="n"/>
      <c r="FAP31" s="199" t="n"/>
      <c r="FAQ31" s="199" t="n"/>
      <c r="FAR31" s="199" t="n"/>
      <c r="FAS31" s="199" t="n"/>
      <c r="FAT31" s="199" t="n"/>
      <c r="FAU31" s="199" t="n"/>
      <c r="FAV31" s="199" t="n"/>
      <c r="FAW31" s="199" t="n"/>
      <c r="FAX31" s="199" t="n"/>
      <c r="FAY31" s="199" t="n"/>
      <c r="FAZ31" s="199" t="n"/>
      <c r="FBA31" s="199" t="n"/>
      <c r="FBB31" s="199" t="n"/>
      <c r="FBC31" s="199" t="n"/>
      <c r="FBD31" s="199" t="n"/>
      <c r="FBE31" s="199" t="n"/>
      <c r="FBF31" s="199" t="n"/>
      <c r="FBG31" s="199" t="n"/>
      <c r="FBH31" s="199" t="n"/>
      <c r="FBI31" s="199" t="n"/>
      <c r="FBJ31" s="199" t="n"/>
      <c r="FBK31" s="199" t="n"/>
      <c r="FBL31" s="199" t="n"/>
      <c r="FBM31" s="199" t="n"/>
      <c r="FBN31" s="199" t="n"/>
      <c r="FBO31" s="199" t="n"/>
      <c r="FBP31" s="199" t="n"/>
      <c r="FBQ31" s="199" t="n"/>
      <c r="FBR31" s="199" t="n"/>
      <c r="FBS31" s="199" t="n"/>
      <c r="FBT31" s="199" t="n"/>
      <c r="FBU31" s="199" t="n"/>
      <c r="FBV31" s="199" t="n"/>
      <c r="FBW31" s="199" t="n"/>
      <c r="FBX31" s="199" t="n"/>
      <c r="FBY31" s="199" t="n"/>
      <c r="FBZ31" s="199" t="n"/>
      <c r="FCA31" s="199" t="n"/>
      <c r="FCB31" s="199" t="n"/>
      <c r="FCC31" s="199" t="n"/>
      <c r="FCD31" s="199" t="n"/>
      <c r="FCE31" s="199" t="n"/>
      <c r="FCF31" s="199" t="n"/>
      <c r="FCG31" s="199" t="n"/>
      <c r="FCH31" s="199" t="n"/>
      <c r="FCI31" s="199" t="n"/>
      <c r="FCJ31" s="199" t="n"/>
      <c r="FCK31" s="199" t="n"/>
      <c r="FCL31" s="199" t="n"/>
      <c r="FCM31" s="199" t="n"/>
      <c r="FCN31" s="199" t="n"/>
      <c r="FCO31" s="199" t="n"/>
      <c r="FCP31" s="199" t="n"/>
      <c r="FCQ31" s="199" t="n"/>
      <c r="FCR31" s="199" t="n"/>
      <c r="FCS31" s="199" t="n"/>
      <c r="FCT31" s="199" t="n"/>
      <c r="FCU31" s="199" t="n"/>
      <c r="FCV31" s="199" t="n"/>
      <c r="FCW31" s="199" t="n"/>
      <c r="FCX31" s="199" t="n"/>
      <c r="FCY31" s="199" t="n"/>
      <c r="FCZ31" s="199" t="n"/>
      <c r="FDA31" s="199" t="n"/>
      <c r="FDB31" s="199" t="n"/>
      <c r="FDC31" s="199" t="n"/>
      <c r="FDD31" s="199" t="n"/>
      <c r="FDE31" s="199" t="n"/>
      <c r="FDF31" s="199" t="n"/>
      <c r="FDG31" s="199" t="n"/>
      <c r="FDH31" s="199" t="n"/>
      <c r="FDI31" s="199" t="n"/>
      <c r="FDJ31" s="199" t="n"/>
      <c r="FDK31" s="199" t="n"/>
      <c r="FDL31" s="199" t="n"/>
      <c r="FDM31" s="199" t="n"/>
      <c r="FDN31" s="199" t="n"/>
      <c r="FDO31" s="199" t="n"/>
      <c r="FDP31" s="199" t="n"/>
      <c r="FDQ31" s="199" t="n"/>
      <c r="FDR31" s="199" t="n"/>
      <c r="FDS31" s="199" t="n"/>
      <c r="FDT31" s="199" t="n"/>
      <c r="FDU31" s="199" t="n"/>
      <c r="FDV31" s="199" t="n"/>
      <c r="FDW31" s="199" t="n"/>
      <c r="FDX31" s="199" t="n"/>
      <c r="FDY31" s="199" t="n"/>
      <c r="FDZ31" s="199" t="n"/>
      <c r="FEA31" s="199" t="n"/>
      <c r="FEB31" s="199" t="n"/>
      <c r="FEC31" s="199" t="n"/>
      <c r="FED31" s="199" t="n"/>
      <c r="FEE31" s="199" t="n"/>
      <c r="FEF31" s="199" t="n"/>
      <c r="FEG31" s="199" t="n"/>
      <c r="FEH31" s="199" t="n"/>
      <c r="FEI31" s="199" t="n"/>
      <c r="FEJ31" s="199" t="n"/>
      <c r="FEK31" s="199" t="n"/>
      <c r="FEL31" s="199" t="n"/>
      <c r="FEM31" s="199" t="n"/>
      <c r="FEN31" s="199" t="n"/>
      <c r="FEO31" s="199" t="n"/>
      <c r="FEP31" s="199" t="n"/>
      <c r="FEQ31" s="199" t="n"/>
      <c r="FER31" s="199" t="n"/>
      <c r="FES31" s="199" t="n"/>
      <c r="FET31" s="199" t="n"/>
      <c r="FEU31" s="199" t="n"/>
      <c r="FEV31" s="199" t="n"/>
      <c r="FEW31" s="199" t="n"/>
      <c r="FEX31" s="199" t="n"/>
      <c r="FEY31" s="199" t="n"/>
      <c r="FEZ31" s="199" t="n"/>
      <c r="FFA31" s="199" t="n"/>
      <c r="FFB31" s="199" t="n"/>
      <c r="FFC31" s="199" t="n"/>
      <c r="FFD31" s="199" t="n"/>
      <c r="FFE31" s="199" t="n"/>
      <c r="FFF31" s="199" t="n"/>
      <c r="FFG31" s="199" t="n"/>
      <c r="FFH31" s="199" t="n"/>
      <c r="FFI31" s="199" t="n"/>
      <c r="FFJ31" s="199" t="n"/>
      <c r="FFK31" s="199" t="n"/>
      <c r="FFL31" s="199" t="n"/>
      <c r="FFM31" s="199" t="n"/>
      <c r="FFN31" s="199" t="n"/>
      <c r="FFO31" s="199" t="n"/>
      <c r="FFP31" s="199" t="n"/>
      <c r="FFQ31" s="199" t="n"/>
      <c r="FFR31" s="199" t="n"/>
      <c r="FFS31" s="199" t="n"/>
      <c r="FFT31" s="199" t="n"/>
      <c r="FFU31" s="199" t="n"/>
      <c r="FFV31" s="199" t="n"/>
      <c r="FFW31" s="199" t="n"/>
      <c r="FFX31" s="199" t="n"/>
      <c r="FFY31" s="199" t="n"/>
      <c r="FFZ31" s="199" t="n"/>
      <c r="FGA31" s="199" t="n"/>
      <c r="FGB31" s="199" t="n"/>
      <c r="FGC31" s="199" t="n"/>
      <c r="FGD31" s="199" t="n"/>
      <c r="FGE31" s="199" t="n"/>
      <c r="FGF31" s="199" t="n"/>
      <c r="FGG31" s="199" t="n"/>
      <c r="FGH31" s="199" t="n"/>
      <c r="FGI31" s="199" t="n"/>
      <c r="FGJ31" s="199" t="n"/>
      <c r="FGK31" s="199" t="n"/>
      <c r="FGL31" s="199" t="n"/>
      <c r="FGM31" s="199" t="n"/>
      <c r="FGN31" s="199" t="n"/>
      <c r="FGO31" s="199" t="n"/>
      <c r="FGP31" s="199" t="n"/>
      <c r="FGQ31" s="199" t="n"/>
      <c r="FGR31" s="199" t="n"/>
      <c r="FGS31" s="199" t="n"/>
      <c r="FGT31" s="199" t="n"/>
      <c r="FGU31" s="199" t="n"/>
      <c r="FGV31" s="199" t="n"/>
      <c r="FGW31" s="199" t="n"/>
      <c r="FGX31" s="199" t="n"/>
      <c r="FGY31" s="199" t="n"/>
      <c r="FGZ31" s="199" t="n"/>
      <c r="FHA31" s="199" t="n"/>
      <c r="FHB31" s="199" t="n"/>
      <c r="FHC31" s="199" t="n"/>
      <c r="FHD31" s="199" t="n"/>
      <c r="FHE31" s="199" t="n"/>
      <c r="FHF31" s="199" t="n"/>
      <c r="FHG31" s="199" t="n"/>
      <c r="FHH31" s="199" t="n"/>
      <c r="FHI31" s="199" t="n"/>
      <c r="FHJ31" s="199" t="n"/>
      <c r="FHK31" s="199" t="n"/>
      <c r="FHL31" s="199" t="n"/>
      <c r="FHM31" s="199" t="n"/>
      <c r="FHN31" s="199" t="n"/>
      <c r="FHO31" s="199" t="n"/>
      <c r="FHP31" s="199" t="n"/>
      <c r="FHQ31" s="199" t="n"/>
      <c r="FHR31" s="199" t="n"/>
      <c r="FHS31" s="199" t="n"/>
      <c r="FHT31" s="199" t="n"/>
      <c r="FHU31" s="199" t="n"/>
      <c r="FHV31" s="199" t="n"/>
      <c r="FHW31" s="199" t="n"/>
      <c r="FHX31" s="199" t="n"/>
      <c r="FHY31" s="199" t="n"/>
      <c r="FHZ31" s="199" t="n"/>
      <c r="FIA31" s="199" t="n"/>
      <c r="FIB31" s="199" t="n"/>
      <c r="FIC31" s="199" t="n"/>
      <c r="FID31" s="199" t="n"/>
      <c r="FIE31" s="199" t="n"/>
      <c r="FIF31" s="199" t="n"/>
      <c r="FIG31" s="199" t="n"/>
      <c r="FIH31" s="199" t="n"/>
      <c r="FII31" s="199" t="n"/>
      <c r="FIJ31" s="199" t="n"/>
      <c r="FIK31" s="199" t="n"/>
      <c r="FIL31" s="199" t="n"/>
      <c r="FIM31" s="199" t="n"/>
      <c r="FIN31" s="199" t="n"/>
      <c r="FIO31" s="199" t="n"/>
      <c r="FIP31" s="199" t="n"/>
      <c r="FIQ31" s="199" t="n"/>
      <c r="FIR31" s="199" t="n"/>
      <c r="FIS31" s="199" t="n"/>
      <c r="FIT31" s="199" t="n"/>
      <c r="FIU31" s="199" t="n"/>
      <c r="FIV31" s="199" t="n"/>
      <c r="FIW31" s="199" t="n"/>
      <c r="FIX31" s="199" t="n"/>
      <c r="FIY31" s="199" t="n"/>
      <c r="FIZ31" s="199" t="n"/>
      <c r="FJA31" s="199" t="n"/>
      <c r="FJB31" s="199" t="n"/>
      <c r="FJC31" s="199" t="n"/>
      <c r="FJD31" s="199" t="n"/>
      <c r="FJE31" s="199" t="n"/>
      <c r="FJF31" s="199" t="n"/>
      <c r="FJG31" s="199" t="n"/>
      <c r="FJH31" s="199" t="n"/>
      <c r="FJI31" s="199" t="n"/>
      <c r="FJJ31" s="199" t="n"/>
      <c r="FJK31" s="199" t="n"/>
      <c r="FJL31" s="199" t="n"/>
      <c r="FJM31" s="199" t="n"/>
      <c r="FJN31" s="199" t="n"/>
      <c r="FJO31" s="199" t="n"/>
      <c r="FJP31" s="199" t="n"/>
      <c r="FJQ31" s="199" t="n"/>
      <c r="FJR31" s="199" t="n"/>
      <c r="FJS31" s="199" t="n"/>
      <c r="FJT31" s="199" t="n"/>
      <c r="FJU31" s="199" t="n"/>
      <c r="FJV31" s="199" t="n"/>
      <c r="FJW31" s="199" t="n"/>
      <c r="FJX31" s="199" t="n"/>
      <c r="FJY31" s="199" t="n"/>
      <c r="FJZ31" s="199" t="n"/>
      <c r="FKA31" s="199" t="n"/>
      <c r="FKB31" s="199" t="n"/>
      <c r="FKC31" s="199" t="n"/>
      <c r="FKD31" s="199" t="n"/>
      <c r="FKE31" s="199" t="n"/>
      <c r="FKF31" s="199" t="n"/>
      <c r="FKG31" s="199" t="n"/>
      <c r="FKH31" s="199" t="n"/>
      <c r="FKI31" s="199" t="n"/>
      <c r="FKJ31" s="199" t="n"/>
      <c r="FKK31" s="199" t="n"/>
      <c r="FKL31" s="199" t="n"/>
      <c r="FKM31" s="199" t="n"/>
      <c r="FKN31" s="199" t="n"/>
      <c r="FKO31" s="199" t="n"/>
      <c r="FKP31" s="199" t="n"/>
      <c r="FKQ31" s="199" t="n"/>
      <c r="FKR31" s="199" t="n"/>
      <c r="FKS31" s="199" t="n"/>
      <c r="FKT31" s="199" t="n"/>
      <c r="FKU31" s="199" t="n"/>
      <c r="FKV31" s="199" t="n"/>
      <c r="FKW31" s="199" t="n"/>
      <c r="FKX31" s="199" t="n"/>
      <c r="FKY31" s="199" t="n"/>
      <c r="FKZ31" s="199" t="n"/>
      <c r="FLA31" s="199" t="n"/>
      <c r="FLB31" s="199" t="n"/>
      <c r="FLC31" s="199" t="n"/>
      <c r="FLD31" s="199" t="n"/>
      <c r="FLE31" s="199" t="n"/>
      <c r="FLF31" s="199" t="n"/>
      <c r="FLG31" s="199" t="n"/>
      <c r="FLH31" s="199" t="n"/>
      <c r="FLI31" s="199" t="n"/>
      <c r="FLJ31" s="199" t="n"/>
      <c r="FLK31" s="199" t="n"/>
      <c r="FLL31" s="199" t="n"/>
      <c r="FLM31" s="199" t="n"/>
      <c r="FLN31" s="199" t="n"/>
      <c r="FLO31" s="199" t="n"/>
      <c r="FLP31" s="199" t="n"/>
      <c r="FLQ31" s="199" t="n"/>
      <c r="FLR31" s="199" t="n"/>
      <c r="FLS31" s="199" t="n"/>
      <c r="FLT31" s="199" t="n"/>
      <c r="FLU31" s="199" t="n"/>
      <c r="FLV31" s="199" t="n"/>
      <c r="FLW31" s="199" t="n"/>
      <c r="FLX31" s="199" t="n"/>
      <c r="FLY31" s="199" t="n"/>
      <c r="FLZ31" s="199" t="n"/>
      <c r="FMA31" s="199" t="n"/>
      <c r="FMB31" s="199" t="n"/>
      <c r="FMC31" s="199" t="n"/>
      <c r="FMD31" s="199" t="n"/>
      <c r="FME31" s="199" t="n"/>
      <c r="FMF31" s="199" t="n"/>
      <c r="FMG31" s="199" t="n"/>
      <c r="FMH31" s="199" t="n"/>
      <c r="FMI31" s="199" t="n"/>
      <c r="FMJ31" s="199" t="n"/>
      <c r="FMK31" s="199" t="n"/>
      <c r="FML31" s="199" t="n"/>
      <c r="FMM31" s="199" t="n"/>
      <c r="FMN31" s="199" t="n"/>
      <c r="FMO31" s="199" t="n"/>
      <c r="FMP31" s="199" t="n"/>
      <c r="FMQ31" s="199" t="n"/>
      <c r="FMR31" s="199" t="n"/>
      <c r="FMS31" s="199" t="n"/>
      <c r="FMT31" s="199" t="n"/>
      <c r="FMU31" s="199" t="n"/>
      <c r="FMV31" s="199" t="n"/>
      <c r="FMW31" s="199" t="n"/>
      <c r="FMX31" s="199" t="n"/>
      <c r="FMY31" s="199" t="n"/>
      <c r="FMZ31" s="199" t="n"/>
      <c r="FNA31" s="199" t="n"/>
      <c r="FNB31" s="199" t="n"/>
      <c r="FNC31" s="199" t="n"/>
      <c r="FND31" s="199" t="n"/>
      <c r="FNE31" s="199" t="n"/>
      <c r="FNF31" s="199" t="n"/>
      <c r="FNG31" s="199" t="n"/>
      <c r="FNH31" s="199" t="n"/>
      <c r="FNI31" s="199" t="n"/>
      <c r="FNJ31" s="199" t="n"/>
      <c r="FNK31" s="199" t="n"/>
      <c r="FNL31" s="199" t="n"/>
      <c r="FNM31" s="199" t="n"/>
      <c r="FNN31" s="199" t="n"/>
      <c r="FNO31" s="199" t="n"/>
      <c r="FNP31" s="199" t="n"/>
      <c r="FNQ31" s="199" t="n"/>
      <c r="FNR31" s="199" t="n"/>
      <c r="FNS31" s="199" t="n"/>
      <c r="FNT31" s="199" t="n"/>
      <c r="FNU31" s="199" t="n"/>
      <c r="FNV31" s="199" t="n"/>
      <c r="FNW31" s="199" t="n"/>
      <c r="FNX31" s="199" t="n"/>
      <c r="FNY31" s="199" t="n"/>
      <c r="FNZ31" s="199" t="n"/>
      <c r="FOA31" s="199" t="n"/>
      <c r="FOB31" s="199" t="n"/>
      <c r="FOC31" s="199" t="n"/>
      <c r="FOD31" s="199" t="n"/>
      <c r="FOE31" s="199" t="n"/>
      <c r="FOF31" s="199" t="n"/>
      <c r="FOG31" s="199" t="n"/>
      <c r="FOH31" s="199" t="n"/>
      <c r="FOI31" s="199" t="n"/>
      <c r="FOJ31" s="199" t="n"/>
      <c r="FOK31" s="199" t="n"/>
      <c r="FOL31" s="199" t="n"/>
      <c r="FOM31" s="199" t="n"/>
      <c r="FON31" s="199" t="n"/>
      <c r="FOO31" s="199" t="n"/>
      <c r="FOP31" s="199" t="n"/>
      <c r="FOQ31" s="199" t="n"/>
      <c r="FOR31" s="199" t="n"/>
      <c r="FOS31" s="199" t="n"/>
      <c r="FOT31" s="199" t="n"/>
      <c r="FOU31" s="199" t="n"/>
      <c r="FOV31" s="199" t="n"/>
      <c r="FOW31" s="199" t="n"/>
      <c r="FOX31" s="199" t="n"/>
      <c r="FOY31" s="199" t="n"/>
      <c r="FOZ31" s="199" t="n"/>
      <c r="FPA31" s="199" t="n"/>
      <c r="FPB31" s="199" t="n"/>
      <c r="FPC31" s="199" t="n"/>
      <c r="FPD31" s="199" t="n"/>
      <c r="FPE31" s="199" t="n"/>
      <c r="FPF31" s="199" t="n"/>
      <c r="FPG31" s="199" t="n"/>
      <c r="FPH31" s="199" t="n"/>
      <c r="FPI31" s="199" t="n"/>
      <c r="FPJ31" s="199" t="n"/>
      <c r="FPK31" s="199" t="n"/>
      <c r="FPL31" s="199" t="n"/>
      <c r="FPM31" s="199" t="n"/>
      <c r="FPN31" s="199" t="n"/>
      <c r="FPO31" s="199" t="n"/>
      <c r="FPP31" s="199" t="n"/>
      <c r="FPQ31" s="199" t="n"/>
      <c r="FPR31" s="199" t="n"/>
      <c r="FPS31" s="199" t="n"/>
      <c r="FPT31" s="199" t="n"/>
      <c r="FPU31" s="199" t="n"/>
      <c r="FPV31" s="199" t="n"/>
      <c r="FPW31" s="199" t="n"/>
      <c r="FPX31" s="199" t="n"/>
      <c r="FPY31" s="199" t="n"/>
      <c r="FPZ31" s="199" t="n"/>
      <c r="FQA31" s="199" t="n"/>
      <c r="FQB31" s="199" t="n"/>
      <c r="FQC31" s="199" t="n"/>
      <c r="FQD31" s="199" t="n"/>
      <c r="FQE31" s="199" t="n"/>
      <c r="FQF31" s="199" t="n"/>
      <c r="FQG31" s="199" t="n"/>
      <c r="FQH31" s="199" t="n"/>
      <c r="FQI31" s="199" t="n"/>
      <c r="FQJ31" s="199" t="n"/>
      <c r="FQK31" s="199" t="n"/>
      <c r="FQL31" s="199" t="n"/>
      <c r="FQM31" s="199" t="n"/>
      <c r="FQN31" s="199" t="n"/>
      <c r="FQO31" s="199" t="n"/>
      <c r="FQP31" s="199" t="n"/>
      <c r="FQQ31" s="199" t="n"/>
      <c r="FQR31" s="199" t="n"/>
      <c r="FQS31" s="199" t="n"/>
      <c r="FQT31" s="199" t="n"/>
      <c r="FQU31" s="199" t="n"/>
      <c r="FQV31" s="199" t="n"/>
      <c r="FQW31" s="199" t="n"/>
      <c r="FQX31" s="199" t="n"/>
      <c r="FQY31" s="199" t="n"/>
      <c r="FQZ31" s="199" t="n"/>
      <c r="FRA31" s="199" t="n"/>
      <c r="FRB31" s="199" t="n"/>
      <c r="FRC31" s="199" t="n"/>
      <c r="FRD31" s="199" t="n"/>
      <c r="FRE31" s="199" t="n"/>
      <c r="FRF31" s="199" t="n"/>
      <c r="FRG31" s="199" t="n"/>
      <c r="FRH31" s="199" t="n"/>
      <c r="FRI31" s="199" t="n"/>
      <c r="FRJ31" s="199" t="n"/>
      <c r="FRK31" s="199" t="n"/>
      <c r="FRL31" s="199" t="n"/>
      <c r="FRM31" s="199" t="n"/>
      <c r="FRN31" s="199" t="n"/>
      <c r="FRO31" s="199" t="n"/>
      <c r="FRP31" s="199" t="n"/>
      <c r="FRQ31" s="199" t="n"/>
      <c r="FRR31" s="199" t="n"/>
      <c r="FRS31" s="199" t="n"/>
      <c r="FRT31" s="199" t="n"/>
      <c r="FRU31" s="199" t="n"/>
      <c r="FRV31" s="199" t="n"/>
      <c r="FRW31" s="199" t="n"/>
      <c r="FRX31" s="199" t="n"/>
      <c r="FRY31" s="199" t="n"/>
      <c r="FRZ31" s="199" t="n"/>
      <c r="FSA31" s="199" t="n"/>
      <c r="FSB31" s="199" t="n"/>
      <c r="FSC31" s="199" t="n"/>
      <c r="FSD31" s="199" t="n"/>
      <c r="FSE31" s="199" t="n"/>
      <c r="FSF31" s="199" t="n"/>
      <c r="FSG31" s="199" t="n"/>
      <c r="FSH31" s="199" t="n"/>
      <c r="FSI31" s="199" t="n"/>
      <c r="FSJ31" s="199" t="n"/>
      <c r="FSK31" s="199" t="n"/>
      <c r="FSL31" s="199" t="n"/>
      <c r="FSM31" s="199" t="n"/>
      <c r="FSN31" s="199" t="n"/>
      <c r="FSO31" s="199" t="n"/>
      <c r="FSP31" s="199" t="n"/>
      <c r="FSQ31" s="199" t="n"/>
      <c r="FSR31" s="199" t="n"/>
      <c r="FSS31" s="199" t="n"/>
      <c r="FST31" s="199" t="n"/>
      <c r="FSU31" s="199" t="n"/>
      <c r="FSV31" s="199" t="n"/>
      <c r="FSW31" s="199" t="n"/>
      <c r="FSX31" s="199" t="n"/>
      <c r="FSY31" s="199" t="n"/>
      <c r="FSZ31" s="199" t="n"/>
      <c r="FTA31" s="199" t="n"/>
      <c r="FTB31" s="199" t="n"/>
      <c r="FTC31" s="199" t="n"/>
      <c r="FTD31" s="199" t="n"/>
      <c r="FTE31" s="199" t="n"/>
      <c r="FTF31" s="199" t="n"/>
      <c r="FTG31" s="199" t="n"/>
      <c r="FTH31" s="199" t="n"/>
      <c r="FTI31" s="199" t="n"/>
      <c r="FTJ31" s="199" t="n"/>
      <c r="FTK31" s="199" t="n"/>
      <c r="FTL31" s="199" t="n"/>
      <c r="FTM31" s="199" t="n"/>
      <c r="FTN31" s="199" t="n"/>
      <c r="FTO31" s="199" t="n"/>
      <c r="FTP31" s="199" t="n"/>
      <c r="FTQ31" s="199" t="n"/>
      <c r="FTR31" s="199" t="n"/>
      <c r="FTS31" s="199" t="n"/>
      <c r="FTT31" s="199" t="n"/>
      <c r="FTU31" s="199" t="n"/>
      <c r="FTV31" s="199" t="n"/>
      <c r="FTW31" s="199" t="n"/>
      <c r="FTX31" s="199" t="n"/>
      <c r="FTY31" s="199" t="n"/>
      <c r="FTZ31" s="199" t="n"/>
      <c r="FUA31" s="199" t="n"/>
      <c r="FUB31" s="199" t="n"/>
      <c r="FUC31" s="199" t="n"/>
      <c r="FUD31" s="199" t="n"/>
      <c r="FUE31" s="199" t="n"/>
      <c r="FUF31" s="199" t="n"/>
      <c r="FUG31" s="199" t="n"/>
      <c r="FUH31" s="199" t="n"/>
      <c r="FUI31" s="199" t="n"/>
      <c r="FUJ31" s="199" t="n"/>
      <c r="FUK31" s="199" t="n"/>
      <c r="FUL31" s="199" t="n"/>
      <c r="FUM31" s="199" t="n"/>
      <c r="FUN31" s="199" t="n"/>
      <c r="FUO31" s="199" t="n"/>
      <c r="FUP31" s="199" t="n"/>
      <c r="FUQ31" s="199" t="n"/>
      <c r="FUR31" s="199" t="n"/>
      <c r="FUS31" s="199" t="n"/>
      <c r="FUT31" s="199" t="n"/>
      <c r="FUU31" s="199" t="n"/>
      <c r="FUV31" s="199" t="n"/>
      <c r="FUW31" s="199" t="n"/>
      <c r="FUX31" s="199" t="n"/>
      <c r="FUY31" s="199" t="n"/>
      <c r="FUZ31" s="199" t="n"/>
      <c r="FVA31" s="199" t="n"/>
      <c r="FVB31" s="199" t="n"/>
      <c r="FVC31" s="199" t="n"/>
      <c r="FVD31" s="199" t="n"/>
      <c r="FVE31" s="199" t="n"/>
      <c r="FVF31" s="199" t="n"/>
      <c r="FVG31" s="199" t="n"/>
      <c r="FVH31" s="199" t="n"/>
      <c r="FVI31" s="199" t="n"/>
      <c r="FVJ31" s="199" t="n"/>
      <c r="FVK31" s="199" t="n"/>
      <c r="FVL31" s="199" t="n"/>
      <c r="FVM31" s="199" t="n"/>
      <c r="FVN31" s="199" t="n"/>
      <c r="FVO31" s="199" t="n"/>
      <c r="FVP31" s="199" t="n"/>
      <c r="FVQ31" s="199" t="n"/>
      <c r="FVR31" s="199" t="n"/>
      <c r="FVS31" s="199" t="n"/>
      <c r="FVT31" s="199" t="n"/>
      <c r="FVU31" s="199" t="n"/>
      <c r="FVV31" s="199" t="n"/>
      <c r="FVW31" s="199" t="n"/>
      <c r="FVX31" s="199" t="n"/>
      <c r="FVY31" s="199" t="n"/>
      <c r="FVZ31" s="199" t="n"/>
      <c r="FWA31" s="199" t="n"/>
      <c r="FWB31" s="199" t="n"/>
      <c r="FWC31" s="199" t="n"/>
      <c r="FWD31" s="199" t="n"/>
      <c r="FWE31" s="199" t="n"/>
      <c r="FWF31" s="199" t="n"/>
      <c r="FWG31" s="199" t="n"/>
      <c r="FWH31" s="199" t="n"/>
      <c r="FWI31" s="199" t="n"/>
      <c r="FWJ31" s="199" t="n"/>
      <c r="FWK31" s="199" t="n"/>
      <c r="FWL31" s="199" t="n"/>
      <c r="FWM31" s="199" t="n"/>
      <c r="FWN31" s="199" t="n"/>
      <c r="FWO31" s="199" t="n"/>
      <c r="FWP31" s="199" t="n"/>
      <c r="FWQ31" s="199" t="n"/>
      <c r="FWR31" s="199" t="n"/>
      <c r="FWS31" s="199" t="n"/>
      <c r="FWT31" s="199" t="n"/>
      <c r="FWU31" s="199" t="n"/>
      <c r="FWV31" s="199" t="n"/>
      <c r="FWW31" s="199" t="n"/>
      <c r="FWX31" s="199" t="n"/>
      <c r="FWY31" s="199" t="n"/>
      <c r="FWZ31" s="199" t="n"/>
      <c r="FXA31" s="199" t="n"/>
      <c r="FXB31" s="199" t="n"/>
      <c r="FXC31" s="199" t="n"/>
      <c r="FXD31" s="199" t="n"/>
      <c r="FXE31" s="199" t="n"/>
      <c r="FXF31" s="199" t="n"/>
      <c r="FXG31" s="199" t="n"/>
      <c r="FXH31" s="199" t="n"/>
      <c r="FXI31" s="199" t="n"/>
      <c r="FXJ31" s="199" t="n"/>
      <c r="FXK31" s="199" t="n"/>
      <c r="FXL31" s="199" t="n"/>
      <c r="FXM31" s="199" t="n"/>
      <c r="FXN31" s="199" t="n"/>
      <c r="FXO31" s="199" t="n"/>
      <c r="FXP31" s="199" t="n"/>
      <c r="FXQ31" s="199" t="n"/>
      <c r="FXR31" s="199" t="n"/>
      <c r="FXS31" s="199" t="n"/>
      <c r="FXT31" s="199" t="n"/>
      <c r="FXU31" s="199" t="n"/>
      <c r="FXV31" s="199" t="n"/>
      <c r="FXW31" s="199" t="n"/>
      <c r="FXX31" s="199" t="n"/>
      <c r="FXY31" s="199" t="n"/>
      <c r="FXZ31" s="199" t="n"/>
      <c r="FYA31" s="199" t="n"/>
      <c r="FYB31" s="199" t="n"/>
      <c r="FYC31" s="199" t="n"/>
      <c r="FYD31" s="199" t="n"/>
      <c r="FYE31" s="199" t="n"/>
      <c r="FYF31" s="199" t="n"/>
      <c r="FYG31" s="199" t="n"/>
      <c r="FYH31" s="199" t="n"/>
      <c r="FYI31" s="199" t="n"/>
      <c r="FYJ31" s="199" t="n"/>
      <c r="FYK31" s="199" t="n"/>
      <c r="FYL31" s="199" t="n"/>
      <c r="FYM31" s="199" t="n"/>
      <c r="FYN31" s="199" t="n"/>
      <c r="FYO31" s="199" t="n"/>
      <c r="FYP31" s="199" t="n"/>
      <c r="FYQ31" s="199" t="n"/>
      <c r="FYR31" s="199" t="n"/>
      <c r="FYS31" s="199" t="n"/>
      <c r="FYT31" s="199" t="n"/>
      <c r="FYU31" s="199" t="n"/>
      <c r="FYV31" s="199" t="n"/>
      <c r="FYW31" s="199" t="n"/>
      <c r="FYX31" s="199" t="n"/>
      <c r="FYY31" s="199" t="n"/>
      <c r="FYZ31" s="199" t="n"/>
      <c r="FZA31" s="199" t="n"/>
      <c r="FZB31" s="199" t="n"/>
      <c r="FZC31" s="199" t="n"/>
      <c r="FZD31" s="199" t="n"/>
      <c r="FZE31" s="199" t="n"/>
      <c r="FZF31" s="199" t="n"/>
      <c r="FZG31" s="199" t="n"/>
      <c r="FZH31" s="199" t="n"/>
      <c r="FZI31" s="199" t="n"/>
      <c r="FZJ31" s="199" t="n"/>
      <c r="FZK31" s="199" t="n"/>
      <c r="FZL31" s="199" t="n"/>
      <c r="FZM31" s="199" t="n"/>
      <c r="FZN31" s="199" t="n"/>
      <c r="FZO31" s="199" t="n"/>
      <c r="FZP31" s="199" t="n"/>
      <c r="FZQ31" s="199" t="n"/>
      <c r="FZR31" s="199" t="n"/>
      <c r="FZS31" s="199" t="n"/>
      <c r="FZT31" s="199" t="n"/>
      <c r="FZU31" s="199" t="n"/>
      <c r="FZV31" s="199" t="n"/>
      <c r="FZW31" s="199" t="n"/>
      <c r="FZX31" s="199" t="n"/>
      <c r="FZY31" s="199" t="n"/>
      <c r="FZZ31" s="199" t="n"/>
      <c r="GAA31" s="199" t="n"/>
      <c r="GAB31" s="199" t="n"/>
      <c r="GAC31" s="199" t="n"/>
      <c r="GAD31" s="199" t="n"/>
      <c r="GAE31" s="199" t="n"/>
      <c r="GAF31" s="199" t="n"/>
      <c r="GAG31" s="199" t="n"/>
      <c r="GAH31" s="199" t="n"/>
      <c r="GAI31" s="199" t="n"/>
      <c r="GAJ31" s="199" t="n"/>
      <c r="GAK31" s="199" t="n"/>
      <c r="GAL31" s="199" t="n"/>
      <c r="GAM31" s="199" t="n"/>
      <c r="GAN31" s="199" t="n"/>
      <c r="GAO31" s="199" t="n"/>
      <c r="GAP31" s="199" t="n"/>
      <c r="GAQ31" s="199" t="n"/>
      <c r="GAR31" s="199" t="n"/>
      <c r="GAS31" s="199" t="n"/>
      <c r="GAT31" s="199" t="n"/>
      <c r="GAU31" s="199" t="n"/>
      <c r="GAV31" s="199" t="n"/>
      <c r="GAW31" s="199" t="n"/>
      <c r="GAX31" s="199" t="n"/>
      <c r="GAY31" s="199" t="n"/>
      <c r="GAZ31" s="199" t="n"/>
      <c r="GBA31" s="199" t="n"/>
      <c r="GBB31" s="199" t="n"/>
      <c r="GBC31" s="199" t="n"/>
      <c r="GBD31" s="199" t="n"/>
      <c r="GBE31" s="199" t="n"/>
      <c r="GBF31" s="199" t="n"/>
      <c r="GBG31" s="199" t="n"/>
      <c r="GBH31" s="199" t="n"/>
      <c r="GBI31" s="199" t="n"/>
      <c r="GBJ31" s="199" t="n"/>
      <c r="GBK31" s="199" t="n"/>
      <c r="GBL31" s="199" t="n"/>
      <c r="GBM31" s="199" t="n"/>
      <c r="GBN31" s="199" t="n"/>
      <c r="GBO31" s="199" t="n"/>
      <c r="GBP31" s="199" t="n"/>
      <c r="GBQ31" s="199" t="n"/>
      <c r="GBR31" s="199" t="n"/>
      <c r="GBS31" s="199" t="n"/>
      <c r="GBT31" s="199" t="n"/>
      <c r="GBU31" s="199" t="n"/>
      <c r="GBV31" s="199" t="n"/>
      <c r="GBW31" s="199" t="n"/>
      <c r="GBX31" s="199" t="n"/>
      <c r="GBY31" s="199" t="n"/>
      <c r="GBZ31" s="199" t="n"/>
      <c r="GCA31" s="199" t="n"/>
      <c r="GCB31" s="199" t="n"/>
      <c r="GCC31" s="199" t="n"/>
      <c r="GCD31" s="199" t="n"/>
      <c r="GCE31" s="199" t="n"/>
      <c r="GCF31" s="199" t="n"/>
      <c r="GCG31" s="199" t="n"/>
      <c r="GCH31" s="199" t="n"/>
      <c r="GCI31" s="199" t="n"/>
      <c r="GCJ31" s="199" t="n"/>
      <c r="GCK31" s="199" t="n"/>
      <c r="GCL31" s="199" t="n"/>
      <c r="GCM31" s="199" t="n"/>
      <c r="GCN31" s="199" t="n"/>
      <c r="GCO31" s="199" t="n"/>
      <c r="GCP31" s="199" t="n"/>
      <c r="GCQ31" s="199" t="n"/>
      <c r="GCR31" s="199" t="n"/>
      <c r="GCS31" s="199" t="n"/>
      <c r="GCT31" s="199" t="n"/>
      <c r="GCU31" s="199" t="n"/>
      <c r="GCV31" s="199" t="n"/>
      <c r="GCW31" s="199" t="n"/>
      <c r="GCX31" s="199" t="n"/>
      <c r="GCY31" s="199" t="n"/>
      <c r="GCZ31" s="199" t="n"/>
      <c r="GDA31" s="199" t="n"/>
      <c r="GDB31" s="199" t="n"/>
      <c r="GDC31" s="199" t="n"/>
      <c r="GDD31" s="199" t="n"/>
      <c r="GDE31" s="199" t="n"/>
      <c r="GDF31" s="199" t="n"/>
      <c r="GDG31" s="199" t="n"/>
      <c r="GDH31" s="199" t="n"/>
      <c r="GDI31" s="199" t="n"/>
      <c r="GDJ31" s="199" t="n"/>
      <c r="GDK31" s="199" t="n"/>
      <c r="GDL31" s="199" t="n"/>
      <c r="GDM31" s="199" t="n"/>
      <c r="GDN31" s="199" t="n"/>
      <c r="GDO31" s="199" t="n"/>
      <c r="GDP31" s="199" t="n"/>
      <c r="GDQ31" s="199" t="n"/>
      <c r="GDR31" s="199" t="n"/>
      <c r="GDS31" s="199" t="n"/>
      <c r="GDT31" s="199" t="n"/>
      <c r="GDU31" s="199" t="n"/>
      <c r="GDV31" s="199" t="n"/>
      <c r="GDW31" s="199" t="n"/>
      <c r="GDX31" s="199" t="n"/>
      <c r="GDY31" s="199" t="n"/>
      <c r="GDZ31" s="199" t="n"/>
      <c r="GEA31" s="199" t="n"/>
      <c r="GEB31" s="199" t="n"/>
      <c r="GEC31" s="199" t="n"/>
      <c r="GED31" s="199" t="n"/>
      <c r="GEE31" s="199" t="n"/>
      <c r="GEF31" s="199" t="n"/>
      <c r="GEG31" s="199" t="n"/>
      <c r="GEH31" s="199" t="n"/>
      <c r="GEI31" s="199" t="n"/>
      <c r="GEJ31" s="199" t="n"/>
      <c r="GEK31" s="199" t="n"/>
      <c r="GEL31" s="199" t="n"/>
      <c r="GEM31" s="199" t="n"/>
      <c r="GEN31" s="199" t="n"/>
      <c r="GEO31" s="199" t="n"/>
      <c r="GEP31" s="199" t="n"/>
      <c r="GEQ31" s="199" t="n"/>
      <c r="GER31" s="199" t="n"/>
      <c r="GES31" s="199" t="n"/>
      <c r="GET31" s="199" t="n"/>
      <c r="GEU31" s="199" t="n"/>
      <c r="GEV31" s="199" t="n"/>
      <c r="GEW31" s="199" t="n"/>
      <c r="GEX31" s="199" t="n"/>
      <c r="GEY31" s="199" t="n"/>
      <c r="GEZ31" s="199" t="n"/>
      <c r="GFA31" s="199" t="n"/>
      <c r="GFB31" s="199" t="n"/>
      <c r="GFC31" s="199" t="n"/>
      <c r="GFD31" s="199" t="n"/>
      <c r="GFE31" s="199" t="n"/>
      <c r="GFF31" s="199" t="n"/>
      <c r="GFG31" s="199" t="n"/>
      <c r="GFH31" s="199" t="n"/>
      <c r="GFI31" s="199" t="n"/>
      <c r="GFJ31" s="199" t="n"/>
      <c r="GFK31" s="199" t="n"/>
      <c r="GFL31" s="199" t="n"/>
      <c r="GFM31" s="199" t="n"/>
      <c r="GFN31" s="199" t="n"/>
      <c r="GFO31" s="199" t="n"/>
      <c r="GFP31" s="199" t="n"/>
      <c r="GFQ31" s="199" t="n"/>
      <c r="GFR31" s="199" t="n"/>
      <c r="GFS31" s="199" t="n"/>
      <c r="GFT31" s="199" t="n"/>
      <c r="GFU31" s="199" t="n"/>
      <c r="GFV31" s="199" t="n"/>
      <c r="GFW31" s="199" t="n"/>
      <c r="GFX31" s="199" t="n"/>
      <c r="GFY31" s="199" t="n"/>
      <c r="GFZ31" s="199" t="n"/>
      <c r="GGA31" s="199" t="n"/>
      <c r="GGB31" s="199" t="n"/>
      <c r="GGC31" s="199" t="n"/>
      <c r="GGD31" s="199" t="n"/>
      <c r="GGE31" s="199" t="n"/>
      <c r="GGF31" s="199" t="n"/>
      <c r="GGG31" s="199" t="n"/>
      <c r="GGH31" s="199" t="n"/>
      <c r="GGI31" s="199" t="n"/>
      <c r="GGJ31" s="199" t="n"/>
      <c r="GGK31" s="199" t="n"/>
      <c r="GGL31" s="199" t="n"/>
      <c r="GGM31" s="199" t="n"/>
      <c r="GGN31" s="199" t="n"/>
      <c r="GGO31" s="199" t="n"/>
      <c r="GGP31" s="199" t="n"/>
      <c r="GGQ31" s="199" t="n"/>
      <c r="GGR31" s="199" t="n"/>
      <c r="GGS31" s="199" t="n"/>
      <c r="GGT31" s="199" t="n"/>
      <c r="GGU31" s="199" t="n"/>
      <c r="GGV31" s="199" t="n"/>
      <c r="GGW31" s="199" t="n"/>
      <c r="GGX31" s="199" t="n"/>
      <c r="GGY31" s="199" t="n"/>
      <c r="GGZ31" s="199" t="n"/>
      <c r="GHA31" s="199" t="n"/>
      <c r="GHB31" s="199" t="n"/>
      <c r="GHC31" s="199" t="n"/>
      <c r="GHD31" s="199" t="n"/>
      <c r="GHE31" s="199" t="n"/>
      <c r="GHF31" s="199" t="n"/>
      <c r="GHG31" s="199" t="n"/>
      <c r="GHH31" s="199" t="n"/>
      <c r="GHI31" s="199" t="n"/>
      <c r="GHJ31" s="199" t="n"/>
      <c r="GHK31" s="199" t="n"/>
      <c r="GHL31" s="199" t="n"/>
      <c r="GHM31" s="199" t="n"/>
      <c r="GHN31" s="199" t="n"/>
      <c r="GHO31" s="199" t="n"/>
      <c r="GHP31" s="199" t="n"/>
      <c r="GHQ31" s="199" t="n"/>
      <c r="GHR31" s="199" t="n"/>
      <c r="GHS31" s="199" t="n"/>
      <c r="GHT31" s="199" t="n"/>
      <c r="GHU31" s="199" t="n"/>
      <c r="GHV31" s="199" t="n"/>
      <c r="GHW31" s="199" t="n"/>
      <c r="GHX31" s="199" t="n"/>
      <c r="GHY31" s="199" t="n"/>
      <c r="GHZ31" s="199" t="n"/>
      <c r="GIA31" s="199" t="n"/>
      <c r="GIB31" s="199" t="n"/>
      <c r="GIC31" s="199" t="n"/>
      <c r="GID31" s="199" t="n"/>
      <c r="GIE31" s="199" t="n"/>
      <c r="GIF31" s="199" t="n"/>
      <c r="GIG31" s="199" t="n"/>
      <c r="GIH31" s="199" t="n"/>
      <c r="GII31" s="199" t="n"/>
      <c r="GIJ31" s="199" t="n"/>
      <c r="GIK31" s="199" t="n"/>
      <c r="GIL31" s="199" t="n"/>
      <c r="GIM31" s="199" t="n"/>
      <c r="GIN31" s="199" t="n"/>
      <c r="GIO31" s="199" t="n"/>
      <c r="GIP31" s="199" t="n"/>
      <c r="GIQ31" s="199" t="n"/>
      <c r="GIR31" s="199" t="n"/>
      <c r="GIS31" s="199" t="n"/>
      <c r="GIT31" s="199" t="n"/>
      <c r="GIU31" s="199" t="n"/>
      <c r="GIV31" s="199" t="n"/>
      <c r="GIW31" s="199" t="n"/>
      <c r="GIX31" s="199" t="n"/>
      <c r="GIY31" s="199" t="n"/>
      <c r="GIZ31" s="199" t="n"/>
      <c r="GJA31" s="199" t="n"/>
      <c r="GJB31" s="199" t="n"/>
      <c r="GJC31" s="199" t="n"/>
      <c r="GJD31" s="199" t="n"/>
      <c r="GJE31" s="199" t="n"/>
      <c r="GJF31" s="199" t="n"/>
      <c r="GJG31" s="199" t="n"/>
      <c r="GJH31" s="199" t="n"/>
      <c r="GJI31" s="199" t="n"/>
      <c r="GJJ31" s="199" t="n"/>
      <c r="GJK31" s="199" t="n"/>
      <c r="GJL31" s="199" t="n"/>
      <c r="GJM31" s="199" t="n"/>
      <c r="GJN31" s="199" t="n"/>
      <c r="GJO31" s="199" t="n"/>
      <c r="GJP31" s="199" t="n"/>
      <c r="GJQ31" s="199" t="n"/>
      <c r="GJR31" s="199" t="n"/>
      <c r="GJS31" s="199" t="n"/>
      <c r="GJT31" s="199" t="n"/>
      <c r="GJU31" s="199" t="n"/>
      <c r="GJV31" s="199" t="n"/>
      <c r="GJW31" s="199" t="n"/>
      <c r="GJX31" s="199" t="n"/>
      <c r="GJY31" s="199" t="n"/>
      <c r="GJZ31" s="199" t="n"/>
      <c r="GKA31" s="199" t="n"/>
      <c r="GKB31" s="199" t="n"/>
      <c r="GKC31" s="199" t="n"/>
      <c r="GKD31" s="199" t="n"/>
      <c r="GKE31" s="199" t="n"/>
      <c r="GKF31" s="199" t="n"/>
      <c r="GKG31" s="199" t="n"/>
      <c r="GKH31" s="199" t="n"/>
      <c r="GKI31" s="199" t="n"/>
      <c r="GKJ31" s="199" t="n"/>
      <c r="GKK31" s="199" t="n"/>
      <c r="GKL31" s="199" t="n"/>
      <c r="GKM31" s="199" t="n"/>
      <c r="GKN31" s="199" t="n"/>
      <c r="GKO31" s="199" t="n"/>
      <c r="GKP31" s="199" t="n"/>
      <c r="GKQ31" s="199" t="n"/>
      <c r="GKR31" s="199" t="n"/>
      <c r="GKS31" s="199" t="n"/>
      <c r="GKT31" s="199" t="n"/>
      <c r="GKU31" s="199" t="n"/>
      <c r="GKV31" s="199" t="n"/>
      <c r="GKW31" s="199" t="n"/>
      <c r="GKX31" s="199" t="n"/>
      <c r="GKY31" s="199" t="n"/>
      <c r="GKZ31" s="199" t="n"/>
      <c r="GLA31" s="199" t="n"/>
      <c r="GLB31" s="199" t="n"/>
      <c r="GLC31" s="199" t="n"/>
      <c r="GLD31" s="199" t="n"/>
      <c r="GLE31" s="199" t="n"/>
      <c r="GLF31" s="199" t="n"/>
      <c r="GLG31" s="199" t="n"/>
      <c r="GLH31" s="199" t="n"/>
      <c r="GLI31" s="199" t="n"/>
      <c r="GLJ31" s="199" t="n"/>
      <c r="GLK31" s="199" t="n"/>
      <c r="GLL31" s="199" t="n"/>
      <c r="GLM31" s="199" t="n"/>
      <c r="GLN31" s="199" t="n"/>
      <c r="GLO31" s="199" t="n"/>
      <c r="GLP31" s="199" t="n"/>
      <c r="GLQ31" s="199" t="n"/>
      <c r="GLR31" s="199" t="n"/>
      <c r="GLS31" s="199" t="n"/>
      <c r="GLT31" s="199" t="n"/>
      <c r="GLU31" s="199" t="n"/>
      <c r="GLV31" s="199" t="n"/>
      <c r="GLW31" s="199" t="n"/>
      <c r="GLX31" s="199" t="n"/>
      <c r="GLY31" s="199" t="n"/>
      <c r="GLZ31" s="199" t="n"/>
      <c r="GMA31" s="199" t="n"/>
      <c r="GMB31" s="199" t="n"/>
      <c r="GMC31" s="199" t="n"/>
      <c r="GMD31" s="199" t="n"/>
      <c r="GME31" s="199" t="n"/>
      <c r="GMF31" s="199" t="n"/>
      <c r="GMG31" s="199" t="n"/>
      <c r="GMH31" s="199" t="n"/>
      <c r="GMI31" s="199" t="n"/>
      <c r="GMJ31" s="199" t="n"/>
      <c r="GMK31" s="199" t="n"/>
      <c r="GML31" s="199" t="n"/>
      <c r="GMM31" s="199" t="n"/>
      <c r="GMN31" s="199" t="n"/>
      <c r="GMO31" s="199" t="n"/>
      <c r="GMP31" s="199" t="n"/>
      <c r="GMQ31" s="199" t="n"/>
      <c r="GMR31" s="199" t="n"/>
      <c r="GMS31" s="199" t="n"/>
      <c r="GMT31" s="199" t="n"/>
      <c r="GMU31" s="199" t="n"/>
      <c r="GMV31" s="199" t="n"/>
      <c r="GMW31" s="199" t="n"/>
      <c r="GMX31" s="199" t="n"/>
      <c r="GMY31" s="199" t="n"/>
      <c r="GMZ31" s="199" t="n"/>
      <c r="GNA31" s="199" t="n"/>
      <c r="GNB31" s="199" t="n"/>
      <c r="GNC31" s="199" t="n"/>
      <c r="GND31" s="199" t="n"/>
      <c r="GNE31" s="199" t="n"/>
      <c r="GNF31" s="199" t="n"/>
      <c r="GNG31" s="199" t="n"/>
      <c r="GNH31" s="199" t="n"/>
      <c r="GNI31" s="199" t="n"/>
      <c r="GNJ31" s="199" t="n"/>
      <c r="GNK31" s="199" t="n"/>
      <c r="GNL31" s="199" t="n"/>
      <c r="GNM31" s="199" t="n"/>
      <c r="GNN31" s="199" t="n"/>
      <c r="GNO31" s="199" t="n"/>
      <c r="GNP31" s="199" t="n"/>
      <c r="GNQ31" s="199" t="n"/>
      <c r="GNR31" s="199" t="n"/>
      <c r="GNS31" s="199" t="n"/>
      <c r="GNT31" s="199" t="n"/>
      <c r="GNU31" s="199" t="n"/>
      <c r="GNV31" s="199" t="n"/>
      <c r="GNW31" s="199" t="n"/>
      <c r="GNX31" s="199" t="n"/>
      <c r="GNY31" s="199" t="n"/>
      <c r="GNZ31" s="199" t="n"/>
      <c r="GOA31" s="199" t="n"/>
      <c r="GOB31" s="199" t="n"/>
      <c r="GOC31" s="199" t="n"/>
      <c r="GOD31" s="199" t="n"/>
      <c r="GOE31" s="199" t="n"/>
      <c r="GOF31" s="199" t="n"/>
      <c r="GOG31" s="199" t="n"/>
      <c r="GOH31" s="199" t="n"/>
      <c r="GOI31" s="199" t="n"/>
      <c r="GOJ31" s="199" t="n"/>
      <c r="GOK31" s="199" t="n"/>
      <c r="GOL31" s="199" t="n"/>
      <c r="GOM31" s="199" t="n"/>
      <c r="GON31" s="199" t="n"/>
      <c r="GOO31" s="199" t="n"/>
      <c r="GOP31" s="199" t="n"/>
      <c r="GOQ31" s="199" t="n"/>
      <c r="GOR31" s="199" t="n"/>
      <c r="GOS31" s="199" t="n"/>
      <c r="GOT31" s="199" t="n"/>
      <c r="GOU31" s="199" t="n"/>
      <c r="GOV31" s="199" t="n"/>
      <c r="GOW31" s="199" t="n"/>
      <c r="GOX31" s="199" t="n"/>
      <c r="GOY31" s="199" t="n"/>
      <c r="GOZ31" s="199" t="n"/>
      <c r="GPA31" s="199" t="n"/>
      <c r="GPB31" s="199" t="n"/>
      <c r="GPC31" s="199" t="n"/>
      <c r="GPD31" s="199" t="n"/>
      <c r="GPE31" s="199" t="n"/>
      <c r="GPF31" s="199" t="n"/>
      <c r="GPG31" s="199" t="n"/>
      <c r="GPH31" s="199" t="n"/>
      <c r="GPI31" s="199" t="n"/>
      <c r="GPJ31" s="199" t="n"/>
      <c r="GPK31" s="199" t="n"/>
      <c r="GPL31" s="199" t="n"/>
      <c r="GPM31" s="199" t="n"/>
      <c r="GPN31" s="199" t="n"/>
      <c r="GPO31" s="199" t="n"/>
      <c r="GPP31" s="199" t="n"/>
      <c r="GPQ31" s="199" t="n"/>
      <c r="GPR31" s="199" t="n"/>
      <c r="GPS31" s="199" t="n"/>
      <c r="GPT31" s="199" t="n"/>
      <c r="GPU31" s="199" t="n"/>
      <c r="GPV31" s="199" t="n"/>
      <c r="GPW31" s="199" t="n"/>
      <c r="GPX31" s="199" t="n"/>
      <c r="GPY31" s="199" t="n"/>
      <c r="GPZ31" s="199" t="n"/>
      <c r="GQA31" s="199" t="n"/>
      <c r="GQB31" s="199" t="n"/>
      <c r="GQC31" s="199" t="n"/>
      <c r="GQD31" s="199" t="n"/>
      <c r="GQE31" s="199" t="n"/>
      <c r="GQF31" s="199" t="n"/>
      <c r="GQG31" s="199" t="n"/>
      <c r="GQH31" s="199" t="n"/>
      <c r="GQI31" s="199" t="n"/>
      <c r="GQJ31" s="199" t="n"/>
      <c r="GQK31" s="199" t="n"/>
      <c r="GQL31" s="199" t="n"/>
      <c r="GQM31" s="199" t="n"/>
      <c r="GQN31" s="199" t="n"/>
      <c r="GQO31" s="199" t="n"/>
      <c r="GQP31" s="199" t="n"/>
      <c r="GQQ31" s="199" t="n"/>
      <c r="GQR31" s="199" t="n"/>
      <c r="GQS31" s="199" t="n"/>
      <c r="GQT31" s="199" t="n"/>
      <c r="GQU31" s="199" t="n"/>
      <c r="GQV31" s="199" t="n"/>
      <c r="GQW31" s="199" t="n"/>
      <c r="GQX31" s="199" t="n"/>
      <c r="GQY31" s="199" t="n"/>
      <c r="GQZ31" s="199" t="n"/>
      <c r="GRA31" s="199" t="n"/>
      <c r="GRB31" s="199" t="n"/>
      <c r="GRC31" s="199" t="n"/>
      <c r="GRD31" s="199" t="n"/>
      <c r="GRE31" s="199" t="n"/>
      <c r="GRF31" s="199" t="n"/>
      <c r="GRG31" s="199" t="n"/>
      <c r="GRH31" s="199" t="n"/>
      <c r="GRI31" s="199" t="n"/>
      <c r="GRJ31" s="199" t="n"/>
      <c r="GRK31" s="199" t="n"/>
      <c r="GRL31" s="199" t="n"/>
      <c r="GRM31" s="199" t="n"/>
      <c r="GRN31" s="199" t="n"/>
      <c r="GRO31" s="199" t="n"/>
      <c r="GRP31" s="199" t="n"/>
      <c r="GRQ31" s="199" t="n"/>
      <c r="GRR31" s="199" t="n"/>
      <c r="GRS31" s="199" t="n"/>
      <c r="GRT31" s="199" t="n"/>
      <c r="GRU31" s="199" t="n"/>
      <c r="GRV31" s="199" t="n"/>
      <c r="GRW31" s="199" t="n"/>
      <c r="GRX31" s="199" t="n"/>
      <c r="GRY31" s="199" t="n"/>
      <c r="GRZ31" s="199" t="n"/>
      <c r="GSA31" s="199" t="n"/>
      <c r="GSB31" s="199" t="n"/>
      <c r="GSC31" s="199" t="n"/>
      <c r="GSD31" s="199" t="n"/>
      <c r="GSE31" s="199" t="n"/>
      <c r="GSF31" s="199" t="n"/>
      <c r="GSG31" s="199" t="n"/>
      <c r="GSH31" s="199" t="n"/>
      <c r="GSI31" s="199" t="n"/>
      <c r="GSJ31" s="199" t="n"/>
      <c r="GSK31" s="199" t="n"/>
      <c r="GSL31" s="199" t="n"/>
      <c r="GSM31" s="199" t="n"/>
      <c r="GSN31" s="199" t="n"/>
      <c r="GSO31" s="199" t="n"/>
      <c r="GSP31" s="199" t="n"/>
      <c r="GSQ31" s="199" t="n"/>
      <c r="GSR31" s="199" t="n"/>
      <c r="GSS31" s="199" t="n"/>
      <c r="GST31" s="199" t="n"/>
      <c r="GSU31" s="199" t="n"/>
      <c r="GSV31" s="199" t="n"/>
      <c r="GSW31" s="199" t="n"/>
      <c r="GSX31" s="199" t="n"/>
      <c r="GSY31" s="199" t="n"/>
      <c r="GSZ31" s="199" t="n"/>
      <c r="GTA31" s="199" t="n"/>
      <c r="GTB31" s="199" t="n"/>
      <c r="GTC31" s="199" t="n"/>
      <c r="GTD31" s="199" t="n"/>
      <c r="GTE31" s="199" t="n"/>
      <c r="GTF31" s="199" t="n"/>
      <c r="GTG31" s="199" t="n"/>
      <c r="GTH31" s="199" t="n"/>
      <c r="GTI31" s="199" t="n"/>
      <c r="GTJ31" s="199" t="n"/>
      <c r="GTK31" s="199" t="n"/>
      <c r="GTL31" s="199" t="n"/>
      <c r="GTM31" s="199" t="n"/>
      <c r="GTN31" s="199" t="n"/>
      <c r="GTO31" s="199" t="n"/>
      <c r="GTP31" s="199" t="n"/>
      <c r="GTQ31" s="199" t="n"/>
      <c r="GTR31" s="199" t="n"/>
      <c r="GTS31" s="199" t="n"/>
      <c r="GTT31" s="199" t="n"/>
      <c r="GTU31" s="199" t="n"/>
      <c r="GTV31" s="199" t="n"/>
      <c r="GTW31" s="199" t="n"/>
      <c r="GTX31" s="199" t="n"/>
      <c r="GTY31" s="199" t="n"/>
      <c r="GTZ31" s="199" t="n"/>
      <c r="GUA31" s="199" t="n"/>
      <c r="GUB31" s="199" t="n"/>
      <c r="GUC31" s="199" t="n"/>
      <c r="GUD31" s="199" t="n"/>
      <c r="GUE31" s="199" t="n"/>
      <c r="GUF31" s="199" t="n"/>
      <c r="GUG31" s="199" t="n"/>
      <c r="GUH31" s="199" t="n"/>
      <c r="GUI31" s="199" t="n"/>
      <c r="GUJ31" s="199" t="n"/>
      <c r="GUK31" s="199" t="n"/>
      <c r="GUL31" s="199" t="n"/>
      <c r="GUM31" s="199" t="n"/>
      <c r="GUN31" s="199" t="n"/>
      <c r="GUO31" s="199" t="n"/>
      <c r="GUP31" s="199" t="n"/>
      <c r="GUQ31" s="199" t="n"/>
      <c r="GUR31" s="199" t="n"/>
      <c r="GUS31" s="199" t="n"/>
      <c r="GUT31" s="199" t="n"/>
      <c r="GUU31" s="199" t="n"/>
      <c r="GUV31" s="199" t="n"/>
      <c r="GUW31" s="199" t="n"/>
      <c r="GUX31" s="199" t="n"/>
      <c r="GUY31" s="199" t="n"/>
      <c r="GUZ31" s="199" t="n"/>
      <c r="GVA31" s="199" t="n"/>
      <c r="GVB31" s="199" t="n"/>
      <c r="GVC31" s="199" t="n"/>
      <c r="GVD31" s="199" t="n"/>
      <c r="GVE31" s="199" t="n"/>
      <c r="GVF31" s="199" t="n"/>
      <c r="GVG31" s="199" t="n"/>
      <c r="GVH31" s="199" t="n"/>
      <c r="GVI31" s="199" t="n"/>
      <c r="GVJ31" s="199" t="n"/>
      <c r="GVK31" s="199" t="n"/>
      <c r="GVL31" s="199" t="n"/>
      <c r="GVM31" s="199" t="n"/>
      <c r="GVN31" s="199" t="n"/>
      <c r="GVO31" s="199" t="n"/>
      <c r="GVP31" s="199" t="n"/>
      <c r="GVQ31" s="199" t="n"/>
      <c r="GVR31" s="199" t="n"/>
      <c r="GVS31" s="199" t="n"/>
      <c r="GVT31" s="199" t="n"/>
      <c r="GVU31" s="199" t="n"/>
      <c r="GVV31" s="199" t="n"/>
      <c r="GVW31" s="199" t="n"/>
      <c r="GVX31" s="199" t="n"/>
      <c r="GVY31" s="199" t="n"/>
      <c r="GVZ31" s="199" t="n"/>
      <c r="GWA31" s="199" t="n"/>
      <c r="GWB31" s="199" t="n"/>
      <c r="GWC31" s="199" t="n"/>
      <c r="GWD31" s="199" t="n"/>
      <c r="GWE31" s="199" t="n"/>
      <c r="GWF31" s="199" t="n"/>
      <c r="GWG31" s="199" t="n"/>
      <c r="GWH31" s="199" t="n"/>
      <c r="GWI31" s="199" t="n"/>
      <c r="GWJ31" s="199" t="n"/>
      <c r="GWK31" s="199" t="n"/>
      <c r="GWL31" s="199" t="n"/>
      <c r="GWM31" s="199" t="n"/>
      <c r="GWN31" s="199" t="n"/>
      <c r="GWO31" s="199" t="n"/>
      <c r="GWP31" s="199" t="n"/>
      <c r="GWQ31" s="199" t="n"/>
      <c r="GWR31" s="199" t="n"/>
      <c r="GWS31" s="199" t="n"/>
      <c r="GWT31" s="199" t="n"/>
      <c r="GWU31" s="199" t="n"/>
      <c r="GWV31" s="199" t="n"/>
      <c r="GWW31" s="199" t="n"/>
      <c r="GWX31" s="199" t="n"/>
      <c r="GWY31" s="199" t="n"/>
      <c r="GWZ31" s="199" t="n"/>
      <c r="GXA31" s="199" t="n"/>
      <c r="GXB31" s="199" t="n"/>
      <c r="GXC31" s="199" t="n"/>
      <c r="GXD31" s="199" t="n"/>
      <c r="GXE31" s="199" t="n"/>
      <c r="GXF31" s="199" t="n"/>
      <c r="GXG31" s="199" t="n"/>
      <c r="GXH31" s="199" t="n"/>
      <c r="GXI31" s="199" t="n"/>
      <c r="GXJ31" s="199" t="n"/>
      <c r="GXK31" s="199" t="n"/>
      <c r="GXL31" s="199" t="n"/>
      <c r="GXM31" s="199" t="n"/>
      <c r="GXN31" s="199" t="n"/>
      <c r="GXO31" s="199" t="n"/>
      <c r="GXP31" s="199" t="n"/>
      <c r="GXQ31" s="199" t="n"/>
      <c r="GXR31" s="199" t="n"/>
      <c r="GXS31" s="199" t="n"/>
      <c r="GXT31" s="199" t="n"/>
      <c r="GXU31" s="199" t="n"/>
      <c r="GXV31" s="199" t="n"/>
      <c r="GXW31" s="199" t="n"/>
      <c r="GXX31" s="199" t="n"/>
      <c r="GXY31" s="199" t="n"/>
      <c r="GXZ31" s="199" t="n"/>
      <c r="GYA31" s="199" t="n"/>
      <c r="GYB31" s="199" t="n"/>
      <c r="GYC31" s="199" t="n"/>
      <c r="GYD31" s="199" t="n"/>
      <c r="GYE31" s="199" t="n"/>
      <c r="GYF31" s="199" t="n"/>
      <c r="GYG31" s="199" t="n"/>
      <c r="GYH31" s="199" t="n"/>
      <c r="GYI31" s="199" t="n"/>
      <c r="GYJ31" s="199" t="n"/>
      <c r="GYK31" s="199" t="n"/>
      <c r="GYL31" s="199" t="n"/>
      <c r="GYM31" s="199" t="n"/>
      <c r="GYN31" s="199" t="n"/>
      <c r="GYO31" s="199" t="n"/>
      <c r="GYP31" s="199" t="n"/>
      <c r="GYQ31" s="199" t="n"/>
      <c r="GYR31" s="199" t="n"/>
      <c r="GYS31" s="199" t="n"/>
      <c r="GYT31" s="199" t="n"/>
      <c r="GYU31" s="199" t="n"/>
      <c r="GYV31" s="199" t="n"/>
      <c r="GYW31" s="199" t="n"/>
      <c r="GYX31" s="199" t="n"/>
      <c r="GYY31" s="199" t="n"/>
      <c r="GYZ31" s="199" t="n"/>
      <c r="GZA31" s="199" t="n"/>
      <c r="GZB31" s="199" t="n"/>
      <c r="GZC31" s="199" t="n"/>
      <c r="GZD31" s="199" t="n"/>
      <c r="GZE31" s="199" t="n"/>
      <c r="GZF31" s="199" t="n"/>
      <c r="GZG31" s="199" t="n"/>
      <c r="GZH31" s="199" t="n"/>
      <c r="GZI31" s="199" t="n"/>
      <c r="GZJ31" s="199" t="n"/>
      <c r="GZK31" s="199" t="n"/>
      <c r="GZL31" s="199" t="n"/>
      <c r="GZM31" s="199" t="n"/>
      <c r="GZN31" s="199" t="n"/>
      <c r="GZO31" s="199" t="n"/>
      <c r="GZP31" s="199" t="n"/>
      <c r="GZQ31" s="199" t="n"/>
      <c r="GZR31" s="199" t="n"/>
      <c r="GZS31" s="199" t="n"/>
      <c r="GZT31" s="199" t="n"/>
      <c r="GZU31" s="199" t="n"/>
      <c r="GZV31" s="199" t="n"/>
      <c r="GZW31" s="199" t="n"/>
      <c r="GZX31" s="199" t="n"/>
      <c r="GZY31" s="199" t="n"/>
      <c r="GZZ31" s="199" t="n"/>
      <c r="HAA31" s="199" t="n"/>
      <c r="HAB31" s="199" t="n"/>
      <c r="HAC31" s="199" t="n"/>
      <c r="HAD31" s="199" t="n"/>
      <c r="HAE31" s="199" t="n"/>
      <c r="HAF31" s="199" t="n"/>
      <c r="HAG31" s="199" t="n"/>
      <c r="HAH31" s="199" t="n"/>
      <c r="HAI31" s="199" t="n"/>
      <c r="HAJ31" s="199" t="n"/>
      <c r="HAK31" s="199" t="n"/>
      <c r="HAL31" s="199" t="n"/>
      <c r="HAM31" s="199" t="n"/>
      <c r="HAN31" s="199" t="n"/>
      <c r="HAO31" s="199" t="n"/>
      <c r="HAP31" s="199" t="n"/>
      <c r="HAQ31" s="199" t="n"/>
      <c r="HAR31" s="199" t="n"/>
      <c r="HAS31" s="199" t="n"/>
      <c r="HAT31" s="199" t="n"/>
      <c r="HAU31" s="199" t="n"/>
      <c r="HAV31" s="199" t="n"/>
      <c r="HAW31" s="199" t="n"/>
      <c r="HAX31" s="199" t="n"/>
      <c r="HAY31" s="199" t="n"/>
      <c r="HAZ31" s="199" t="n"/>
      <c r="HBA31" s="199" t="n"/>
      <c r="HBB31" s="199" t="n"/>
      <c r="HBC31" s="199" t="n"/>
      <c r="HBD31" s="199" t="n"/>
      <c r="HBE31" s="199" t="n"/>
      <c r="HBF31" s="199" t="n"/>
      <c r="HBG31" s="199" t="n"/>
      <c r="HBH31" s="199" t="n"/>
      <c r="HBI31" s="199" t="n"/>
      <c r="HBJ31" s="199" t="n"/>
      <c r="HBK31" s="199" t="n"/>
      <c r="HBL31" s="199" t="n"/>
      <c r="HBM31" s="199" t="n"/>
      <c r="HBN31" s="199" t="n"/>
      <c r="HBO31" s="199" t="n"/>
      <c r="HBP31" s="199" t="n"/>
      <c r="HBQ31" s="199" t="n"/>
      <c r="HBR31" s="199" t="n"/>
      <c r="HBS31" s="199" t="n"/>
      <c r="HBT31" s="199" t="n"/>
      <c r="HBU31" s="199" t="n"/>
      <c r="HBV31" s="199" t="n"/>
      <c r="HBW31" s="199" t="n"/>
      <c r="HBX31" s="199" t="n"/>
      <c r="HBY31" s="199" t="n"/>
      <c r="HBZ31" s="199" t="n"/>
      <c r="HCA31" s="199" t="n"/>
      <c r="HCB31" s="199" t="n"/>
      <c r="HCC31" s="199" t="n"/>
      <c r="HCD31" s="199" t="n"/>
      <c r="HCE31" s="199" t="n"/>
      <c r="HCF31" s="199" t="n"/>
      <c r="HCG31" s="199" t="n"/>
      <c r="HCH31" s="199" t="n"/>
      <c r="HCI31" s="199" t="n"/>
      <c r="HCJ31" s="199" t="n"/>
      <c r="HCK31" s="199" t="n"/>
      <c r="HCL31" s="199" t="n"/>
      <c r="HCM31" s="199" t="n"/>
      <c r="HCN31" s="199" t="n"/>
      <c r="HCO31" s="199" t="n"/>
      <c r="HCP31" s="199" t="n"/>
      <c r="HCQ31" s="199" t="n"/>
      <c r="HCR31" s="199" t="n"/>
      <c r="HCS31" s="199" t="n"/>
      <c r="HCT31" s="199" t="n"/>
      <c r="HCU31" s="199" t="n"/>
      <c r="HCV31" s="199" t="n"/>
      <c r="HCW31" s="199" t="n"/>
      <c r="HCX31" s="199" t="n"/>
      <c r="HCY31" s="199" t="n"/>
      <c r="HCZ31" s="199" t="n"/>
      <c r="HDA31" s="199" t="n"/>
      <c r="HDB31" s="199" t="n"/>
      <c r="HDC31" s="199" t="n"/>
      <c r="HDD31" s="199" t="n"/>
      <c r="HDE31" s="199" t="n"/>
      <c r="HDF31" s="199" t="n"/>
      <c r="HDG31" s="199" t="n"/>
      <c r="HDH31" s="199" t="n"/>
      <c r="HDI31" s="199" t="n"/>
      <c r="HDJ31" s="199" t="n"/>
      <c r="HDK31" s="199" t="n"/>
      <c r="HDL31" s="199" t="n"/>
      <c r="HDM31" s="199" t="n"/>
      <c r="HDN31" s="199" t="n"/>
      <c r="HDO31" s="199" t="n"/>
      <c r="HDP31" s="199" t="n"/>
      <c r="HDQ31" s="199" t="n"/>
      <c r="HDR31" s="199" t="n"/>
      <c r="HDS31" s="199" t="n"/>
      <c r="HDT31" s="199" t="n"/>
      <c r="HDU31" s="199" t="n"/>
      <c r="HDV31" s="199" t="n"/>
      <c r="HDW31" s="199" t="n"/>
      <c r="HDX31" s="199" t="n"/>
      <c r="HDY31" s="199" t="n"/>
      <c r="HDZ31" s="199" t="n"/>
      <c r="HEA31" s="199" t="n"/>
      <c r="HEB31" s="199" t="n"/>
      <c r="HEC31" s="199" t="n"/>
      <c r="HED31" s="199" t="n"/>
      <c r="HEE31" s="199" t="n"/>
      <c r="HEF31" s="199" t="n"/>
      <c r="HEG31" s="199" t="n"/>
      <c r="HEH31" s="199" t="n"/>
      <c r="HEI31" s="199" t="n"/>
      <c r="HEJ31" s="199" t="n"/>
      <c r="HEK31" s="199" t="n"/>
      <c r="HEL31" s="199" t="n"/>
      <c r="HEM31" s="199" t="n"/>
      <c r="HEN31" s="199" t="n"/>
      <c r="HEO31" s="199" t="n"/>
      <c r="HEP31" s="199" t="n"/>
      <c r="HEQ31" s="199" t="n"/>
      <c r="HER31" s="199" t="n"/>
      <c r="HES31" s="199" t="n"/>
      <c r="HET31" s="199" t="n"/>
      <c r="HEU31" s="199" t="n"/>
      <c r="HEV31" s="199" t="n"/>
      <c r="HEW31" s="199" t="n"/>
      <c r="HEX31" s="199" t="n"/>
      <c r="HEY31" s="199" t="n"/>
      <c r="HEZ31" s="199" t="n"/>
      <c r="HFA31" s="199" t="n"/>
      <c r="HFB31" s="199" t="n"/>
      <c r="HFC31" s="199" t="n"/>
      <c r="HFD31" s="199" t="n"/>
      <c r="HFE31" s="199" t="n"/>
      <c r="HFF31" s="199" t="n"/>
      <c r="HFG31" s="199" t="n"/>
      <c r="HFH31" s="199" t="n"/>
      <c r="HFI31" s="199" t="n"/>
      <c r="HFJ31" s="199" t="n"/>
      <c r="HFK31" s="199" t="n"/>
      <c r="HFL31" s="199" t="n"/>
      <c r="HFM31" s="199" t="n"/>
      <c r="HFN31" s="199" t="n"/>
      <c r="HFO31" s="199" t="n"/>
      <c r="HFP31" s="199" t="n"/>
      <c r="HFQ31" s="199" t="n"/>
      <c r="HFR31" s="199" t="n"/>
      <c r="HFS31" s="199" t="n"/>
      <c r="HFT31" s="199" t="n"/>
      <c r="HFU31" s="199" t="n"/>
      <c r="HFV31" s="199" t="n"/>
      <c r="HFW31" s="199" t="n"/>
      <c r="HFX31" s="199" t="n"/>
      <c r="HFY31" s="199" t="n"/>
      <c r="HFZ31" s="199" t="n"/>
      <c r="HGA31" s="199" t="n"/>
      <c r="HGB31" s="199" t="n"/>
      <c r="HGC31" s="199" t="n"/>
      <c r="HGD31" s="199" t="n"/>
      <c r="HGE31" s="199" t="n"/>
      <c r="HGF31" s="199" t="n"/>
      <c r="HGG31" s="199" t="n"/>
      <c r="HGH31" s="199" t="n"/>
      <c r="HGI31" s="199" t="n"/>
      <c r="HGJ31" s="199" t="n"/>
      <c r="HGK31" s="199" t="n"/>
      <c r="HGL31" s="199" t="n"/>
      <c r="HGM31" s="199" t="n"/>
      <c r="HGN31" s="199" t="n"/>
      <c r="HGO31" s="199" t="n"/>
      <c r="HGP31" s="199" t="n"/>
      <c r="HGQ31" s="199" t="n"/>
      <c r="HGR31" s="199" t="n"/>
      <c r="HGS31" s="199" t="n"/>
      <c r="HGT31" s="199" t="n"/>
      <c r="HGU31" s="199" t="n"/>
      <c r="HGV31" s="199" t="n"/>
      <c r="HGW31" s="199" t="n"/>
      <c r="HGX31" s="199" t="n"/>
      <c r="HGY31" s="199" t="n"/>
      <c r="HGZ31" s="199" t="n"/>
      <c r="HHA31" s="199" t="n"/>
      <c r="HHB31" s="199" t="n"/>
      <c r="HHC31" s="199" t="n"/>
      <c r="HHD31" s="199" t="n"/>
      <c r="HHE31" s="199" t="n"/>
      <c r="HHF31" s="199" t="n"/>
      <c r="HHG31" s="199" t="n"/>
      <c r="HHH31" s="199" t="n"/>
      <c r="HHI31" s="199" t="n"/>
      <c r="HHJ31" s="199" t="n"/>
      <c r="HHK31" s="199" t="n"/>
      <c r="HHL31" s="199" t="n"/>
      <c r="HHM31" s="199" t="n"/>
      <c r="HHN31" s="199" t="n"/>
      <c r="HHO31" s="199" t="n"/>
      <c r="HHP31" s="199" t="n"/>
      <c r="HHQ31" s="199" t="n"/>
      <c r="HHR31" s="199" t="n"/>
      <c r="HHS31" s="199" t="n"/>
      <c r="HHT31" s="199" t="n"/>
      <c r="HHU31" s="199" t="n"/>
      <c r="HHV31" s="199" t="n"/>
      <c r="HHW31" s="199" t="n"/>
      <c r="HHX31" s="199" t="n"/>
      <c r="HHY31" s="199" t="n"/>
      <c r="HHZ31" s="199" t="n"/>
      <c r="HIA31" s="199" t="n"/>
      <c r="HIB31" s="199" t="n"/>
      <c r="HIC31" s="199" t="n"/>
      <c r="HID31" s="199" t="n"/>
      <c r="HIE31" s="199" t="n"/>
      <c r="HIF31" s="199" t="n"/>
      <c r="HIG31" s="199" t="n"/>
      <c r="HIH31" s="199" t="n"/>
      <c r="HII31" s="199" t="n"/>
      <c r="HIJ31" s="199" t="n"/>
      <c r="HIK31" s="199" t="n"/>
      <c r="HIL31" s="199" t="n"/>
      <c r="HIM31" s="199" t="n"/>
      <c r="HIN31" s="199" t="n"/>
      <c r="HIO31" s="199" t="n"/>
      <c r="HIP31" s="199" t="n"/>
      <c r="HIQ31" s="199" t="n"/>
      <c r="HIR31" s="199" t="n"/>
      <c r="HIS31" s="199" t="n"/>
      <c r="HIT31" s="199" t="n"/>
      <c r="HIU31" s="199" t="n"/>
      <c r="HIV31" s="199" t="n"/>
      <c r="HIW31" s="199" t="n"/>
      <c r="HIX31" s="199" t="n"/>
      <c r="HIY31" s="199" t="n"/>
      <c r="HIZ31" s="199" t="n"/>
      <c r="HJA31" s="199" t="n"/>
      <c r="HJB31" s="199" t="n"/>
      <c r="HJC31" s="199" t="n"/>
      <c r="HJD31" s="199" t="n"/>
      <c r="HJE31" s="199" t="n"/>
      <c r="HJF31" s="199" t="n"/>
      <c r="HJG31" s="199" t="n"/>
      <c r="HJH31" s="199" t="n"/>
      <c r="HJI31" s="199" t="n"/>
      <c r="HJJ31" s="199" t="n"/>
      <c r="HJK31" s="199" t="n"/>
      <c r="HJL31" s="199" t="n"/>
      <c r="HJM31" s="199" t="n"/>
      <c r="HJN31" s="199" t="n"/>
      <c r="HJO31" s="199" t="n"/>
      <c r="HJP31" s="199" t="n"/>
      <c r="HJQ31" s="199" t="n"/>
      <c r="HJR31" s="199" t="n"/>
      <c r="HJS31" s="199" t="n"/>
      <c r="HJT31" s="199" t="n"/>
      <c r="HJU31" s="199" t="n"/>
      <c r="HJV31" s="199" t="n"/>
      <c r="HJW31" s="199" t="n"/>
      <c r="HJX31" s="199" t="n"/>
      <c r="HJY31" s="199" t="n"/>
      <c r="HJZ31" s="199" t="n"/>
      <c r="HKA31" s="199" t="n"/>
      <c r="HKB31" s="199" t="n"/>
      <c r="HKC31" s="199" t="n"/>
      <c r="HKD31" s="199" t="n"/>
      <c r="HKE31" s="199" t="n"/>
      <c r="HKF31" s="199" t="n"/>
      <c r="HKG31" s="199" t="n"/>
      <c r="HKH31" s="199" t="n"/>
      <c r="HKI31" s="199" t="n"/>
      <c r="HKJ31" s="199" t="n"/>
      <c r="HKK31" s="199" t="n"/>
      <c r="HKL31" s="199" t="n"/>
      <c r="HKM31" s="199" t="n"/>
      <c r="HKN31" s="199" t="n"/>
      <c r="HKO31" s="199" t="n"/>
      <c r="HKP31" s="199" t="n"/>
      <c r="HKQ31" s="199" t="n"/>
      <c r="HKR31" s="199" t="n"/>
      <c r="HKS31" s="199" t="n"/>
      <c r="HKT31" s="199" t="n"/>
      <c r="HKU31" s="199" t="n"/>
      <c r="HKV31" s="199" t="n"/>
      <c r="HKW31" s="199" t="n"/>
      <c r="HKX31" s="199" t="n"/>
      <c r="HKY31" s="199" t="n"/>
      <c r="HKZ31" s="199" t="n"/>
      <c r="HLA31" s="199" t="n"/>
      <c r="HLB31" s="199" t="n"/>
      <c r="HLC31" s="199" t="n"/>
      <c r="HLD31" s="199" t="n"/>
      <c r="HLE31" s="199" t="n"/>
      <c r="HLF31" s="199" t="n"/>
      <c r="HLG31" s="199" t="n"/>
      <c r="HLH31" s="199" t="n"/>
      <c r="HLI31" s="199" t="n"/>
      <c r="HLJ31" s="199" t="n"/>
      <c r="HLK31" s="199" t="n"/>
      <c r="HLL31" s="199" t="n"/>
      <c r="HLM31" s="199" t="n"/>
      <c r="HLN31" s="199" t="n"/>
      <c r="HLO31" s="199" t="n"/>
      <c r="HLP31" s="199" t="n"/>
      <c r="HLQ31" s="199" t="n"/>
      <c r="HLR31" s="199" t="n"/>
      <c r="HLS31" s="199" t="n"/>
      <c r="HLT31" s="199" t="n"/>
      <c r="HLU31" s="199" t="n"/>
      <c r="HLV31" s="199" t="n"/>
      <c r="HLW31" s="199" t="n"/>
      <c r="HLX31" s="199" t="n"/>
      <c r="HLY31" s="199" t="n"/>
      <c r="HLZ31" s="199" t="n"/>
      <c r="HMA31" s="199" t="n"/>
      <c r="HMB31" s="199" t="n"/>
      <c r="HMC31" s="199" t="n"/>
      <c r="HMD31" s="199" t="n"/>
      <c r="HME31" s="199" t="n"/>
      <c r="HMF31" s="199" t="n"/>
      <c r="HMG31" s="199" t="n"/>
      <c r="HMH31" s="199" t="n"/>
      <c r="HMI31" s="199" t="n"/>
      <c r="HMJ31" s="199" t="n"/>
      <c r="HMK31" s="199" t="n"/>
      <c r="HML31" s="199" t="n"/>
      <c r="HMM31" s="199" t="n"/>
      <c r="HMN31" s="199" t="n"/>
      <c r="HMO31" s="199" t="n"/>
      <c r="HMP31" s="199" t="n"/>
      <c r="HMQ31" s="199" t="n"/>
      <c r="HMR31" s="199" t="n"/>
      <c r="HMS31" s="199" t="n"/>
      <c r="HMT31" s="199" t="n"/>
      <c r="HMU31" s="199" t="n"/>
      <c r="HMV31" s="199" t="n"/>
      <c r="HMW31" s="199" t="n"/>
      <c r="HMX31" s="199" t="n"/>
      <c r="HMY31" s="199" t="n"/>
      <c r="HMZ31" s="199" t="n"/>
      <c r="HNA31" s="199" t="n"/>
      <c r="HNB31" s="199" t="n"/>
      <c r="HNC31" s="199" t="n"/>
      <c r="HND31" s="199" t="n"/>
      <c r="HNE31" s="199" t="n"/>
      <c r="HNF31" s="199" t="n"/>
      <c r="HNG31" s="199" t="n"/>
      <c r="HNH31" s="199" t="n"/>
      <c r="HNI31" s="199" t="n"/>
      <c r="HNJ31" s="199" t="n"/>
      <c r="HNK31" s="199" t="n"/>
      <c r="HNL31" s="199" t="n"/>
      <c r="HNM31" s="199" t="n"/>
      <c r="HNN31" s="199" t="n"/>
      <c r="HNO31" s="199" t="n"/>
      <c r="HNP31" s="199" t="n"/>
      <c r="HNQ31" s="199" t="n"/>
      <c r="HNR31" s="199" t="n"/>
      <c r="HNS31" s="199" t="n"/>
      <c r="HNT31" s="199" t="n"/>
      <c r="HNU31" s="199" t="n"/>
      <c r="HNV31" s="199" t="n"/>
      <c r="HNW31" s="199" t="n"/>
      <c r="HNX31" s="199" t="n"/>
      <c r="HNY31" s="199" t="n"/>
      <c r="HNZ31" s="199" t="n"/>
      <c r="HOA31" s="199" t="n"/>
      <c r="HOB31" s="199" t="n"/>
      <c r="HOC31" s="199" t="n"/>
      <c r="HOD31" s="199" t="n"/>
      <c r="HOE31" s="199" t="n"/>
      <c r="HOF31" s="199" t="n"/>
      <c r="HOG31" s="199" t="n"/>
      <c r="HOH31" s="199" t="n"/>
      <c r="HOI31" s="199" t="n"/>
      <c r="HOJ31" s="199" t="n"/>
      <c r="HOK31" s="199" t="n"/>
      <c r="HOL31" s="199" t="n"/>
      <c r="HOM31" s="199" t="n"/>
      <c r="HON31" s="199" t="n"/>
      <c r="HOO31" s="199" t="n"/>
      <c r="HOP31" s="199" t="n"/>
      <c r="HOQ31" s="199" t="n"/>
      <c r="HOR31" s="199" t="n"/>
      <c r="HOS31" s="199" t="n"/>
      <c r="HOT31" s="199" t="n"/>
      <c r="HOU31" s="199" t="n"/>
      <c r="HOV31" s="199" t="n"/>
      <c r="HOW31" s="199" t="n"/>
      <c r="HOX31" s="199" t="n"/>
      <c r="HOY31" s="199" t="n"/>
      <c r="HOZ31" s="199" t="n"/>
      <c r="HPA31" s="199" t="n"/>
      <c r="HPB31" s="199" t="n"/>
      <c r="HPC31" s="199" t="n"/>
      <c r="HPD31" s="199" t="n"/>
      <c r="HPE31" s="199" t="n"/>
      <c r="HPF31" s="199" t="n"/>
      <c r="HPG31" s="199" t="n"/>
      <c r="HPH31" s="199" t="n"/>
      <c r="HPI31" s="199" t="n"/>
      <c r="HPJ31" s="199" t="n"/>
      <c r="HPK31" s="199" t="n"/>
      <c r="HPL31" s="199" t="n"/>
      <c r="HPM31" s="199" t="n"/>
      <c r="HPN31" s="199" t="n"/>
      <c r="HPO31" s="199" t="n"/>
      <c r="HPP31" s="199" t="n"/>
      <c r="HPQ31" s="199" t="n"/>
      <c r="HPR31" s="199" t="n"/>
      <c r="HPS31" s="199" t="n"/>
      <c r="HPT31" s="199" t="n"/>
      <c r="HPU31" s="199" t="n"/>
      <c r="HPV31" s="199" t="n"/>
      <c r="HPW31" s="199" t="n"/>
      <c r="HPX31" s="199" t="n"/>
      <c r="HPY31" s="199" t="n"/>
      <c r="HPZ31" s="199" t="n"/>
      <c r="HQA31" s="199" t="n"/>
      <c r="HQB31" s="199" t="n"/>
      <c r="HQC31" s="199" t="n"/>
      <c r="HQD31" s="199" t="n"/>
      <c r="HQE31" s="199" t="n"/>
      <c r="HQF31" s="199" t="n"/>
      <c r="HQG31" s="199" t="n"/>
      <c r="HQH31" s="199" t="n"/>
      <c r="HQI31" s="199" t="n"/>
      <c r="HQJ31" s="199" t="n"/>
      <c r="HQK31" s="199" t="n"/>
      <c r="HQL31" s="199" t="n"/>
      <c r="HQM31" s="199" t="n"/>
      <c r="HQN31" s="199" t="n"/>
      <c r="HQO31" s="199" t="n"/>
      <c r="HQP31" s="199" t="n"/>
      <c r="HQQ31" s="199" t="n"/>
      <c r="HQR31" s="199" t="n"/>
      <c r="HQS31" s="199" t="n"/>
      <c r="HQT31" s="199" t="n"/>
      <c r="HQU31" s="199" t="n"/>
      <c r="HQV31" s="199" t="n"/>
      <c r="HQW31" s="199" t="n"/>
      <c r="HQX31" s="199" t="n"/>
      <c r="HQY31" s="199" t="n"/>
      <c r="HQZ31" s="199" t="n"/>
      <c r="HRA31" s="199" t="n"/>
      <c r="HRB31" s="199" t="n"/>
      <c r="HRC31" s="199" t="n"/>
      <c r="HRD31" s="199" t="n"/>
      <c r="HRE31" s="199" t="n"/>
      <c r="HRF31" s="199" t="n"/>
      <c r="HRG31" s="199" t="n"/>
      <c r="HRH31" s="199" t="n"/>
      <c r="HRI31" s="199" t="n"/>
      <c r="HRJ31" s="199" t="n"/>
      <c r="HRK31" s="199" t="n"/>
      <c r="HRL31" s="199" t="n"/>
      <c r="HRM31" s="199" t="n"/>
      <c r="HRN31" s="199" t="n"/>
      <c r="HRO31" s="199" t="n"/>
      <c r="HRP31" s="199" t="n"/>
      <c r="HRQ31" s="199" t="n"/>
      <c r="HRR31" s="199" t="n"/>
      <c r="HRS31" s="199" t="n"/>
      <c r="HRT31" s="199" t="n"/>
      <c r="HRU31" s="199" t="n"/>
      <c r="HRV31" s="199" t="n"/>
      <c r="HRW31" s="199" t="n"/>
      <c r="HRX31" s="199" t="n"/>
      <c r="HRY31" s="199" t="n"/>
      <c r="HRZ31" s="199" t="n"/>
      <c r="HSA31" s="199" t="n"/>
      <c r="HSB31" s="199" t="n"/>
      <c r="HSC31" s="199" t="n"/>
      <c r="HSD31" s="199" t="n"/>
      <c r="HSE31" s="199" t="n"/>
      <c r="HSF31" s="199" t="n"/>
      <c r="HSG31" s="199" t="n"/>
      <c r="HSH31" s="199" t="n"/>
      <c r="HSI31" s="199" t="n"/>
      <c r="HSJ31" s="199" t="n"/>
      <c r="HSK31" s="199" t="n"/>
      <c r="HSL31" s="199" t="n"/>
      <c r="HSM31" s="199" t="n"/>
      <c r="HSN31" s="199" t="n"/>
      <c r="HSO31" s="199" t="n"/>
      <c r="HSP31" s="199" t="n"/>
      <c r="HSQ31" s="199" t="n"/>
      <c r="HSR31" s="199" t="n"/>
      <c r="HSS31" s="199" t="n"/>
      <c r="HST31" s="199" t="n"/>
      <c r="HSU31" s="199" t="n"/>
      <c r="HSV31" s="199" t="n"/>
      <c r="HSW31" s="199" t="n"/>
      <c r="HSX31" s="199" t="n"/>
      <c r="HSY31" s="199" t="n"/>
      <c r="HSZ31" s="199" t="n"/>
      <c r="HTA31" s="199" t="n"/>
      <c r="HTB31" s="199" t="n"/>
      <c r="HTC31" s="199" t="n"/>
      <c r="HTD31" s="199" t="n"/>
      <c r="HTE31" s="199" t="n"/>
      <c r="HTF31" s="199" t="n"/>
      <c r="HTG31" s="199" t="n"/>
      <c r="HTH31" s="199" t="n"/>
      <c r="HTI31" s="199" t="n"/>
      <c r="HTJ31" s="199" t="n"/>
      <c r="HTK31" s="199" t="n"/>
      <c r="HTL31" s="199" t="n"/>
      <c r="HTM31" s="199" t="n"/>
      <c r="HTN31" s="199" t="n"/>
      <c r="HTO31" s="199" t="n"/>
      <c r="HTP31" s="199" t="n"/>
      <c r="HTQ31" s="199" t="n"/>
      <c r="HTR31" s="199" t="n"/>
      <c r="HTS31" s="199" t="n"/>
      <c r="HTT31" s="199" t="n"/>
      <c r="HTU31" s="199" t="n"/>
      <c r="HTV31" s="199" t="n"/>
      <c r="HTW31" s="199" t="n"/>
      <c r="HTX31" s="199" t="n"/>
      <c r="HTY31" s="199" t="n"/>
      <c r="HTZ31" s="199" t="n"/>
      <c r="HUA31" s="199" t="n"/>
      <c r="HUB31" s="199" t="n"/>
      <c r="HUC31" s="199" t="n"/>
      <c r="HUD31" s="199" t="n"/>
      <c r="HUE31" s="199" t="n"/>
      <c r="HUF31" s="199" t="n"/>
      <c r="HUG31" s="199" t="n"/>
      <c r="HUH31" s="199" t="n"/>
      <c r="HUI31" s="199" t="n"/>
      <c r="HUJ31" s="199" t="n"/>
      <c r="HUK31" s="199" t="n"/>
      <c r="HUL31" s="199" t="n"/>
      <c r="HUM31" s="199" t="n"/>
      <c r="HUN31" s="199" t="n"/>
      <c r="HUO31" s="199" t="n"/>
      <c r="HUP31" s="199" t="n"/>
      <c r="HUQ31" s="199" t="n"/>
      <c r="HUR31" s="199" t="n"/>
      <c r="HUS31" s="199" t="n"/>
      <c r="HUT31" s="199" t="n"/>
      <c r="HUU31" s="199" t="n"/>
      <c r="HUV31" s="199" t="n"/>
      <c r="HUW31" s="199" t="n"/>
      <c r="HUX31" s="199" t="n"/>
      <c r="HUY31" s="199" t="n"/>
      <c r="HUZ31" s="199" t="n"/>
      <c r="HVA31" s="199" t="n"/>
      <c r="HVB31" s="199" t="n"/>
      <c r="HVC31" s="199" t="n"/>
      <c r="HVD31" s="199" t="n"/>
      <c r="HVE31" s="199" t="n"/>
      <c r="HVF31" s="199" t="n"/>
      <c r="HVG31" s="199" t="n"/>
      <c r="HVH31" s="199" t="n"/>
      <c r="HVI31" s="199" t="n"/>
      <c r="HVJ31" s="199" t="n"/>
      <c r="HVK31" s="199" t="n"/>
      <c r="HVL31" s="199" t="n"/>
      <c r="HVM31" s="199" t="n"/>
      <c r="HVN31" s="199" t="n"/>
      <c r="HVO31" s="199" t="n"/>
      <c r="HVP31" s="199" t="n"/>
      <c r="HVQ31" s="199" t="n"/>
      <c r="HVR31" s="199" t="n"/>
      <c r="HVS31" s="199" t="n"/>
      <c r="HVT31" s="199" t="n"/>
      <c r="HVU31" s="199" t="n"/>
      <c r="HVV31" s="199" t="n"/>
      <c r="HVW31" s="199" t="n"/>
      <c r="HVX31" s="199" t="n"/>
      <c r="HVY31" s="199" t="n"/>
      <c r="HVZ31" s="199" t="n"/>
      <c r="HWA31" s="199" t="n"/>
      <c r="HWB31" s="199" t="n"/>
      <c r="HWC31" s="199" t="n"/>
      <c r="HWD31" s="199" t="n"/>
      <c r="HWE31" s="199" t="n"/>
      <c r="HWF31" s="199" t="n"/>
      <c r="HWG31" s="199" t="n"/>
      <c r="HWH31" s="199" t="n"/>
      <c r="HWI31" s="199" t="n"/>
      <c r="HWJ31" s="199" t="n"/>
      <c r="HWK31" s="199" t="n"/>
      <c r="HWL31" s="199" t="n"/>
      <c r="HWM31" s="199" t="n"/>
      <c r="HWN31" s="199" t="n"/>
      <c r="HWO31" s="199" t="n"/>
      <c r="HWP31" s="199" t="n"/>
      <c r="HWQ31" s="199" t="n"/>
      <c r="HWR31" s="199" t="n"/>
      <c r="HWS31" s="199" t="n"/>
      <c r="HWT31" s="199" t="n"/>
      <c r="HWU31" s="199" t="n"/>
      <c r="HWV31" s="199" t="n"/>
      <c r="HWW31" s="199" t="n"/>
      <c r="HWX31" s="199" t="n"/>
      <c r="HWY31" s="199" t="n"/>
      <c r="HWZ31" s="199" t="n"/>
      <c r="HXA31" s="199" t="n"/>
      <c r="HXB31" s="199" t="n"/>
      <c r="HXC31" s="199" t="n"/>
      <c r="HXD31" s="199" t="n"/>
      <c r="HXE31" s="199" t="n"/>
      <c r="HXF31" s="199" t="n"/>
      <c r="HXG31" s="199" t="n"/>
      <c r="HXH31" s="199" t="n"/>
      <c r="HXI31" s="199" t="n"/>
      <c r="HXJ31" s="199" t="n"/>
      <c r="HXK31" s="199" t="n"/>
      <c r="HXL31" s="199" t="n"/>
      <c r="HXM31" s="199" t="n"/>
      <c r="HXN31" s="199" t="n"/>
      <c r="HXO31" s="199" t="n"/>
      <c r="HXP31" s="199" t="n"/>
      <c r="HXQ31" s="199" t="n"/>
      <c r="HXR31" s="199" t="n"/>
      <c r="HXS31" s="199" t="n"/>
      <c r="HXT31" s="199" t="n"/>
      <c r="HXU31" s="199" t="n"/>
      <c r="HXV31" s="199" t="n"/>
      <c r="HXW31" s="199" t="n"/>
      <c r="HXX31" s="199" t="n"/>
      <c r="HXY31" s="199" t="n"/>
      <c r="HXZ31" s="199" t="n"/>
      <c r="HYA31" s="199" t="n"/>
      <c r="HYB31" s="199" t="n"/>
      <c r="HYC31" s="199" t="n"/>
      <c r="HYD31" s="199" t="n"/>
      <c r="HYE31" s="199" t="n"/>
      <c r="HYF31" s="199" t="n"/>
      <c r="HYG31" s="199" t="n"/>
      <c r="HYH31" s="199" t="n"/>
      <c r="HYI31" s="199" t="n"/>
      <c r="HYJ31" s="199" t="n"/>
      <c r="HYK31" s="199" t="n"/>
      <c r="HYL31" s="199" t="n"/>
      <c r="HYM31" s="199" t="n"/>
      <c r="HYN31" s="199" t="n"/>
      <c r="HYO31" s="199" t="n"/>
      <c r="HYP31" s="199" t="n"/>
      <c r="HYQ31" s="199" t="n"/>
      <c r="HYR31" s="199" t="n"/>
      <c r="HYS31" s="199" t="n"/>
      <c r="HYT31" s="199" t="n"/>
      <c r="HYU31" s="199" t="n"/>
      <c r="HYV31" s="199" t="n"/>
      <c r="HYW31" s="199" t="n"/>
      <c r="HYX31" s="199" t="n"/>
      <c r="HYY31" s="199" t="n"/>
      <c r="HYZ31" s="199" t="n"/>
      <c r="HZA31" s="199" t="n"/>
      <c r="HZB31" s="199" t="n"/>
      <c r="HZC31" s="199" t="n"/>
      <c r="HZD31" s="199" t="n"/>
      <c r="HZE31" s="199" t="n"/>
      <c r="HZF31" s="199" t="n"/>
      <c r="HZG31" s="199" t="n"/>
      <c r="HZH31" s="199" t="n"/>
      <c r="HZI31" s="199" t="n"/>
      <c r="HZJ31" s="199" t="n"/>
      <c r="HZK31" s="199" t="n"/>
      <c r="HZL31" s="199" t="n"/>
      <c r="HZM31" s="199" t="n"/>
      <c r="HZN31" s="199" t="n"/>
      <c r="HZO31" s="199" t="n"/>
      <c r="HZP31" s="199" t="n"/>
      <c r="HZQ31" s="199" t="n"/>
      <c r="HZR31" s="199" t="n"/>
      <c r="HZS31" s="199" t="n"/>
      <c r="HZT31" s="199" t="n"/>
      <c r="HZU31" s="199" t="n"/>
      <c r="HZV31" s="199" t="n"/>
      <c r="HZW31" s="199" t="n"/>
      <c r="HZX31" s="199" t="n"/>
      <c r="HZY31" s="199" t="n"/>
      <c r="HZZ31" s="199" t="n"/>
      <c r="IAA31" s="199" t="n"/>
      <c r="IAB31" s="199" t="n"/>
      <c r="IAC31" s="199" t="n"/>
      <c r="IAD31" s="199" t="n"/>
      <c r="IAE31" s="199" t="n"/>
      <c r="IAF31" s="199" t="n"/>
      <c r="IAG31" s="199" t="n"/>
      <c r="IAH31" s="199" t="n"/>
      <c r="IAI31" s="199" t="n"/>
      <c r="IAJ31" s="199" t="n"/>
      <c r="IAK31" s="199" t="n"/>
      <c r="IAL31" s="199" t="n"/>
      <c r="IAM31" s="199" t="n"/>
      <c r="IAN31" s="199" t="n"/>
      <c r="IAO31" s="199" t="n"/>
      <c r="IAP31" s="199" t="n"/>
      <c r="IAQ31" s="199" t="n"/>
      <c r="IAR31" s="199" t="n"/>
      <c r="IAS31" s="199" t="n"/>
      <c r="IAT31" s="199" t="n"/>
      <c r="IAU31" s="199" t="n"/>
      <c r="IAV31" s="199" t="n"/>
      <c r="IAW31" s="199" t="n"/>
      <c r="IAX31" s="199" t="n"/>
      <c r="IAY31" s="199" t="n"/>
      <c r="IAZ31" s="199" t="n"/>
      <c r="IBA31" s="199" t="n"/>
      <c r="IBB31" s="199" t="n"/>
      <c r="IBC31" s="199" t="n"/>
      <c r="IBD31" s="199" t="n"/>
      <c r="IBE31" s="199" t="n"/>
      <c r="IBF31" s="199" t="n"/>
      <c r="IBG31" s="199" t="n"/>
      <c r="IBH31" s="199" t="n"/>
      <c r="IBI31" s="199" t="n"/>
      <c r="IBJ31" s="199" t="n"/>
      <c r="IBK31" s="199" t="n"/>
      <c r="IBL31" s="199" t="n"/>
      <c r="IBM31" s="199" t="n"/>
      <c r="IBN31" s="199" t="n"/>
      <c r="IBO31" s="199" t="n"/>
      <c r="IBP31" s="199" t="n"/>
      <c r="IBQ31" s="199" t="n"/>
      <c r="IBR31" s="199" t="n"/>
      <c r="IBS31" s="199" t="n"/>
      <c r="IBT31" s="199" t="n"/>
      <c r="IBU31" s="199" t="n"/>
      <c r="IBV31" s="199" t="n"/>
      <c r="IBW31" s="199" t="n"/>
      <c r="IBX31" s="199" t="n"/>
      <c r="IBY31" s="199" t="n"/>
      <c r="IBZ31" s="199" t="n"/>
      <c r="ICA31" s="199" t="n"/>
      <c r="ICB31" s="199" t="n"/>
      <c r="ICC31" s="199" t="n"/>
      <c r="ICD31" s="199" t="n"/>
      <c r="ICE31" s="199" t="n"/>
      <c r="ICF31" s="199" t="n"/>
      <c r="ICG31" s="199" t="n"/>
      <c r="ICH31" s="199" t="n"/>
      <c r="ICI31" s="199" t="n"/>
      <c r="ICJ31" s="199" t="n"/>
      <c r="ICK31" s="199" t="n"/>
      <c r="ICL31" s="199" t="n"/>
      <c r="ICM31" s="199" t="n"/>
      <c r="ICN31" s="199" t="n"/>
      <c r="ICO31" s="199" t="n"/>
      <c r="ICP31" s="199" t="n"/>
      <c r="ICQ31" s="199" t="n"/>
      <c r="ICR31" s="199" t="n"/>
      <c r="ICS31" s="199" t="n"/>
      <c r="ICT31" s="199" t="n"/>
      <c r="ICU31" s="199" t="n"/>
      <c r="ICV31" s="199" t="n"/>
      <c r="ICW31" s="199" t="n"/>
      <c r="ICX31" s="199" t="n"/>
      <c r="ICY31" s="199" t="n"/>
      <c r="ICZ31" s="199" t="n"/>
      <c r="IDA31" s="199" t="n"/>
      <c r="IDB31" s="199" t="n"/>
      <c r="IDC31" s="199" t="n"/>
      <c r="IDD31" s="199" t="n"/>
      <c r="IDE31" s="199" t="n"/>
      <c r="IDF31" s="199" t="n"/>
      <c r="IDG31" s="199" t="n"/>
      <c r="IDH31" s="199" t="n"/>
      <c r="IDI31" s="199" t="n"/>
      <c r="IDJ31" s="199" t="n"/>
      <c r="IDK31" s="199" t="n"/>
      <c r="IDL31" s="199" t="n"/>
      <c r="IDM31" s="199" t="n"/>
      <c r="IDN31" s="199" t="n"/>
      <c r="IDO31" s="199" t="n"/>
      <c r="IDP31" s="199" t="n"/>
      <c r="IDQ31" s="199" t="n"/>
      <c r="IDR31" s="199" t="n"/>
      <c r="IDS31" s="199" t="n"/>
      <c r="IDT31" s="199" t="n"/>
      <c r="IDU31" s="199" t="n"/>
      <c r="IDV31" s="199" t="n"/>
      <c r="IDW31" s="199" t="n"/>
      <c r="IDX31" s="199" t="n"/>
      <c r="IDY31" s="199" t="n"/>
      <c r="IDZ31" s="199" t="n"/>
      <c r="IEA31" s="199" t="n"/>
      <c r="IEB31" s="199" t="n"/>
      <c r="IEC31" s="199" t="n"/>
      <c r="IED31" s="199" t="n"/>
      <c r="IEE31" s="199" t="n"/>
      <c r="IEF31" s="199" t="n"/>
      <c r="IEG31" s="199" t="n"/>
      <c r="IEH31" s="199" t="n"/>
      <c r="IEI31" s="199" t="n"/>
      <c r="IEJ31" s="199" t="n"/>
      <c r="IEK31" s="199" t="n"/>
      <c r="IEL31" s="199" t="n"/>
      <c r="IEM31" s="199" t="n"/>
      <c r="IEN31" s="199" t="n"/>
      <c r="IEO31" s="199" t="n"/>
      <c r="IEP31" s="199" t="n"/>
      <c r="IEQ31" s="199" t="n"/>
      <c r="IER31" s="199" t="n"/>
      <c r="IES31" s="199" t="n"/>
      <c r="IET31" s="199" t="n"/>
      <c r="IEU31" s="199" t="n"/>
      <c r="IEV31" s="199" t="n"/>
      <c r="IEW31" s="199" t="n"/>
      <c r="IEX31" s="199" t="n"/>
      <c r="IEY31" s="199" t="n"/>
      <c r="IEZ31" s="199" t="n"/>
      <c r="IFA31" s="199" t="n"/>
      <c r="IFB31" s="199" t="n"/>
      <c r="IFC31" s="199" t="n"/>
      <c r="IFD31" s="199" t="n"/>
      <c r="IFE31" s="199" t="n"/>
      <c r="IFF31" s="199" t="n"/>
      <c r="IFG31" s="199" t="n"/>
      <c r="IFH31" s="199" t="n"/>
      <c r="IFI31" s="199" t="n"/>
      <c r="IFJ31" s="199" t="n"/>
      <c r="IFK31" s="199" t="n"/>
      <c r="IFL31" s="199" t="n"/>
      <c r="IFM31" s="199" t="n"/>
      <c r="IFN31" s="199" t="n"/>
      <c r="IFO31" s="199" t="n"/>
      <c r="IFP31" s="199" t="n"/>
      <c r="IFQ31" s="199" t="n"/>
      <c r="IFR31" s="199" t="n"/>
      <c r="IFS31" s="199" t="n"/>
      <c r="IFT31" s="199" t="n"/>
      <c r="IFU31" s="199" t="n"/>
      <c r="IFV31" s="199" t="n"/>
      <c r="IFW31" s="199" t="n"/>
      <c r="IFX31" s="199" t="n"/>
      <c r="IFY31" s="199" t="n"/>
      <c r="IFZ31" s="199" t="n"/>
      <c r="IGA31" s="199" t="n"/>
      <c r="IGB31" s="199" t="n"/>
      <c r="IGC31" s="199" t="n"/>
      <c r="IGD31" s="199" t="n"/>
      <c r="IGE31" s="199" t="n"/>
      <c r="IGF31" s="199" t="n"/>
      <c r="IGG31" s="199" t="n"/>
      <c r="IGH31" s="199" t="n"/>
      <c r="IGI31" s="199" t="n"/>
      <c r="IGJ31" s="199" t="n"/>
      <c r="IGK31" s="199" t="n"/>
      <c r="IGL31" s="199" t="n"/>
      <c r="IGM31" s="199" t="n"/>
      <c r="IGN31" s="199" t="n"/>
      <c r="IGO31" s="199" t="n"/>
      <c r="IGP31" s="199" t="n"/>
      <c r="IGQ31" s="199" t="n"/>
      <c r="IGR31" s="199" t="n"/>
      <c r="IGS31" s="199" t="n"/>
      <c r="IGT31" s="199" t="n"/>
      <c r="IGU31" s="199" t="n"/>
      <c r="IGV31" s="199" t="n"/>
      <c r="IGW31" s="199" t="n"/>
      <c r="IGX31" s="199" t="n"/>
      <c r="IGY31" s="199" t="n"/>
      <c r="IGZ31" s="199" t="n"/>
      <c r="IHA31" s="199" t="n"/>
      <c r="IHB31" s="199" t="n"/>
      <c r="IHC31" s="199" t="n"/>
      <c r="IHD31" s="199" t="n"/>
      <c r="IHE31" s="199" t="n"/>
      <c r="IHF31" s="199" t="n"/>
      <c r="IHG31" s="199" t="n"/>
      <c r="IHH31" s="199" t="n"/>
      <c r="IHI31" s="199" t="n"/>
      <c r="IHJ31" s="199" t="n"/>
      <c r="IHK31" s="199" t="n"/>
      <c r="IHL31" s="199" t="n"/>
      <c r="IHM31" s="199" t="n"/>
      <c r="IHN31" s="199" t="n"/>
      <c r="IHO31" s="199" t="n"/>
      <c r="IHP31" s="199" t="n"/>
      <c r="IHQ31" s="199" t="n"/>
      <c r="IHR31" s="199" t="n"/>
      <c r="IHS31" s="199" t="n"/>
      <c r="IHT31" s="199" t="n"/>
      <c r="IHU31" s="199" t="n"/>
      <c r="IHV31" s="199" t="n"/>
      <c r="IHW31" s="199" t="n"/>
      <c r="IHX31" s="199" t="n"/>
      <c r="IHY31" s="199" t="n"/>
      <c r="IHZ31" s="199" t="n"/>
      <c r="IIA31" s="199" t="n"/>
      <c r="IIB31" s="199" t="n"/>
      <c r="IIC31" s="199" t="n"/>
      <c r="IID31" s="199" t="n"/>
      <c r="IIE31" s="199" t="n"/>
      <c r="IIF31" s="199" t="n"/>
      <c r="IIG31" s="199" t="n"/>
      <c r="IIH31" s="199" t="n"/>
      <c r="III31" s="199" t="n"/>
      <c r="IIJ31" s="199" t="n"/>
      <c r="IIK31" s="199" t="n"/>
      <c r="IIL31" s="199" t="n"/>
      <c r="IIM31" s="199" t="n"/>
      <c r="IIN31" s="199" t="n"/>
      <c r="IIO31" s="199" t="n"/>
      <c r="IIP31" s="199" t="n"/>
      <c r="IIQ31" s="199" t="n"/>
      <c r="IIR31" s="199" t="n"/>
      <c r="IIS31" s="199" t="n"/>
      <c r="IIT31" s="199" t="n"/>
      <c r="IIU31" s="199" t="n"/>
      <c r="IIV31" s="199" t="n"/>
      <c r="IIW31" s="199" t="n"/>
      <c r="IIX31" s="199" t="n"/>
      <c r="IIY31" s="199" t="n"/>
      <c r="IIZ31" s="199" t="n"/>
      <c r="IJA31" s="199" t="n"/>
      <c r="IJB31" s="199" t="n"/>
      <c r="IJC31" s="199" t="n"/>
      <c r="IJD31" s="199" t="n"/>
      <c r="IJE31" s="199" t="n"/>
      <c r="IJF31" s="199" t="n"/>
      <c r="IJG31" s="199" t="n"/>
      <c r="IJH31" s="199" t="n"/>
      <c r="IJI31" s="199" t="n"/>
      <c r="IJJ31" s="199" t="n"/>
      <c r="IJK31" s="199" t="n"/>
      <c r="IJL31" s="199" t="n"/>
      <c r="IJM31" s="199" t="n"/>
      <c r="IJN31" s="199" t="n"/>
      <c r="IJO31" s="199" t="n"/>
      <c r="IJP31" s="199" t="n"/>
      <c r="IJQ31" s="199" t="n"/>
      <c r="IJR31" s="199" t="n"/>
      <c r="IJS31" s="199" t="n"/>
      <c r="IJT31" s="199" t="n"/>
      <c r="IJU31" s="199" t="n"/>
      <c r="IJV31" s="199" t="n"/>
      <c r="IJW31" s="199" t="n"/>
      <c r="IJX31" s="199" t="n"/>
      <c r="IJY31" s="199" t="n"/>
      <c r="IJZ31" s="199" t="n"/>
      <c r="IKA31" s="199" t="n"/>
      <c r="IKB31" s="199" t="n"/>
      <c r="IKC31" s="199" t="n"/>
      <c r="IKD31" s="199" t="n"/>
      <c r="IKE31" s="199" t="n"/>
      <c r="IKF31" s="199" t="n"/>
      <c r="IKG31" s="199" t="n"/>
      <c r="IKH31" s="199" t="n"/>
      <c r="IKI31" s="199" t="n"/>
      <c r="IKJ31" s="199" t="n"/>
      <c r="IKK31" s="199" t="n"/>
      <c r="IKL31" s="199" t="n"/>
      <c r="IKM31" s="199" t="n"/>
      <c r="IKN31" s="199" t="n"/>
      <c r="IKO31" s="199" t="n"/>
      <c r="IKP31" s="199" t="n"/>
      <c r="IKQ31" s="199" t="n"/>
      <c r="IKR31" s="199" t="n"/>
      <c r="IKS31" s="199" t="n"/>
      <c r="IKT31" s="199" t="n"/>
      <c r="IKU31" s="199" t="n"/>
      <c r="IKV31" s="199" t="n"/>
      <c r="IKW31" s="199" t="n"/>
      <c r="IKX31" s="199" t="n"/>
      <c r="IKY31" s="199" t="n"/>
      <c r="IKZ31" s="199" t="n"/>
      <c r="ILA31" s="199" t="n"/>
      <c r="ILB31" s="199" t="n"/>
      <c r="ILC31" s="199" t="n"/>
      <c r="ILD31" s="199" t="n"/>
      <c r="ILE31" s="199" t="n"/>
      <c r="ILF31" s="199" t="n"/>
      <c r="ILG31" s="199" t="n"/>
      <c r="ILH31" s="199" t="n"/>
      <c r="ILI31" s="199" t="n"/>
      <c r="ILJ31" s="199" t="n"/>
      <c r="ILK31" s="199" t="n"/>
      <c r="ILL31" s="199" t="n"/>
      <c r="ILM31" s="199" t="n"/>
      <c r="ILN31" s="199" t="n"/>
      <c r="ILO31" s="199" t="n"/>
      <c r="ILP31" s="199" t="n"/>
      <c r="ILQ31" s="199" t="n"/>
      <c r="ILR31" s="199" t="n"/>
      <c r="ILS31" s="199" t="n"/>
      <c r="ILT31" s="199" t="n"/>
      <c r="ILU31" s="199" t="n"/>
      <c r="ILV31" s="199" t="n"/>
      <c r="ILW31" s="199" t="n"/>
      <c r="ILX31" s="199" t="n"/>
      <c r="ILY31" s="199" t="n"/>
      <c r="ILZ31" s="199" t="n"/>
      <c r="IMA31" s="199" t="n"/>
      <c r="IMB31" s="199" t="n"/>
      <c r="IMC31" s="199" t="n"/>
      <c r="IMD31" s="199" t="n"/>
      <c r="IME31" s="199" t="n"/>
      <c r="IMF31" s="199" t="n"/>
      <c r="IMG31" s="199" t="n"/>
      <c r="IMH31" s="199" t="n"/>
      <c r="IMI31" s="199" t="n"/>
      <c r="IMJ31" s="199" t="n"/>
      <c r="IMK31" s="199" t="n"/>
      <c r="IML31" s="199" t="n"/>
      <c r="IMM31" s="199" t="n"/>
      <c r="IMN31" s="199" t="n"/>
      <c r="IMO31" s="199" t="n"/>
      <c r="IMP31" s="199" t="n"/>
      <c r="IMQ31" s="199" t="n"/>
      <c r="IMR31" s="199" t="n"/>
      <c r="IMS31" s="199" t="n"/>
      <c r="IMT31" s="199" t="n"/>
      <c r="IMU31" s="199" t="n"/>
      <c r="IMV31" s="199" t="n"/>
      <c r="IMW31" s="199" t="n"/>
      <c r="IMX31" s="199" t="n"/>
      <c r="IMY31" s="199" t="n"/>
      <c r="IMZ31" s="199" t="n"/>
      <c r="INA31" s="199" t="n"/>
      <c r="INB31" s="199" t="n"/>
      <c r="INC31" s="199" t="n"/>
      <c r="IND31" s="199" t="n"/>
      <c r="INE31" s="199" t="n"/>
      <c r="INF31" s="199" t="n"/>
      <c r="ING31" s="199" t="n"/>
      <c r="INH31" s="199" t="n"/>
      <c r="INI31" s="199" t="n"/>
      <c r="INJ31" s="199" t="n"/>
      <c r="INK31" s="199" t="n"/>
      <c r="INL31" s="199" t="n"/>
      <c r="INM31" s="199" t="n"/>
      <c r="INN31" s="199" t="n"/>
      <c r="INO31" s="199" t="n"/>
      <c r="INP31" s="199" t="n"/>
      <c r="INQ31" s="199" t="n"/>
      <c r="INR31" s="199" t="n"/>
      <c r="INS31" s="199" t="n"/>
      <c r="INT31" s="199" t="n"/>
      <c r="INU31" s="199" t="n"/>
      <c r="INV31" s="199" t="n"/>
      <c r="INW31" s="199" t="n"/>
      <c r="INX31" s="199" t="n"/>
      <c r="INY31" s="199" t="n"/>
      <c r="INZ31" s="199" t="n"/>
      <c r="IOA31" s="199" t="n"/>
      <c r="IOB31" s="199" t="n"/>
      <c r="IOC31" s="199" t="n"/>
      <c r="IOD31" s="199" t="n"/>
      <c r="IOE31" s="199" t="n"/>
      <c r="IOF31" s="199" t="n"/>
      <c r="IOG31" s="199" t="n"/>
      <c r="IOH31" s="199" t="n"/>
      <c r="IOI31" s="199" t="n"/>
      <c r="IOJ31" s="199" t="n"/>
      <c r="IOK31" s="199" t="n"/>
      <c r="IOL31" s="199" t="n"/>
      <c r="IOM31" s="199" t="n"/>
      <c r="ION31" s="199" t="n"/>
      <c r="IOO31" s="199" t="n"/>
      <c r="IOP31" s="199" t="n"/>
      <c r="IOQ31" s="199" t="n"/>
      <c r="IOR31" s="199" t="n"/>
      <c r="IOS31" s="199" t="n"/>
      <c r="IOT31" s="199" t="n"/>
      <c r="IOU31" s="199" t="n"/>
      <c r="IOV31" s="199" t="n"/>
      <c r="IOW31" s="199" t="n"/>
      <c r="IOX31" s="199" t="n"/>
      <c r="IOY31" s="199" t="n"/>
      <c r="IOZ31" s="199" t="n"/>
      <c r="IPA31" s="199" t="n"/>
      <c r="IPB31" s="199" t="n"/>
      <c r="IPC31" s="199" t="n"/>
      <c r="IPD31" s="199" t="n"/>
      <c r="IPE31" s="199" t="n"/>
      <c r="IPF31" s="199" t="n"/>
      <c r="IPG31" s="199" t="n"/>
      <c r="IPH31" s="199" t="n"/>
      <c r="IPI31" s="199" t="n"/>
      <c r="IPJ31" s="199" t="n"/>
      <c r="IPK31" s="199" t="n"/>
      <c r="IPL31" s="199" t="n"/>
      <c r="IPM31" s="199" t="n"/>
      <c r="IPN31" s="199" t="n"/>
      <c r="IPO31" s="199" t="n"/>
      <c r="IPP31" s="199" t="n"/>
      <c r="IPQ31" s="199" t="n"/>
      <c r="IPR31" s="199" t="n"/>
      <c r="IPS31" s="199" t="n"/>
      <c r="IPT31" s="199" t="n"/>
      <c r="IPU31" s="199" t="n"/>
      <c r="IPV31" s="199" t="n"/>
      <c r="IPW31" s="199" t="n"/>
      <c r="IPX31" s="199" t="n"/>
      <c r="IPY31" s="199" t="n"/>
      <c r="IPZ31" s="199" t="n"/>
      <c r="IQA31" s="199" t="n"/>
      <c r="IQB31" s="199" t="n"/>
      <c r="IQC31" s="199" t="n"/>
      <c r="IQD31" s="199" t="n"/>
      <c r="IQE31" s="199" t="n"/>
      <c r="IQF31" s="199" t="n"/>
      <c r="IQG31" s="199" t="n"/>
      <c r="IQH31" s="199" t="n"/>
      <c r="IQI31" s="199" t="n"/>
      <c r="IQJ31" s="199" t="n"/>
      <c r="IQK31" s="199" t="n"/>
      <c r="IQL31" s="199" t="n"/>
      <c r="IQM31" s="199" t="n"/>
      <c r="IQN31" s="199" t="n"/>
      <c r="IQO31" s="199" t="n"/>
      <c r="IQP31" s="199" t="n"/>
      <c r="IQQ31" s="199" t="n"/>
      <c r="IQR31" s="199" t="n"/>
      <c r="IQS31" s="199" t="n"/>
      <c r="IQT31" s="199" t="n"/>
      <c r="IQU31" s="199" t="n"/>
      <c r="IQV31" s="199" t="n"/>
      <c r="IQW31" s="199" t="n"/>
      <c r="IQX31" s="199" t="n"/>
      <c r="IQY31" s="199" t="n"/>
      <c r="IQZ31" s="199" t="n"/>
      <c r="IRA31" s="199" t="n"/>
      <c r="IRB31" s="199" t="n"/>
      <c r="IRC31" s="199" t="n"/>
      <c r="IRD31" s="199" t="n"/>
      <c r="IRE31" s="199" t="n"/>
      <c r="IRF31" s="199" t="n"/>
      <c r="IRG31" s="199" t="n"/>
      <c r="IRH31" s="199" t="n"/>
      <c r="IRI31" s="199" t="n"/>
      <c r="IRJ31" s="199" t="n"/>
      <c r="IRK31" s="199" t="n"/>
      <c r="IRL31" s="199" t="n"/>
      <c r="IRM31" s="199" t="n"/>
      <c r="IRN31" s="199" t="n"/>
      <c r="IRO31" s="199" t="n"/>
      <c r="IRP31" s="199" t="n"/>
      <c r="IRQ31" s="199" t="n"/>
      <c r="IRR31" s="199" t="n"/>
      <c r="IRS31" s="199" t="n"/>
      <c r="IRT31" s="199" t="n"/>
      <c r="IRU31" s="199" t="n"/>
      <c r="IRV31" s="199" t="n"/>
      <c r="IRW31" s="199" t="n"/>
      <c r="IRX31" s="199" t="n"/>
      <c r="IRY31" s="199" t="n"/>
      <c r="IRZ31" s="199" t="n"/>
      <c r="ISA31" s="199" t="n"/>
      <c r="ISB31" s="199" t="n"/>
      <c r="ISC31" s="199" t="n"/>
      <c r="ISD31" s="199" t="n"/>
      <c r="ISE31" s="199" t="n"/>
      <c r="ISF31" s="199" t="n"/>
      <c r="ISG31" s="199" t="n"/>
      <c r="ISH31" s="199" t="n"/>
      <c r="ISI31" s="199" t="n"/>
      <c r="ISJ31" s="199" t="n"/>
      <c r="ISK31" s="199" t="n"/>
      <c r="ISL31" s="199" t="n"/>
      <c r="ISM31" s="199" t="n"/>
      <c r="ISN31" s="199" t="n"/>
      <c r="ISO31" s="199" t="n"/>
      <c r="ISP31" s="199" t="n"/>
      <c r="ISQ31" s="199" t="n"/>
      <c r="ISR31" s="199" t="n"/>
      <c r="ISS31" s="199" t="n"/>
      <c r="IST31" s="199" t="n"/>
      <c r="ISU31" s="199" t="n"/>
      <c r="ISV31" s="199" t="n"/>
      <c r="ISW31" s="199" t="n"/>
      <c r="ISX31" s="199" t="n"/>
      <c r="ISY31" s="199" t="n"/>
      <c r="ISZ31" s="199" t="n"/>
      <c r="ITA31" s="199" t="n"/>
      <c r="ITB31" s="199" t="n"/>
      <c r="ITC31" s="199" t="n"/>
      <c r="ITD31" s="199" t="n"/>
      <c r="ITE31" s="199" t="n"/>
      <c r="ITF31" s="199" t="n"/>
      <c r="ITG31" s="199" t="n"/>
      <c r="ITH31" s="199" t="n"/>
      <c r="ITI31" s="199" t="n"/>
      <c r="ITJ31" s="199" t="n"/>
      <c r="ITK31" s="199" t="n"/>
      <c r="ITL31" s="199" t="n"/>
      <c r="ITM31" s="199" t="n"/>
      <c r="ITN31" s="199" t="n"/>
      <c r="ITO31" s="199" t="n"/>
      <c r="ITP31" s="199" t="n"/>
      <c r="ITQ31" s="199" t="n"/>
      <c r="ITR31" s="199" t="n"/>
      <c r="ITS31" s="199" t="n"/>
      <c r="ITT31" s="199" t="n"/>
      <c r="ITU31" s="199" t="n"/>
      <c r="ITV31" s="199" t="n"/>
      <c r="ITW31" s="199" t="n"/>
      <c r="ITX31" s="199" t="n"/>
      <c r="ITY31" s="199" t="n"/>
      <c r="ITZ31" s="199" t="n"/>
      <c r="IUA31" s="199" t="n"/>
      <c r="IUB31" s="199" t="n"/>
      <c r="IUC31" s="199" t="n"/>
      <c r="IUD31" s="199" t="n"/>
      <c r="IUE31" s="199" t="n"/>
      <c r="IUF31" s="199" t="n"/>
      <c r="IUG31" s="199" t="n"/>
      <c r="IUH31" s="199" t="n"/>
      <c r="IUI31" s="199" t="n"/>
      <c r="IUJ31" s="199" t="n"/>
      <c r="IUK31" s="199" t="n"/>
      <c r="IUL31" s="199" t="n"/>
      <c r="IUM31" s="199" t="n"/>
      <c r="IUN31" s="199" t="n"/>
      <c r="IUO31" s="199" t="n"/>
      <c r="IUP31" s="199" t="n"/>
      <c r="IUQ31" s="199" t="n"/>
      <c r="IUR31" s="199" t="n"/>
      <c r="IUS31" s="199" t="n"/>
      <c r="IUT31" s="199" t="n"/>
      <c r="IUU31" s="199" t="n"/>
      <c r="IUV31" s="199" t="n"/>
      <c r="IUW31" s="199" t="n"/>
      <c r="IUX31" s="199" t="n"/>
      <c r="IUY31" s="199" t="n"/>
      <c r="IUZ31" s="199" t="n"/>
      <c r="IVA31" s="199" t="n"/>
      <c r="IVB31" s="199" t="n"/>
      <c r="IVC31" s="199" t="n"/>
      <c r="IVD31" s="199" t="n"/>
      <c r="IVE31" s="199" t="n"/>
      <c r="IVF31" s="199" t="n"/>
      <c r="IVG31" s="199" t="n"/>
      <c r="IVH31" s="199" t="n"/>
      <c r="IVI31" s="199" t="n"/>
      <c r="IVJ31" s="199" t="n"/>
      <c r="IVK31" s="199" t="n"/>
      <c r="IVL31" s="199" t="n"/>
      <c r="IVM31" s="199" t="n"/>
      <c r="IVN31" s="199" t="n"/>
      <c r="IVO31" s="199" t="n"/>
      <c r="IVP31" s="199" t="n"/>
      <c r="IVQ31" s="199" t="n"/>
      <c r="IVR31" s="199" t="n"/>
      <c r="IVS31" s="199" t="n"/>
      <c r="IVT31" s="199" t="n"/>
      <c r="IVU31" s="199" t="n"/>
      <c r="IVV31" s="199" t="n"/>
      <c r="IVW31" s="199" t="n"/>
      <c r="IVX31" s="199" t="n"/>
      <c r="IVY31" s="199" t="n"/>
      <c r="IVZ31" s="199" t="n"/>
      <c r="IWA31" s="199" t="n"/>
      <c r="IWB31" s="199" t="n"/>
      <c r="IWC31" s="199" t="n"/>
      <c r="IWD31" s="199" t="n"/>
      <c r="IWE31" s="199" t="n"/>
      <c r="IWF31" s="199" t="n"/>
      <c r="IWG31" s="199" t="n"/>
      <c r="IWH31" s="199" t="n"/>
      <c r="IWI31" s="199" t="n"/>
      <c r="IWJ31" s="199" t="n"/>
      <c r="IWK31" s="199" t="n"/>
      <c r="IWL31" s="199" t="n"/>
      <c r="IWM31" s="199" t="n"/>
      <c r="IWN31" s="199" t="n"/>
      <c r="IWO31" s="199" t="n"/>
      <c r="IWP31" s="199" t="n"/>
      <c r="IWQ31" s="199" t="n"/>
      <c r="IWR31" s="199" t="n"/>
      <c r="IWS31" s="199" t="n"/>
      <c r="IWT31" s="199" t="n"/>
      <c r="IWU31" s="199" t="n"/>
      <c r="IWV31" s="199" t="n"/>
      <c r="IWW31" s="199" t="n"/>
      <c r="IWX31" s="199" t="n"/>
      <c r="IWY31" s="199" t="n"/>
      <c r="IWZ31" s="199" t="n"/>
      <c r="IXA31" s="199" t="n"/>
      <c r="IXB31" s="199" t="n"/>
      <c r="IXC31" s="199" t="n"/>
      <c r="IXD31" s="199" t="n"/>
      <c r="IXE31" s="199" t="n"/>
      <c r="IXF31" s="199" t="n"/>
      <c r="IXG31" s="199" t="n"/>
      <c r="IXH31" s="199" t="n"/>
      <c r="IXI31" s="199" t="n"/>
      <c r="IXJ31" s="199" t="n"/>
      <c r="IXK31" s="199" t="n"/>
      <c r="IXL31" s="199" t="n"/>
      <c r="IXM31" s="199" t="n"/>
      <c r="IXN31" s="199" t="n"/>
      <c r="IXO31" s="199" t="n"/>
      <c r="IXP31" s="199" t="n"/>
      <c r="IXQ31" s="199" t="n"/>
      <c r="IXR31" s="199" t="n"/>
      <c r="IXS31" s="199" t="n"/>
      <c r="IXT31" s="199" t="n"/>
      <c r="IXU31" s="199" t="n"/>
      <c r="IXV31" s="199" t="n"/>
      <c r="IXW31" s="199" t="n"/>
      <c r="IXX31" s="199" t="n"/>
      <c r="IXY31" s="199" t="n"/>
      <c r="IXZ31" s="199" t="n"/>
      <c r="IYA31" s="199" t="n"/>
      <c r="IYB31" s="199" t="n"/>
      <c r="IYC31" s="199" t="n"/>
      <c r="IYD31" s="199" t="n"/>
      <c r="IYE31" s="199" t="n"/>
      <c r="IYF31" s="199" t="n"/>
      <c r="IYG31" s="199" t="n"/>
      <c r="IYH31" s="199" t="n"/>
      <c r="IYI31" s="199" t="n"/>
      <c r="IYJ31" s="199" t="n"/>
      <c r="IYK31" s="199" t="n"/>
      <c r="IYL31" s="199" t="n"/>
      <c r="IYM31" s="199" t="n"/>
      <c r="IYN31" s="199" t="n"/>
      <c r="IYO31" s="199" t="n"/>
      <c r="IYP31" s="199" t="n"/>
      <c r="IYQ31" s="199" t="n"/>
      <c r="IYR31" s="199" t="n"/>
      <c r="IYS31" s="199" t="n"/>
      <c r="IYT31" s="199" t="n"/>
      <c r="IYU31" s="199" t="n"/>
      <c r="IYV31" s="199" t="n"/>
      <c r="IYW31" s="199" t="n"/>
      <c r="IYX31" s="199" t="n"/>
      <c r="IYY31" s="199" t="n"/>
      <c r="IYZ31" s="199" t="n"/>
      <c r="IZA31" s="199" t="n"/>
      <c r="IZB31" s="199" t="n"/>
      <c r="IZC31" s="199" t="n"/>
      <c r="IZD31" s="199" t="n"/>
      <c r="IZE31" s="199" t="n"/>
      <c r="IZF31" s="199" t="n"/>
      <c r="IZG31" s="199" t="n"/>
      <c r="IZH31" s="199" t="n"/>
      <c r="IZI31" s="199" t="n"/>
      <c r="IZJ31" s="199" t="n"/>
      <c r="IZK31" s="199" t="n"/>
      <c r="IZL31" s="199" t="n"/>
      <c r="IZM31" s="199" t="n"/>
      <c r="IZN31" s="199" t="n"/>
      <c r="IZO31" s="199" t="n"/>
      <c r="IZP31" s="199" t="n"/>
      <c r="IZQ31" s="199" t="n"/>
      <c r="IZR31" s="199" t="n"/>
      <c r="IZS31" s="199" t="n"/>
      <c r="IZT31" s="199" t="n"/>
      <c r="IZU31" s="199" t="n"/>
      <c r="IZV31" s="199" t="n"/>
      <c r="IZW31" s="199" t="n"/>
      <c r="IZX31" s="199" t="n"/>
      <c r="IZY31" s="199" t="n"/>
      <c r="IZZ31" s="199" t="n"/>
      <c r="JAA31" s="199" t="n"/>
      <c r="JAB31" s="199" t="n"/>
      <c r="JAC31" s="199" t="n"/>
      <c r="JAD31" s="199" t="n"/>
      <c r="JAE31" s="199" t="n"/>
      <c r="JAF31" s="199" t="n"/>
      <c r="JAG31" s="199" t="n"/>
      <c r="JAH31" s="199" t="n"/>
      <c r="JAI31" s="199" t="n"/>
      <c r="JAJ31" s="199" t="n"/>
      <c r="JAK31" s="199" t="n"/>
      <c r="JAL31" s="199" t="n"/>
      <c r="JAM31" s="199" t="n"/>
      <c r="JAN31" s="199" t="n"/>
      <c r="JAO31" s="199" t="n"/>
      <c r="JAP31" s="199" t="n"/>
      <c r="JAQ31" s="199" t="n"/>
      <c r="JAR31" s="199" t="n"/>
      <c r="JAS31" s="199" t="n"/>
      <c r="JAT31" s="199" t="n"/>
      <c r="JAU31" s="199" t="n"/>
      <c r="JAV31" s="199" t="n"/>
      <c r="JAW31" s="199" t="n"/>
      <c r="JAX31" s="199" t="n"/>
      <c r="JAY31" s="199" t="n"/>
      <c r="JAZ31" s="199" t="n"/>
      <c r="JBA31" s="199" t="n"/>
      <c r="JBB31" s="199" t="n"/>
      <c r="JBC31" s="199" t="n"/>
      <c r="JBD31" s="199" t="n"/>
      <c r="JBE31" s="199" t="n"/>
      <c r="JBF31" s="199" t="n"/>
      <c r="JBG31" s="199" t="n"/>
      <c r="JBH31" s="199" t="n"/>
      <c r="JBI31" s="199" t="n"/>
      <c r="JBJ31" s="199" t="n"/>
      <c r="JBK31" s="199" t="n"/>
      <c r="JBL31" s="199" t="n"/>
      <c r="JBM31" s="199" t="n"/>
      <c r="JBN31" s="199" t="n"/>
      <c r="JBO31" s="199" t="n"/>
      <c r="JBP31" s="199" t="n"/>
      <c r="JBQ31" s="199" t="n"/>
      <c r="JBR31" s="199" t="n"/>
      <c r="JBS31" s="199" t="n"/>
      <c r="JBT31" s="199" t="n"/>
      <c r="JBU31" s="199" t="n"/>
      <c r="JBV31" s="199" t="n"/>
      <c r="JBW31" s="199" t="n"/>
      <c r="JBX31" s="199" t="n"/>
      <c r="JBY31" s="199" t="n"/>
      <c r="JBZ31" s="199" t="n"/>
      <c r="JCA31" s="199" t="n"/>
      <c r="JCB31" s="199" t="n"/>
      <c r="JCC31" s="199" t="n"/>
      <c r="JCD31" s="199" t="n"/>
      <c r="JCE31" s="199" t="n"/>
      <c r="JCF31" s="199" t="n"/>
      <c r="JCG31" s="199" t="n"/>
      <c r="JCH31" s="199" t="n"/>
      <c r="JCI31" s="199" t="n"/>
      <c r="JCJ31" s="199" t="n"/>
      <c r="JCK31" s="199" t="n"/>
      <c r="JCL31" s="199" t="n"/>
      <c r="JCM31" s="199" t="n"/>
      <c r="JCN31" s="199" t="n"/>
      <c r="JCO31" s="199" t="n"/>
      <c r="JCP31" s="199" t="n"/>
      <c r="JCQ31" s="199" t="n"/>
      <c r="JCR31" s="199" t="n"/>
      <c r="JCS31" s="199" t="n"/>
      <c r="JCT31" s="199" t="n"/>
      <c r="JCU31" s="199" t="n"/>
      <c r="JCV31" s="199" t="n"/>
      <c r="JCW31" s="199" t="n"/>
      <c r="JCX31" s="199" t="n"/>
      <c r="JCY31" s="199" t="n"/>
      <c r="JCZ31" s="199" t="n"/>
      <c r="JDA31" s="199" t="n"/>
      <c r="JDB31" s="199" t="n"/>
      <c r="JDC31" s="199" t="n"/>
      <c r="JDD31" s="199" t="n"/>
      <c r="JDE31" s="199" t="n"/>
      <c r="JDF31" s="199" t="n"/>
      <c r="JDG31" s="199" t="n"/>
      <c r="JDH31" s="199" t="n"/>
      <c r="JDI31" s="199" t="n"/>
      <c r="JDJ31" s="199" t="n"/>
      <c r="JDK31" s="199" t="n"/>
      <c r="JDL31" s="199" t="n"/>
      <c r="JDM31" s="199" t="n"/>
      <c r="JDN31" s="199" t="n"/>
      <c r="JDO31" s="199" t="n"/>
      <c r="JDP31" s="199" t="n"/>
      <c r="JDQ31" s="199" t="n"/>
      <c r="JDR31" s="199" t="n"/>
      <c r="JDS31" s="199" t="n"/>
      <c r="JDT31" s="199" t="n"/>
      <c r="JDU31" s="199" t="n"/>
      <c r="JDV31" s="199" t="n"/>
      <c r="JDW31" s="199" t="n"/>
      <c r="JDX31" s="199" t="n"/>
      <c r="JDY31" s="199" t="n"/>
      <c r="JDZ31" s="199" t="n"/>
      <c r="JEA31" s="199" t="n"/>
      <c r="JEB31" s="199" t="n"/>
      <c r="JEC31" s="199" t="n"/>
      <c r="JED31" s="199" t="n"/>
      <c r="JEE31" s="199" t="n"/>
      <c r="JEF31" s="199" t="n"/>
      <c r="JEG31" s="199" t="n"/>
      <c r="JEH31" s="199" t="n"/>
      <c r="JEI31" s="199" t="n"/>
      <c r="JEJ31" s="199" t="n"/>
      <c r="JEK31" s="199" t="n"/>
      <c r="JEL31" s="199" t="n"/>
      <c r="JEM31" s="199" t="n"/>
      <c r="JEN31" s="199" t="n"/>
      <c r="JEO31" s="199" t="n"/>
      <c r="JEP31" s="199" t="n"/>
      <c r="JEQ31" s="199" t="n"/>
      <c r="JER31" s="199" t="n"/>
      <c r="JES31" s="199" t="n"/>
      <c r="JET31" s="199" t="n"/>
      <c r="JEU31" s="199" t="n"/>
      <c r="JEV31" s="199" t="n"/>
      <c r="JEW31" s="199" t="n"/>
      <c r="JEX31" s="199" t="n"/>
      <c r="JEY31" s="199" t="n"/>
      <c r="JEZ31" s="199" t="n"/>
      <c r="JFA31" s="199" t="n"/>
      <c r="JFB31" s="199" t="n"/>
      <c r="JFC31" s="199" t="n"/>
      <c r="JFD31" s="199" t="n"/>
      <c r="JFE31" s="199" t="n"/>
      <c r="JFF31" s="199" t="n"/>
      <c r="JFG31" s="199" t="n"/>
      <c r="JFH31" s="199" t="n"/>
      <c r="JFI31" s="199" t="n"/>
      <c r="JFJ31" s="199" t="n"/>
      <c r="JFK31" s="199" t="n"/>
      <c r="JFL31" s="199" t="n"/>
      <c r="JFM31" s="199" t="n"/>
      <c r="JFN31" s="199" t="n"/>
      <c r="JFO31" s="199" t="n"/>
      <c r="JFP31" s="199" t="n"/>
      <c r="JFQ31" s="199" t="n"/>
      <c r="JFR31" s="199" t="n"/>
      <c r="JFS31" s="199" t="n"/>
      <c r="JFT31" s="199" t="n"/>
      <c r="JFU31" s="199" t="n"/>
      <c r="JFV31" s="199" t="n"/>
      <c r="JFW31" s="199" t="n"/>
      <c r="JFX31" s="199" t="n"/>
      <c r="JFY31" s="199" t="n"/>
      <c r="JFZ31" s="199" t="n"/>
      <c r="JGA31" s="199" t="n"/>
      <c r="JGB31" s="199" t="n"/>
      <c r="JGC31" s="199" t="n"/>
      <c r="JGD31" s="199" t="n"/>
      <c r="JGE31" s="199" t="n"/>
      <c r="JGF31" s="199" t="n"/>
      <c r="JGG31" s="199" t="n"/>
      <c r="JGH31" s="199" t="n"/>
      <c r="JGI31" s="199" t="n"/>
      <c r="JGJ31" s="199" t="n"/>
      <c r="JGK31" s="199" t="n"/>
      <c r="JGL31" s="199" t="n"/>
      <c r="JGM31" s="199" t="n"/>
      <c r="JGN31" s="199" t="n"/>
      <c r="JGO31" s="199" t="n"/>
      <c r="JGP31" s="199" t="n"/>
      <c r="JGQ31" s="199" t="n"/>
      <c r="JGR31" s="199" t="n"/>
      <c r="JGS31" s="199" t="n"/>
      <c r="JGT31" s="199" t="n"/>
      <c r="JGU31" s="199" t="n"/>
      <c r="JGV31" s="199" t="n"/>
      <c r="JGW31" s="199" t="n"/>
      <c r="JGX31" s="199" t="n"/>
      <c r="JGY31" s="199" t="n"/>
      <c r="JGZ31" s="199" t="n"/>
      <c r="JHA31" s="199" t="n"/>
      <c r="JHB31" s="199" t="n"/>
      <c r="JHC31" s="199" t="n"/>
      <c r="JHD31" s="199" t="n"/>
      <c r="JHE31" s="199" t="n"/>
      <c r="JHF31" s="199" t="n"/>
      <c r="JHG31" s="199" t="n"/>
      <c r="JHH31" s="199" t="n"/>
      <c r="JHI31" s="199" t="n"/>
      <c r="JHJ31" s="199" t="n"/>
      <c r="JHK31" s="199" t="n"/>
      <c r="JHL31" s="199" t="n"/>
      <c r="JHM31" s="199" t="n"/>
      <c r="JHN31" s="199" t="n"/>
      <c r="JHO31" s="199" t="n"/>
      <c r="JHP31" s="199" t="n"/>
      <c r="JHQ31" s="199" t="n"/>
      <c r="JHR31" s="199" t="n"/>
      <c r="JHS31" s="199" t="n"/>
      <c r="JHT31" s="199" t="n"/>
      <c r="JHU31" s="199" t="n"/>
      <c r="JHV31" s="199" t="n"/>
      <c r="JHW31" s="199" t="n"/>
      <c r="JHX31" s="199" t="n"/>
      <c r="JHY31" s="199" t="n"/>
      <c r="JHZ31" s="199" t="n"/>
      <c r="JIA31" s="199" t="n"/>
      <c r="JIB31" s="199" t="n"/>
      <c r="JIC31" s="199" t="n"/>
      <c r="JID31" s="199" t="n"/>
      <c r="JIE31" s="199" t="n"/>
      <c r="JIF31" s="199" t="n"/>
      <c r="JIG31" s="199" t="n"/>
      <c r="JIH31" s="199" t="n"/>
      <c r="JII31" s="199" t="n"/>
      <c r="JIJ31" s="199" t="n"/>
      <c r="JIK31" s="199" t="n"/>
      <c r="JIL31" s="199" t="n"/>
      <c r="JIM31" s="199" t="n"/>
      <c r="JIN31" s="199" t="n"/>
      <c r="JIO31" s="199" t="n"/>
      <c r="JIP31" s="199" t="n"/>
      <c r="JIQ31" s="199" t="n"/>
      <c r="JIR31" s="199" t="n"/>
      <c r="JIS31" s="199" t="n"/>
      <c r="JIT31" s="199" t="n"/>
      <c r="JIU31" s="199" t="n"/>
      <c r="JIV31" s="199" t="n"/>
      <c r="JIW31" s="199" t="n"/>
      <c r="JIX31" s="199" t="n"/>
      <c r="JIY31" s="199" t="n"/>
      <c r="JIZ31" s="199" t="n"/>
      <c r="JJA31" s="199" t="n"/>
      <c r="JJB31" s="199" t="n"/>
      <c r="JJC31" s="199" t="n"/>
      <c r="JJD31" s="199" t="n"/>
      <c r="JJE31" s="199" t="n"/>
      <c r="JJF31" s="199" t="n"/>
      <c r="JJG31" s="199" t="n"/>
      <c r="JJH31" s="199" t="n"/>
      <c r="JJI31" s="199" t="n"/>
      <c r="JJJ31" s="199" t="n"/>
      <c r="JJK31" s="199" t="n"/>
      <c r="JJL31" s="199" t="n"/>
      <c r="JJM31" s="199" t="n"/>
      <c r="JJN31" s="199" t="n"/>
      <c r="JJO31" s="199" t="n"/>
      <c r="JJP31" s="199" t="n"/>
      <c r="JJQ31" s="199" t="n"/>
      <c r="JJR31" s="199" t="n"/>
      <c r="JJS31" s="199" t="n"/>
      <c r="JJT31" s="199" t="n"/>
      <c r="JJU31" s="199" t="n"/>
      <c r="JJV31" s="199" t="n"/>
      <c r="JJW31" s="199" t="n"/>
      <c r="JJX31" s="199" t="n"/>
      <c r="JJY31" s="199" t="n"/>
      <c r="JJZ31" s="199" t="n"/>
      <c r="JKA31" s="199" t="n"/>
      <c r="JKB31" s="199" t="n"/>
      <c r="JKC31" s="199" t="n"/>
      <c r="JKD31" s="199" t="n"/>
      <c r="JKE31" s="199" t="n"/>
      <c r="JKF31" s="199" t="n"/>
      <c r="JKG31" s="199" t="n"/>
      <c r="JKH31" s="199" t="n"/>
      <c r="JKI31" s="199" t="n"/>
      <c r="JKJ31" s="199" t="n"/>
      <c r="JKK31" s="199" t="n"/>
      <c r="JKL31" s="199" t="n"/>
      <c r="JKM31" s="199" t="n"/>
      <c r="JKN31" s="199" t="n"/>
      <c r="JKO31" s="199" t="n"/>
      <c r="JKP31" s="199" t="n"/>
      <c r="JKQ31" s="199" t="n"/>
      <c r="JKR31" s="199" t="n"/>
      <c r="JKS31" s="199" t="n"/>
      <c r="JKT31" s="199" t="n"/>
      <c r="JKU31" s="199" t="n"/>
      <c r="JKV31" s="199" t="n"/>
      <c r="JKW31" s="199" t="n"/>
      <c r="JKX31" s="199" t="n"/>
      <c r="JKY31" s="199" t="n"/>
      <c r="JKZ31" s="199" t="n"/>
      <c r="JLA31" s="199" t="n"/>
      <c r="JLB31" s="199" t="n"/>
      <c r="JLC31" s="199" t="n"/>
      <c r="JLD31" s="199" t="n"/>
      <c r="JLE31" s="199" t="n"/>
      <c r="JLF31" s="199" t="n"/>
      <c r="JLG31" s="199" t="n"/>
      <c r="JLH31" s="199" t="n"/>
      <c r="JLI31" s="199" t="n"/>
      <c r="JLJ31" s="199" t="n"/>
      <c r="JLK31" s="199" t="n"/>
      <c r="JLL31" s="199" t="n"/>
      <c r="JLM31" s="199" t="n"/>
      <c r="JLN31" s="199" t="n"/>
      <c r="JLO31" s="199" t="n"/>
      <c r="JLP31" s="199" t="n"/>
      <c r="JLQ31" s="199" t="n"/>
      <c r="JLR31" s="199" t="n"/>
      <c r="JLS31" s="199" t="n"/>
      <c r="JLT31" s="199" t="n"/>
      <c r="JLU31" s="199" t="n"/>
      <c r="JLV31" s="199" t="n"/>
      <c r="JLW31" s="199" t="n"/>
      <c r="JLX31" s="199" t="n"/>
      <c r="JLY31" s="199" t="n"/>
      <c r="JLZ31" s="199" t="n"/>
      <c r="JMA31" s="199" t="n"/>
      <c r="JMB31" s="199" t="n"/>
      <c r="JMC31" s="199" t="n"/>
      <c r="JMD31" s="199" t="n"/>
      <c r="JME31" s="199" t="n"/>
      <c r="JMF31" s="199" t="n"/>
      <c r="JMG31" s="199" t="n"/>
      <c r="JMH31" s="199" t="n"/>
      <c r="JMI31" s="199" t="n"/>
      <c r="JMJ31" s="199" t="n"/>
      <c r="JMK31" s="199" t="n"/>
      <c r="JML31" s="199" t="n"/>
      <c r="JMM31" s="199" t="n"/>
      <c r="JMN31" s="199" t="n"/>
      <c r="JMO31" s="199" t="n"/>
      <c r="JMP31" s="199" t="n"/>
      <c r="JMQ31" s="199" t="n"/>
      <c r="JMR31" s="199" t="n"/>
      <c r="JMS31" s="199" t="n"/>
      <c r="JMT31" s="199" t="n"/>
      <c r="JMU31" s="199" t="n"/>
      <c r="JMV31" s="199" t="n"/>
      <c r="JMW31" s="199" t="n"/>
      <c r="JMX31" s="199" t="n"/>
      <c r="JMY31" s="199" t="n"/>
      <c r="JMZ31" s="199" t="n"/>
      <c r="JNA31" s="199" t="n"/>
      <c r="JNB31" s="199" t="n"/>
      <c r="JNC31" s="199" t="n"/>
      <c r="JND31" s="199" t="n"/>
      <c r="JNE31" s="199" t="n"/>
      <c r="JNF31" s="199" t="n"/>
      <c r="JNG31" s="199" t="n"/>
      <c r="JNH31" s="199" t="n"/>
      <c r="JNI31" s="199" t="n"/>
      <c r="JNJ31" s="199" t="n"/>
      <c r="JNK31" s="199" t="n"/>
      <c r="JNL31" s="199" t="n"/>
      <c r="JNM31" s="199" t="n"/>
      <c r="JNN31" s="199" t="n"/>
      <c r="JNO31" s="199" t="n"/>
      <c r="JNP31" s="199" t="n"/>
      <c r="JNQ31" s="199" t="n"/>
      <c r="JNR31" s="199" t="n"/>
      <c r="JNS31" s="199" t="n"/>
      <c r="JNT31" s="199" t="n"/>
      <c r="JNU31" s="199" t="n"/>
      <c r="JNV31" s="199" t="n"/>
      <c r="JNW31" s="199" t="n"/>
      <c r="JNX31" s="199" t="n"/>
      <c r="JNY31" s="199" t="n"/>
      <c r="JNZ31" s="199" t="n"/>
      <c r="JOA31" s="199" t="n"/>
      <c r="JOB31" s="199" t="n"/>
      <c r="JOC31" s="199" t="n"/>
      <c r="JOD31" s="199" t="n"/>
      <c r="JOE31" s="199" t="n"/>
      <c r="JOF31" s="199" t="n"/>
      <c r="JOG31" s="199" t="n"/>
      <c r="JOH31" s="199" t="n"/>
      <c r="JOI31" s="199" t="n"/>
      <c r="JOJ31" s="199" t="n"/>
      <c r="JOK31" s="199" t="n"/>
      <c r="JOL31" s="199" t="n"/>
      <c r="JOM31" s="199" t="n"/>
      <c r="JON31" s="199" t="n"/>
      <c r="JOO31" s="199" t="n"/>
      <c r="JOP31" s="199" t="n"/>
      <c r="JOQ31" s="199" t="n"/>
      <c r="JOR31" s="199" t="n"/>
      <c r="JOS31" s="199" t="n"/>
      <c r="JOT31" s="199" t="n"/>
      <c r="JOU31" s="199" t="n"/>
      <c r="JOV31" s="199" t="n"/>
      <c r="JOW31" s="199" t="n"/>
      <c r="JOX31" s="199" t="n"/>
      <c r="JOY31" s="199" t="n"/>
      <c r="JOZ31" s="199" t="n"/>
      <c r="JPA31" s="199" t="n"/>
      <c r="JPB31" s="199" t="n"/>
      <c r="JPC31" s="199" t="n"/>
      <c r="JPD31" s="199" t="n"/>
      <c r="JPE31" s="199" t="n"/>
      <c r="JPF31" s="199" t="n"/>
      <c r="JPG31" s="199" t="n"/>
      <c r="JPH31" s="199" t="n"/>
      <c r="JPI31" s="199" t="n"/>
      <c r="JPJ31" s="199" t="n"/>
      <c r="JPK31" s="199" t="n"/>
      <c r="JPL31" s="199" t="n"/>
      <c r="JPM31" s="199" t="n"/>
      <c r="JPN31" s="199" t="n"/>
      <c r="JPO31" s="199" t="n"/>
      <c r="JPP31" s="199" t="n"/>
      <c r="JPQ31" s="199" t="n"/>
      <c r="JPR31" s="199" t="n"/>
      <c r="JPS31" s="199" t="n"/>
      <c r="JPT31" s="199" t="n"/>
      <c r="JPU31" s="199" t="n"/>
      <c r="JPV31" s="199" t="n"/>
      <c r="JPW31" s="199" t="n"/>
      <c r="JPX31" s="199" t="n"/>
      <c r="JPY31" s="199" t="n"/>
      <c r="JPZ31" s="199" t="n"/>
      <c r="JQA31" s="199" t="n"/>
      <c r="JQB31" s="199" t="n"/>
      <c r="JQC31" s="199" t="n"/>
      <c r="JQD31" s="199" t="n"/>
      <c r="JQE31" s="199" t="n"/>
      <c r="JQF31" s="199" t="n"/>
      <c r="JQG31" s="199" t="n"/>
      <c r="JQH31" s="199" t="n"/>
      <c r="JQI31" s="199" t="n"/>
      <c r="JQJ31" s="199" t="n"/>
      <c r="JQK31" s="199" t="n"/>
      <c r="JQL31" s="199" t="n"/>
      <c r="JQM31" s="199" t="n"/>
      <c r="JQN31" s="199" t="n"/>
      <c r="JQO31" s="199" t="n"/>
      <c r="JQP31" s="199" t="n"/>
      <c r="JQQ31" s="199" t="n"/>
      <c r="JQR31" s="199" t="n"/>
      <c r="JQS31" s="199" t="n"/>
      <c r="JQT31" s="199" t="n"/>
      <c r="JQU31" s="199" t="n"/>
      <c r="JQV31" s="199" t="n"/>
      <c r="JQW31" s="199" t="n"/>
      <c r="JQX31" s="199" t="n"/>
      <c r="JQY31" s="199" t="n"/>
      <c r="JQZ31" s="199" t="n"/>
      <c r="JRA31" s="199" t="n"/>
      <c r="JRB31" s="199" t="n"/>
      <c r="JRC31" s="199" t="n"/>
      <c r="JRD31" s="199" t="n"/>
      <c r="JRE31" s="199" t="n"/>
      <c r="JRF31" s="199" t="n"/>
      <c r="JRG31" s="199" t="n"/>
      <c r="JRH31" s="199" t="n"/>
      <c r="JRI31" s="199" t="n"/>
      <c r="JRJ31" s="199" t="n"/>
      <c r="JRK31" s="199" t="n"/>
      <c r="JRL31" s="199" t="n"/>
      <c r="JRM31" s="199" t="n"/>
      <c r="JRN31" s="199" t="n"/>
      <c r="JRO31" s="199" t="n"/>
      <c r="JRP31" s="199" t="n"/>
      <c r="JRQ31" s="199" t="n"/>
      <c r="JRR31" s="199" t="n"/>
      <c r="JRS31" s="199" t="n"/>
      <c r="JRT31" s="199" t="n"/>
      <c r="JRU31" s="199" t="n"/>
      <c r="JRV31" s="199" t="n"/>
      <c r="JRW31" s="199" t="n"/>
      <c r="JRX31" s="199" t="n"/>
      <c r="JRY31" s="199" t="n"/>
      <c r="JRZ31" s="199" t="n"/>
      <c r="JSA31" s="199" t="n"/>
      <c r="JSB31" s="199" t="n"/>
      <c r="JSC31" s="199" t="n"/>
      <c r="JSD31" s="199" t="n"/>
      <c r="JSE31" s="199" t="n"/>
      <c r="JSF31" s="199" t="n"/>
      <c r="JSG31" s="199" t="n"/>
      <c r="JSH31" s="199" t="n"/>
      <c r="JSI31" s="199" t="n"/>
      <c r="JSJ31" s="199" t="n"/>
      <c r="JSK31" s="199" t="n"/>
      <c r="JSL31" s="199" t="n"/>
      <c r="JSM31" s="199" t="n"/>
      <c r="JSN31" s="199" t="n"/>
      <c r="JSO31" s="199" t="n"/>
      <c r="JSP31" s="199" t="n"/>
      <c r="JSQ31" s="199" t="n"/>
      <c r="JSR31" s="199" t="n"/>
      <c r="JSS31" s="199" t="n"/>
      <c r="JST31" s="199" t="n"/>
      <c r="JSU31" s="199" t="n"/>
      <c r="JSV31" s="199" t="n"/>
      <c r="JSW31" s="199" t="n"/>
      <c r="JSX31" s="199" t="n"/>
      <c r="JSY31" s="199" t="n"/>
      <c r="JSZ31" s="199" t="n"/>
      <c r="JTA31" s="199" t="n"/>
      <c r="JTB31" s="199" t="n"/>
      <c r="JTC31" s="199" t="n"/>
      <c r="JTD31" s="199" t="n"/>
      <c r="JTE31" s="199" t="n"/>
      <c r="JTF31" s="199" t="n"/>
      <c r="JTG31" s="199" t="n"/>
      <c r="JTH31" s="199" t="n"/>
      <c r="JTI31" s="199" t="n"/>
      <c r="JTJ31" s="199" t="n"/>
      <c r="JTK31" s="199" t="n"/>
      <c r="JTL31" s="199" t="n"/>
      <c r="JTM31" s="199" t="n"/>
      <c r="JTN31" s="199" t="n"/>
      <c r="JTO31" s="199" t="n"/>
      <c r="JTP31" s="199" t="n"/>
      <c r="JTQ31" s="199" t="n"/>
      <c r="JTR31" s="199" t="n"/>
      <c r="JTS31" s="199" t="n"/>
      <c r="JTT31" s="199" t="n"/>
      <c r="JTU31" s="199" t="n"/>
      <c r="JTV31" s="199" t="n"/>
      <c r="JTW31" s="199" t="n"/>
      <c r="JTX31" s="199" t="n"/>
      <c r="JTY31" s="199" t="n"/>
      <c r="JTZ31" s="199" t="n"/>
      <c r="JUA31" s="199" t="n"/>
      <c r="JUB31" s="199" t="n"/>
      <c r="JUC31" s="199" t="n"/>
      <c r="JUD31" s="199" t="n"/>
      <c r="JUE31" s="199" t="n"/>
      <c r="JUF31" s="199" t="n"/>
      <c r="JUG31" s="199" t="n"/>
      <c r="JUH31" s="199" t="n"/>
      <c r="JUI31" s="199" t="n"/>
      <c r="JUJ31" s="199" t="n"/>
      <c r="JUK31" s="199" t="n"/>
      <c r="JUL31" s="199" t="n"/>
      <c r="JUM31" s="199" t="n"/>
      <c r="JUN31" s="199" t="n"/>
      <c r="JUO31" s="199" t="n"/>
      <c r="JUP31" s="199" t="n"/>
      <c r="JUQ31" s="199" t="n"/>
      <c r="JUR31" s="199" t="n"/>
      <c r="JUS31" s="199" t="n"/>
      <c r="JUT31" s="199" t="n"/>
      <c r="JUU31" s="199" t="n"/>
      <c r="JUV31" s="199" t="n"/>
      <c r="JUW31" s="199" t="n"/>
      <c r="JUX31" s="199" t="n"/>
      <c r="JUY31" s="199" t="n"/>
      <c r="JUZ31" s="199" t="n"/>
      <c r="JVA31" s="199" t="n"/>
      <c r="JVB31" s="199" t="n"/>
      <c r="JVC31" s="199" t="n"/>
      <c r="JVD31" s="199" t="n"/>
      <c r="JVE31" s="199" t="n"/>
      <c r="JVF31" s="199" t="n"/>
      <c r="JVG31" s="199" t="n"/>
      <c r="JVH31" s="199" t="n"/>
      <c r="JVI31" s="199" t="n"/>
      <c r="JVJ31" s="199" t="n"/>
      <c r="JVK31" s="199" t="n"/>
      <c r="JVL31" s="199" t="n"/>
      <c r="JVM31" s="199" t="n"/>
      <c r="JVN31" s="199" t="n"/>
      <c r="JVO31" s="199" t="n"/>
      <c r="JVP31" s="199" t="n"/>
      <c r="JVQ31" s="199" t="n"/>
      <c r="JVR31" s="199" t="n"/>
      <c r="JVS31" s="199" t="n"/>
      <c r="JVT31" s="199" t="n"/>
      <c r="JVU31" s="199" t="n"/>
      <c r="JVV31" s="199" t="n"/>
      <c r="JVW31" s="199" t="n"/>
      <c r="JVX31" s="199" t="n"/>
      <c r="JVY31" s="199" t="n"/>
      <c r="JVZ31" s="199" t="n"/>
      <c r="JWA31" s="199" t="n"/>
      <c r="JWB31" s="199" t="n"/>
      <c r="JWC31" s="199" t="n"/>
      <c r="JWD31" s="199" t="n"/>
      <c r="JWE31" s="199" t="n"/>
      <c r="JWF31" s="199" t="n"/>
      <c r="JWG31" s="199" t="n"/>
      <c r="JWH31" s="199" t="n"/>
      <c r="JWI31" s="199" t="n"/>
      <c r="JWJ31" s="199" t="n"/>
      <c r="JWK31" s="199" t="n"/>
      <c r="JWL31" s="199" t="n"/>
      <c r="JWM31" s="199" t="n"/>
      <c r="JWN31" s="199" t="n"/>
      <c r="JWO31" s="199" t="n"/>
      <c r="JWP31" s="199" t="n"/>
      <c r="JWQ31" s="199" t="n"/>
      <c r="JWR31" s="199" t="n"/>
      <c r="JWS31" s="199" t="n"/>
      <c r="JWT31" s="199" t="n"/>
      <c r="JWU31" s="199" t="n"/>
      <c r="JWV31" s="199" t="n"/>
      <c r="JWW31" s="199" t="n"/>
      <c r="JWX31" s="199" t="n"/>
      <c r="JWY31" s="199" t="n"/>
      <c r="JWZ31" s="199" t="n"/>
      <c r="JXA31" s="199" t="n"/>
      <c r="JXB31" s="199" t="n"/>
      <c r="JXC31" s="199" t="n"/>
      <c r="JXD31" s="199" t="n"/>
      <c r="JXE31" s="199" t="n"/>
      <c r="JXF31" s="199" t="n"/>
      <c r="JXG31" s="199" t="n"/>
      <c r="JXH31" s="199" t="n"/>
      <c r="JXI31" s="199" t="n"/>
      <c r="JXJ31" s="199" t="n"/>
      <c r="JXK31" s="199" t="n"/>
      <c r="JXL31" s="199" t="n"/>
      <c r="JXM31" s="199" t="n"/>
      <c r="JXN31" s="199" t="n"/>
      <c r="JXO31" s="199" t="n"/>
      <c r="JXP31" s="199" t="n"/>
      <c r="JXQ31" s="199" t="n"/>
      <c r="JXR31" s="199" t="n"/>
      <c r="JXS31" s="199" t="n"/>
      <c r="JXT31" s="199" t="n"/>
      <c r="JXU31" s="199" t="n"/>
      <c r="JXV31" s="199" t="n"/>
      <c r="JXW31" s="199" t="n"/>
      <c r="JXX31" s="199" t="n"/>
      <c r="JXY31" s="199" t="n"/>
      <c r="JXZ31" s="199" t="n"/>
      <c r="JYA31" s="199" t="n"/>
      <c r="JYB31" s="199" t="n"/>
      <c r="JYC31" s="199" t="n"/>
      <c r="JYD31" s="199" t="n"/>
      <c r="JYE31" s="199" t="n"/>
      <c r="JYF31" s="199" t="n"/>
      <c r="JYG31" s="199" t="n"/>
      <c r="JYH31" s="199" t="n"/>
      <c r="JYI31" s="199" t="n"/>
      <c r="JYJ31" s="199" t="n"/>
      <c r="JYK31" s="199" t="n"/>
      <c r="JYL31" s="199" t="n"/>
      <c r="JYM31" s="199" t="n"/>
      <c r="JYN31" s="199" t="n"/>
      <c r="JYO31" s="199" t="n"/>
      <c r="JYP31" s="199" t="n"/>
      <c r="JYQ31" s="199" t="n"/>
      <c r="JYR31" s="199" t="n"/>
      <c r="JYS31" s="199" t="n"/>
      <c r="JYT31" s="199" t="n"/>
      <c r="JYU31" s="199" t="n"/>
      <c r="JYV31" s="199" t="n"/>
      <c r="JYW31" s="199" t="n"/>
      <c r="JYX31" s="199" t="n"/>
      <c r="JYY31" s="199" t="n"/>
      <c r="JYZ31" s="199" t="n"/>
      <c r="JZA31" s="199" t="n"/>
      <c r="JZB31" s="199" t="n"/>
      <c r="JZC31" s="199" t="n"/>
      <c r="JZD31" s="199" t="n"/>
      <c r="JZE31" s="199" t="n"/>
      <c r="JZF31" s="199" t="n"/>
      <c r="JZG31" s="199" t="n"/>
      <c r="JZH31" s="199" t="n"/>
      <c r="JZI31" s="199" t="n"/>
      <c r="JZJ31" s="199" t="n"/>
      <c r="JZK31" s="199" t="n"/>
      <c r="JZL31" s="199" t="n"/>
      <c r="JZM31" s="199" t="n"/>
      <c r="JZN31" s="199" t="n"/>
      <c r="JZO31" s="199" t="n"/>
      <c r="JZP31" s="199" t="n"/>
      <c r="JZQ31" s="199" t="n"/>
      <c r="JZR31" s="199" t="n"/>
      <c r="JZS31" s="199" t="n"/>
      <c r="JZT31" s="199" t="n"/>
      <c r="JZU31" s="199" t="n"/>
      <c r="JZV31" s="199" t="n"/>
      <c r="JZW31" s="199" t="n"/>
      <c r="JZX31" s="199" t="n"/>
      <c r="JZY31" s="199" t="n"/>
      <c r="JZZ31" s="199" t="n"/>
      <c r="KAA31" s="199" t="n"/>
      <c r="KAB31" s="199" t="n"/>
      <c r="KAC31" s="199" t="n"/>
      <c r="KAD31" s="199" t="n"/>
      <c r="KAE31" s="199" t="n"/>
      <c r="KAF31" s="199" t="n"/>
      <c r="KAG31" s="199" t="n"/>
      <c r="KAH31" s="199" t="n"/>
      <c r="KAI31" s="199" t="n"/>
      <c r="KAJ31" s="199" t="n"/>
      <c r="KAK31" s="199" t="n"/>
      <c r="KAL31" s="199" t="n"/>
      <c r="KAM31" s="199" t="n"/>
      <c r="KAN31" s="199" t="n"/>
      <c r="KAO31" s="199" t="n"/>
      <c r="KAP31" s="199" t="n"/>
      <c r="KAQ31" s="199" t="n"/>
      <c r="KAR31" s="199" t="n"/>
      <c r="KAS31" s="199" t="n"/>
      <c r="KAT31" s="199" t="n"/>
      <c r="KAU31" s="199" t="n"/>
      <c r="KAV31" s="199" t="n"/>
      <c r="KAW31" s="199" t="n"/>
      <c r="KAX31" s="199" t="n"/>
      <c r="KAY31" s="199" t="n"/>
      <c r="KAZ31" s="199" t="n"/>
      <c r="KBA31" s="199" t="n"/>
      <c r="KBB31" s="199" t="n"/>
      <c r="KBC31" s="199" t="n"/>
      <c r="KBD31" s="199" t="n"/>
      <c r="KBE31" s="199" t="n"/>
      <c r="KBF31" s="199" t="n"/>
      <c r="KBG31" s="199" t="n"/>
      <c r="KBH31" s="199" t="n"/>
      <c r="KBI31" s="199" t="n"/>
      <c r="KBJ31" s="199" t="n"/>
      <c r="KBK31" s="199" t="n"/>
      <c r="KBL31" s="199" t="n"/>
      <c r="KBM31" s="199" t="n"/>
      <c r="KBN31" s="199" t="n"/>
      <c r="KBO31" s="199" t="n"/>
      <c r="KBP31" s="199" t="n"/>
      <c r="KBQ31" s="199" t="n"/>
      <c r="KBR31" s="199" t="n"/>
      <c r="KBS31" s="199" t="n"/>
      <c r="KBT31" s="199" t="n"/>
      <c r="KBU31" s="199" t="n"/>
      <c r="KBV31" s="199" t="n"/>
      <c r="KBW31" s="199" t="n"/>
      <c r="KBX31" s="199" t="n"/>
      <c r="KBY31" s="199" t="n"/>
      <c r="KBZ31" s="199" t="n"/>
      <c r="KCA31" s="199" t="n"/>
      <c r="KCB31" s="199" t="n"/>
      <c r="KCC31" s="199" t="n"/>
      <c r="KCD31" s="199" t="n"/>
      <c r="KCE31" s="199" t="n"/>
      <c r="KCF31" s="199" t="n"/>
      <c r="KCG31" s="199" t="n"/>
      <c r="KCH31" s="199" t="n"/>
      <c r="KCI31" s="199" t="n"/>
      <c r="KCJ31" s="199" t="n"/>
      <c r="KCK31" s="199" t="n"/>
      <c r="KCL31" s="199" t="n"/>
      <c r="KCM31" s="199" t="n"/>
      <c r="KCN31" s="199" t="n"/>
      <c r="KCO31" s="199" t="n"/>
      <c r="KCP31" s="199" t="n"/>
      <c r="KCQ31" s="199" t="n"/>
      <c r="KCR31" s="199" t="n"/>
      <c r="KCS31" s="199" t="n"/>
      <c r="KCT31" s="199" t="n"/>
      <c r="KCU31" s="199" t="n"/>
      <c r="KCV31" s="199" t="n"/>
      <c r="KCW31" s="199" t="n"/>
      <c r="KCX31" s="199" t="n"/>
      <c r="KCY31" s="199" t="n"/>
      <c r="KCZ31" s="199" t="n"/>
      <c r="KDA31" s="199" t="n"/>
      <c r="KDB31" s="199" t="n"/>
      <c r="KDC31" s="199" t="n"/>
      <c r="KDD31" s="199" t="n"/>
      <c r="KDE31" s="199" t="n"/>
      <c r="KDF31" s="199" t="n"/>
      <c r="KDG31" s="199" t="n"/>
      <c r="KDH31" s="199" t="n"/>
      <c r="KDI31" s="199" t="n"/>
      <c r="KDJ31" s="199" t="n"/>
      <c r="KDK31" s="199" t="n"/>
      <c r="KDL31" s="199" t="n"/>
      <c r="KDM31" s="199" t="n"/>
      <c r="KDN31" s="199" t="n"/>
      <c r="KDO31" s="199" t="n"/>
      <c r="KDP31" s="199" t="n"/>
      <c r="KDQ31" s="199" t="n"/>
      <c r="KDR31" s="199" t="n"/>
      <c r="KDS31" s="199" t="n"/>
      <c r="KDT31" s="199" t="n"/>
      <c r="KDU31" s="199" t="n"/>
      <c r="KDV31" s="199" t="n"/>
      <c r="KDW31" s="199" t="n"/>
      <c r="KDX31" s="199" t="n"/>
      <c r="KDY31" s="199" t="n"/>
      <c r="KDZ31" s="199" t="n"/>
      <c r="KEA31" s="199" t="n"/>
      <c r="KEB31" s="199" t="n"/>
      <c r="KEC31" s="199" t="n"/>
      <c r="KED31" s="199" t="n"/>
      <c r="KEE31" s="199" t="n"/>
      <c r="KEF31" s="199" t="n"/>
      <c r="KEG31" s="199" t="n"/>
      <c r="KEH31" s="199" t="n"/>
      <c r="KEI31" s="199" t="n"/>
      <c r="KEJ31" s="199" t="n"/>
      <c r="KEK31" s="199" t="n"/>
      <c r="KEL31" s="199" t="n"/>
      <c r="KEM31" s="199" t="n"/>
      <c r="KEN31" s="199" t="n"/>
      <c r="KEO31" s="199" t="n"/>
      <c r="KEP31" s="199" t="n"/>
      <c r="KEQ31" s="199" t="n"/>
      <c r="KER31" s="199" t="n"/>
      <c r="KES31" s="199" t="n"/>
      <c r="KET31" s="199" t="n"/>
      <c r="KEU31" s="199" t="n"/>
      <c r="KEV31" s="199" t="n"/>
      <c r="KEW31" s="199" t="n"/>
      <c r="KEX31" s="199" t="n"/>
      <c r="KEY31" s="199" t="n"/>
      <c r="KEZ31" s="199" t="n"/>
      <c r="KFA31" s="199" t="n"/>
      <c r="KFB31" s="199" t="n"/>
      <c r="KFC31" s="199" t="n"/>
      <c r="KFD31" s="199" t="n"/>
      <c r="KFE31" s="199" t="n"/>
      <c r="KFF31" s="199" t="n"/>
      <c r="KFG31" s="199" t="n"/>
      <c r="KFH31" s="199" t="n"/>
      <c r="KFI31" s="199" t="n"/>
      <c r="KFJ31" s="199" t="n"/>
      <c r="KFK31" s="199" t="n"/>
      <c r="KFL31" s="199" t="n"/>
      <c r="KFM31" s="199" t="n"/>
      <c r="KFN31" s="199" t="n"/>
      <c r="KFO31" s="199" t="n"/>
      <c r="KFP31" s="199" t="n"/>
      <c r="KFQ31" s="199" t="n"/>
      <c r="KFR31" s="199" t="n"/>
      <c r="KFS31" s="199" t="n"/>
      <c r="KFT31" s="199" t="n"/>
      <c r="KFU31" s="199" t="n"/>
      <c r="KFV31" s="199" t="n"/>
      <c r="KFW31" s="199" t="n"/>
      <c r="KFX31" s="199" t="n"/>
      <c r="KFY31" s="199" t="n"/>
      <c r="KFZ31" s="199" t="n"/>
      <c r="KGA31" s="199" t="n"/>
      <c r="KGB31" s="199" t="n"/>
      <c r="KGC31" s="199" t="n"/>
      <c r="KGD31" s="199" t="n"/>
      <c r="KGE31" s="199" t="n"/>
      <c r="KGF31" s="199" t="n"/>
      <c r="KGG31" s="199" t="n"/>
      <c r="KGH31" s="199" t="n"/>
      <c r="KGI31" s="199" t="n"/>
      <c r="KGJ31" s="199" t="n"/>
      <c r="KGK31" s="199" t="n"/>
      <c r="KGL31" s="199" t="n"/>
      <c r="KGM31" s="199" t="n"/>
      <c r="KGN31" s="199" t="n"/>
      <c r="KGO31" s="199" t="n"/>
      <c r="KGP31" s="199" t="n"/>
      <c r="KGQ31" s="199" t="n"/>
      <c r="KGR31" s="199" t="n"/>
      <c r="KGS31" s="199" t="n"/>
      <c r="KGT31" s="199" t="n"/>
      <c r="KGU31" s="199" t="n"/>
      <c r="KGV31" s="199" t="n"/>
      <c r="KGW31" s="199" t="n"/>
      <c r="KGX31" s="199" t="n"/>
      <c r="KGY31" s="199" t="n"/>
      <c r="KGZ31" s="199" t="n"/>
      <c r="KHA31" s="199" t="n"/>
      <c r="KHB31" s="199" t="n"/>
      <c r="KHC31" s="199" t="n"/>
      <c r="KHD31" s="199" t="n"/>
      <c r="KHE31" s="199" t="n"/>
      <c r="KHF31" s="199" t="n"/>
      <c r="KHG31" s="199" t="n"/>
      <c r="KHH31" s="199" t="n"/>
      <c r="KHI31" s="199" t="n"/>
      <c r="KHJ31" s="199" t="n"/>
      <c r="KHK31" s="199" t="n"/>
      <c r="KHL31" s="199" t="n"/>
      <c r="KHM31" s="199" t="n"/>
      <c r="KHN31" s="199" t="n"/>
      <c r="KHO31" s="199" t="n"/>
      <c r="KHP31" s="199" t="n"/>
      <c r="KHQ31" s="199" t="n"/>
      <c r="KHR31" s="199" t="n"/>
      <c r="KHS31" s="199" t="n"/>
      <c r="KHT31" s="199" t="n"/>
      <c r="KHU31" s="199" t="n"/>
      <c r="KHV31" s="199" t="n"/>
      <c r="KHW31" s="199" t="n"/>
      <c r="KHX31" s="199" t="n"/>
      <c r="KHY31" s="199" t="n"/>
      <c r="KHZ31" s="199" t="n"/>
      <c r="KIA31" s="199" t="n"/>
      <c r="KIB31" s="199" t="n"/>
      <c r="KIC31" s="199" t="n"/>
      <c r="KID31" s="199" t="n"/>
      <c r="KIE31" s="199" t="n"/>
      <c r="KIF31" s="199" t="n"/>
      <c r="KIG31" s="199" t="n"/>
      <c r="KIH31" s="199" t="n"/>
      <c r="KII31" s="199" t="n"/>
      <c r="KIJ31" s="199" t="n"/>
      <c r="KIK31" s="199" t="n"/>
      <c r="KIL31" s="199" t="n"/>
      <c r="KIM31" s="199" t="n"/>
      <c r="KIN31" s="199" t="n"/>
      <c r="KIO31" s="199" t="n"/>
      <c r="KIP31" s="199" t="n"/>
      <c r="KIQ31" s="199" t="n"/>
      <c r="KIR31" s="199" t="n"/>
      <c r="KIS31" s="199" t="n"/>
      <c r="KIT31" s="199" t="n"/>
      <c r="KIU31" s="199" t="n"/>
      <c r="KIV31" s="199" t="n"/>
      <c r="KIW31" s="199" t="n"/>
      <c r="KIX31" s="199" t="n"/>
      <c r="KIY31" s="199" t="n"/>
      <c r="KIZ31" s="199" t="n"/>
      <c r="KJA31" s="199" t="n"/>
      <c r="KJB31" s="199" t="n"/>
      <c r="KJC31" s="199" t="n"/>
      <c r="KJD31" s="199" t="n"/>
      <c r="KJE31" s="199" t="n"/>
      <c r="KJF31" s="199" t="n"/>
      <c r="KJG31" s="199" t="n"/>
      <c r="KJH31" s="199" t="n"/>
      <c r="KJI31" s="199" t="n"/>
      <c r="KJJ31" s="199" t="n"/>
      <c r="KJK31" s="199" t="n"/>
      <c r="KJL31" s="199" t="n"/>
      <c r="KJM31" s="199" t="n"/>
      <c r="KJN31" s="199" t="n"/>
      <c r="KJO31" s="199" t="n"/>
      <c r="KJP31" s="199" t="n"/>
      <c r="KJQ31" s="199" t="n"/>
      <c r="KJR31" s="199" t="n"/>
      <c r="KJS31" s="199" t="n"/>
      <c r="KJT31" s="199" t="n"/>
      <c r="KJU31" s="199" t="n"/>
      <c r="KJV31" s="199" t="n"/>
      <c r="KJW31" s="199" t="n"/>
      <c r="KJX31" s="199" t="n"/>
      <c r="KJY31" s="199" t="n"/>
      <c r="KJZ31" s="199" t="n"/>
      <c r="KKA31" s="199" t="n"/>
      <c r="KKB31" s="199" t="n"/>
      <c r="KKC31" s="199" t="n"/>
      <c r="KKD31" s="199" t="n"/>
      <c r="KKE31" s="199" t="n"/>
      <c r="KKF31" s="199" t="n"/>
      <c r="KKG31" s="199" t="n"/>
      <c r="KKH31" s="199" t="n"/>
      <c r="KKI31" s="199" t="n"/>
      <c r="KKJ31" s="199" t="n"/>
      <c r="KKK31" s="199" t="n"/>
      <c r="KKL31" s="199" t="n"/>
      <c r="KKM31" s="199" t="n"/>
      <c r="KKN31" s="199" t="n"/>
      <c r="KKO31" s="199" t="n"/>
      <c r="KKP31" s="199" t="n"/>
      <c r="KKQ31" s="199" t="n"/>
      <c r="KKR31" s="199" t="n"/>
      <c r="KKS31" s="199" t="n"/>
      <c r="KKT31" s="199" t="n"/>
      <c r="KKU31" s="199" t="n"/>
      <c r="KKV31" s="199" t="n"/>
      <c r="KKW31" s="199" t="n"/>
      <c r="KKX31" s="199" t="n"/>
      <c r="KKY31" s="199" t="n"/>
      <c r="KKZ31" s="199" t="n"/>
      <c r="KLA31" s="199" t="n"/>
      <c r="KLB31" s="199" t="n"/>
      <c r="KLC31" s="199" t="n"/>
      <c r="KLD31" s="199" t="n"/>
      <c r="KLE31" s="199" t="n"/>
      <c r="KLF31" s="199" t="n"/>
      <c r="KLG31" s="199" t="n"/>
      <c r="KLH31" s="199" t="n"/>
      <c r="KLI31" s="199" t="n"/>
      <c r="KLJ31" s="199" t="n"/>
      <c r="KLK31" s="199" t="n"/>
      <c r="KLL31" s="199" t="n"/>
      <c r="KLM31" s="199" t="n"/>
      <c r="KLN31" s="199" t="n"/>
      <c r="KLO31" s="199" t="n"/>
      <c r="KLP31" s="199" t="n"/>
      <c r="KLQ31" s="199" t="n"/>
      <c r="KLR31" s="199" t="n"/>
      <c r="KLS31" s="199" t="n"/>
      <c r="KLT31" s="199" t="n"/>
      <c r="KLU31" s="199" t="n"/>
      <c r="KLV31" s="199" t="n"/>
      <c r="KLW31" s="199" t="n"/>
      <c r="KLX31" s="199" t="n"/>
      <c r="KLY31" s="199" t="n"/>
      <c r="KLZ31" s="199" t="n"/>
      <c r="KMA31" s="199" t="n"/>
      <c r="KMB31" s="199" t="n"/>
      <c r="KMC31" s="199" t="n"/>
      <c r="KMD31" s="199" t="n"/>
      <c r="KME31" s="199" t="n"/>
      <c r="KMF31" s="199" t="n"/>
      <c r="KMG31" s="199" t="n"/>
      <c r="KMH31" s="199" t="n"/>
      <c r="KMI31" s="199" t="n"/>
      <c r="KMJ31" s="199" t="n"/>
      <c r="KMK31" s="199" t="n"/>
      <c r="KML31" s="199" t="n"/>
      <c r="KMM31" s="199" t="n"/>
      <c r="KMN31" s="199" t="n"/>
      <c r="KMO31" s="199" t="n"/>
      <c r="KMP31" s="199" t="n"/>
      <c r="KMQ31" s="199" t="n"/>
      <c r="KMR31" s="199" t="n"/>
      <c r="KMS31" s="199" t="n"/>
      <c r="KMT31" s="199" t="n"/>
      <c r="KMU31" s="199" t="n"/>
      <c r="KMV31" s="199" t="n"/>
      <c r="KMW31" s="199" t="n"/>
      <c r="KMX31" s="199" t="n"/>
      <c r="KMY31" s="199" t="n"/>
      <c r="KMZ31" s="199" t="n"/>
      <c r="KNA31" s="199" t="n"/>
      <c r="KNB31" s="199" t="n"/>
      <c r="KNC31" s="199" t="n"/>
      <c r="KND31" s="199" t="n"/>
      <c r="KNE31" s="199" t="n"/>
      <c r="KNF31" s="199" t="n"/>
      <c r="KNG31" s="199" t="n"/>
      <c r="KNH31" s="199" t="n"/>
      <c r="KNI31" s="199" t="n"/>
      <c r="KNJ31" s="199" t="n"/>
      <c r="KNK31" s="199" t="n"/>
      <c r="KNL31" s="199" t="n"/>
      <c r="KNM31" s="199" t="n"/>
      <c r="KNN31" s="199" t="n"/>
      <c r="KNO31" s="199" t="n"/>
      <c r="KNP31" s="199" t="n"/>
      <c r="KNQ31" s="199" t="n"/>
      <c r="KNR31" s="199" t="n"/>
      <c r="KNS31" s="199" t="n"/>
      <c r="KNT31" s="199" t="n"/>
      <c r="KNU31" s="199" t="n"/>
      <c r="KNV31" s="199" t="n"/>
      <c r="KNW31" s="199" t="n"/>
      <c r="KNX31" s="199" t="n"/>
      <c r="KNY31" s="199" t="n"/>
      <c r="KNZ31" s="199" t="n"/>
      <c r="KOA31" s="199" t="n"/>
      <c r="KOB31" s="199" t="n"/>
      <c r="KOC31" s="199" t="n"/>
      <c r="KOD31" s="199" t="n"/>
      <c r="KOE31" s="199" t="n"/>
      <c r="KOF31" s="199" t="n"/>
      <c r="KOG31" s="199" t="n"/>
      <c r="KOH31" s="199" t="n"/>
      <c r="KOI31" s="199" t="n"/>
      <c r="KOJ31" s="199" t="n"/>
      <c r="KOK31" s="199" t="n"/>
      <c r="KOL31" s="199" t="n"/>
      <c r="KOM31" s="199" t="n"/>
      <c r="KON31" s="199" t="n"/>
      <c r="KOO31" s="199" t="n"/>
      <c r="KOP31" s="199" t="n"/>
      <c r="KOQ31" s="199" t="n"/>
      <c r="KOR31" s="199" t="n"/>
      <c r="KOS31" s="199" t="n"/>
      <c r="KOT31" s="199" t="n"/>
      <c r="KOU31" s="199" t="n"/>
      <c r="KOV31" s="199" t="n"/>
      <c r="KOW31" s="199" t="n"/>
      <c r="KOX31" s="199" t="n"/>
      <c r="KOY31" s="199" t="n"/>
      <c r="KOZ31" s="199" t="n"/>
      <c r="KPA31" s="199" t="n"/>
      <c r="KPB31" s="199" t="n"/>
      <c r="KPC31" s="199" t="n"/>
      <c r="KPD31" s="199" t="n"/>
      <c r="KPE31" s="199" t="n"/>
      <c r="KPF31" s="199" t="n"/>
      <c r="KPG31" s="199" t="n"/>
      <c r="KPH31" s="199" t="n"/>
      <c r="KPI31" s="199" t="n"/>
      <c r="KPJ31" s="199" t="n"/>
      <c r="KPK31" s="199" t="n"/>
      <c r="KPL31" s="199" t="n"/>
      <c r="KPM31" s="199" t="n"/>
      <c r="KPN31" s="199" t="n"/>
      <c r="KPO31" s="199" t="n"/>
      <c r="KPP31" s="199" t="n"/>
      <c r="KPQ31" s="199" t="n"/>
      <c r="KPR31" s="199" t="n"/>
      <c r="KPS31" s="199" t="n"/>
      <c r="KPT31" s="199" t="n"/>
      <c r="KPU31" s="199" t="n"/>
      <c r="KPV31" s="199" t="n"/>
      <c r="KPW31" s="199" t="n"/>
      <c r="KPX31" s="199" t="n"/>
      <c r="KPY31" s="199" t="n"/>
      <c r="KPZ31" s="199" t="n"/>
      <c r="KQA31" s="199" t="n"/>
      <c r="KQB31" s="199" t="n"/>
      <c r="KQC31" s="199" t="n"/>
      <c r="KQD31" s="199" t="n"/>
      <c r="KQE31" s="199" t="n"/>
      <c r="KQF31" s="199" t="n"/>
      <c r="KQG31" s="199" t="n"/>
      <c r="KQH31" s="199" t="n"/>
      <c r="KQI31" s="199" t="n"/>
      <c r="KQJ31" s="199" t="n"/>
      <c r="KQK31" s="199" t="n"/>
      <c r="KQL31" s="199" t="n"/>
      <c r="KQM31" s="199" t="n"/>
      <c r="KQN31" s="199" t="n"/>
      <c r="KQO31" s="199" t="n"/>
      <c r="KQP31" s="199" t="n"/>
      <c r="KQQ31" s="199" t="n"/>
      <c r="KQR31" s="199" t="n"/>
      <c r="KQS31" s="199" t="n"/>
      <c r="KQT31" s="199" t="n"/>
      <c r="KQU31" s="199" t="n"/>
      <c r="KQV31" s="199" t="n"/>
      <c r="KQW31" s="199" t="n"/>
      <c r="KQX31" s="199" t="n"/>
      <c r="KQY31" s="199" t="n"/>
      <c r="KQZ31" s="199" t="n"/>
      <c r="KRA31" s="199" t="n"/>
      <c r="KRB31" s="199" t="n"/>
      <c r="KRC31" s="199" t="n"/>
      <c r="KRD31" s="199" t="n"/>
      <c r="KRE31" s="199" t="n"/>
      <c r="KRF31" s="199" t="n"/>
      <c r="KRG31" s="199" t="n"/>
      <c r="KRH31" s="199" t="n"/>
      <c r="KRI31" s="199" t="n"/>
      <c r="KRJ31" s="199" t="n"/>
      <c r="KRK31" s="199" t="n"/>
      <c r="KRL31" s="199" t="n"/>
      <c r="KRM31" s="199" t="n"/>
      <c r="KRN31" s="199" t="n"/>
      <c r="KRO31" s="199" t="n"/>
      <c r="KRP31" s="199" t="n"/>
      <c r="KRQ31" s="199" t="n"/>
      <c r="KRR31" s="199" t="n"/>
      <c r="KRS31" s="199" t="n"/>
      <c r="KRT31" s="199" t="n"/>
      <c r="KRU31" s="199" t="n"/>
      <c r="KRV31" s="199" t="n"/>
      <c r="KRW31" s="199" t="n"/>
      <c r="KRX31" s="199" t="n"/>
      <c r="KRY31" s="199" t="n"/>
      <c r="KRZ31" s="199" t="n"/>
      <c r="KSA31" s="199" t="n"/>
      <c r="KSB31" s="199" t="n"/>
      <c r="KSC31" s="199" t="n"/>
      <c r="KSD31" s="199" t="n"/>
      <c r="KSE31" s="199" t="n"/>
      <c r="KSF31" s="199" t="n"/>
      <c r="KSG31" s="199" t="n"/>
      <c r="KSH31" s="199" t="n"/>
      <c r="KSI31" s="199" t="n"/>
      <c r="KSJ31" s="199" t="n"/>
      <c r="KSK31" s="199" t="n"/>
      <c r="KSL31" s="199" t="n"/>
      <c r="KSM31" s="199" t="n"/>
      <c r="KSN31" s="199" t="n"/>
      <c r="KSO31" s="199" t="n"/>
      <c r="KSP31" s="199" t="n"/>
      <c r="KSQ31" s="199" t="n"/>
      <c r="KSR31" s="199" t="n"/>
      <c r="KSS31" s="199" t="n"/>
      <c r="KST31" s="199" t="n"/>
      <c r="KSU31" s="199" t="n"/>
      <c r="KSV31" s="199" t="n"/>
      <c r="KSW31" s="199" t="n"/>
      <c r="KSX31" s="199" t="n"/>
      <c r="KSY31" s="199" t="n"/>
      <c r="KSZ31" s="199" t="n"/>
      <c r="KTA31" s="199" t="n"/>
      <c r="KTB31" s="199" t="n"/>
      <c r="KTC31" s="199" t="n"/>
      <c r="KTD31" s="199" t="n"/>
      <c r="KTE31" s="199" t="n"/>
      <c r="KTF31" s="199" t="n"/>
      <c r="KTG31" s="199" t="n"/>
      <c r="KTH31" s="199" t="n"/>
      <c r="KTI31" s="199" t="n"/>
      <c r="KTJ31" s="199" t="n"/>
      <c r="KTK31" s="199" t="n"/>
      <c r="KTL31" s="199" t="n"/>
      <c r="KTM31" s="199" t="n"/>
      <c r="KTN31" s="199" t="n"/>
      <c r="KTO31" s="199" t="n"/>
      <c r="KTP31" s="199" t="n"/>
      <c r="KTQ31" s="199" t="n"/>
      <c r="KTR31" s="199" t="n"/>
      <c r="KTS31" s="199" t="n"/>
      <c r="KTT31" s="199" t="n"/>
      <c r="KTU31" s="199" t="n"/>
      <c r="KTV31" s="199" t="n"/>
      <c r="KTW31" s="199" t="n"/>
      <c r="KTX31" s="199" t="n"/>
      <c r="KTY31" s="199" t="n"/>
      <c r="KTZ31" s="199" t="n"/>
      <c r="KUA31" s="199" t="n"/>
      <c r="KUB31" s="199" t="n"/>
      <c r="KUC31" s="199" t="n"/>
      <c r="KUD31" s="199" t="n"/>
      <c r="KUE31" s="199" t="n"/>
      <c r="KUF31" s="199" t="n"/>
      <c r="KUG31" s="199" t="n"/>
      <c r="KUH31" s="199" t="n"/>
      <c r="KUI31" s="199" t="n"/>
      <c r="KUJ31" s="199" t="n"/>
      <c r="KUK31" s="199" t="n"/>
      <c r="KUL31" s="199" t="n"/>
      <c r="KUM31" s="199" t="n"/>
      <c r="KUN31" s="199" t="n"/>
      <c r="KUO31" s="199" t="n"/>
      <c r="KUP31" s="199" t="n"/>
      <c r="KUQ31" s="199" t="n"/>
      <c r="KUR31" s="199" t="n"/>
      <c r="KUS31" s="199" t="n"/>
      <c r="KUT31" s="199" t="n"/>
      <c r="KUU31" s="199" t="n"/>
      <c r="KUV31" s="199" t="n"/>
      <c r="KUW31" s="199" t="n"/>
      <c r="KUX31" s="199" t="n"/>
      <c r="KUY31" s="199" t="n"/>
      <c r="KUZ31" s="199" t="n"/>
      <c r="KVA31" s="199" t="n"/>
      <c r="KVB31" s="199" t="n"/>
      <c r="KVC31" s="199" t="n"/>
      <c r="KVD31" s="199" t="n"/>
      <c r="KVE31" s="199" t="n"/>
      <c r="KVF31" s="199" t="n"/>
      <c r="KVG31" s="199" t="n"/>
      <c r="KVH31" s="199" t="n"/>
      <c r="KVI31" s="199" t="n"/>
      <c r="KVJ31" s="199" t="n"/>
      <c r="KVK31" s="199" t="n"/>
      <c r="KVL31" s="199" t="n"/>
      <c r="KVM31" s="199" t="n"/>
      <c r="KVN31" s="199" t="n"/>
      <c r="KVO31" s="199" t="n"/>
      <c r="KVP31" s="199" t="n"/>
      <c r="KVQ31" s="199" t="n"/>
      <c r="KVR31" s="199" t="n"/>
      <c r="KVS31" s="199" t="n"/>
      <c r="KVT31" s="199" t="n"/>
      <c r="KVU31" s="199" t="n"/>
      <c r="KVV31" s="199" t="n"/>
      <c r="KVW31" s="199" t="n"/>
      <c r="KVX31" s="199" t="n"/>
      <c r="KVY31" s="199" t="n"/>
      <c r="KVZ31" s="199" t="n"/>
      <c r="KWA31" s="199" t="n"/>
      <c r="KWB31" s="199" t="n"/>
      <c r="KWC31" s="199" t="n"/>
      <c r="KWD31" s="199" t="n"/>
      <c r="KWE31" s="199" t="n"/>
      <c r="KWF31" s="199" t="n"/>
      <c r="KWG31" s="199" t="n"/>
      <c r="KWH31" s="199" t="n"/>
      <c r="KWI31" s="199" t="n"/>
      <c r="KWJ31" s="199" t="n"/>
      <c r="KWK31" s="199" t="n"/>
      <c r="KWL31" s="199" t="n"/>
      <c r="KWM31" s="199" t="n"/>
      <c r="KWN31" s="199" t="n"/>
      <c r="KWO31" s="199" t="n"/>
      <c r="KWP31" s="199" t="n"/>
      <c r="KWQ31" s="199" t="n"/>
      <c r="KWR31" s="199" t="n"/>
      <c r="KWS31" s="199" t="n"/>
      <c r="KWT31" s="199" t="n"/>
      <c r="KWU31" s="199" t="n"/>
      <c r="KWV31" s="199" t="n"/>
      <c r="KWW31" s="199" t="n"/>
      <c r="KWX31" s="199" t="n"/>
      <c r="KWY31" s="199" t="n"/>
      <c r="KWZ31" s="199" t="n"/>
      <c r="KXA31" s="199" t="n"/>
      <c r="KXB31" s="199" t="n"/>
      <c r="KXC31" s="199" t="n"/>
      <c r="KXD31" s="199" t="n"/>
      <c r="KXE31" s="199" t="n"/>
      <c r="KXF31" s="199" t="n"/>
      <c r="KXG31" s="199" t="n"/>
      <c r="KXH31" s="199" t="n"/>
      <c r="KXI31" s="199" t="n"/>
      <c r="KXJ31" s="199" t="n"/>
      <c r="KXK31" s="199" t="n"/>
      <c r="KXL31" s="199" t="n"/>
      <c r="KXM31" s="199" t="n"/>
      <c r="KXN31" s="199" t="n"/>
      <c r="KXO31" s="199" t="n"/>
      <c r="KXP31" s="199" t="n"/>
      <c r="KXQ31" s="199" t="n"/>
      <c r="KXR31" s="199" t="n"/>
      <c r="KXS31" s="199" t="n"/>
      <c r="KXT31" s="199" t="n"/>
      <c r="KXU31" s="199" t="n"/>
      <c r="KXV31" s="199" t="n"/>
      <c r="KXW31" s="199" t="n"/>
      <c r="KXX31" s="199" t="n"/>
      <c r="KXY31" s="199" t="n"/>
      <c r="KXZ31" s="199" t="n"/>
      <c r="KYA31" s="199" t="n"/>
      <c r="KYB31" s="199" t="n"/>
      <c r="KYC31" s="199" t="n"/>
      <c r="KYD31" s="199" t="n"/>
      <c r="KYE31" s="199" t="n"/>
      <c r="KYF31" s="199" t="n"/>
      <c r="KYG31" s="199" t="n"/>
      <c r="KYH31" s="199" t="n"/>
      <c r="KYI31" s="199" t="n"/>
      <c r="KYJ31" s="199" t="n"/>
      <c r="KYK31" s="199" t="n"/>
      <c r="KYL31" s="199" t="n"/>
      <c r="KYM31" s="199" t="n"/>
      <c r="KYN31" s="199" t="n"/>
      <c r="KYO31" s="199" t="n"/>
      <c r="KYP31" s="199" t="n"/>
      <c r="KYQ31" s="199" t="n"/>
      <c r="KYR31" s="199" t="n"/>
      <c r="KYS31" s="199" t="n"/>
      <c r="KYT31" s="199" t="n"/>
      <c r="KYU31" s="199" t="n"/>
      <c r="KYV31" s="199" t="n"/>
      <c r="KYW31" s="199" t="n"/>
      <c r="KYX31" s="199" t="n"/>
      <c r="KYY31" s="199" t="n"/>
      <c r="KYZ31" s="199" t="n"/>
      <c r="KZA31" s="199" t="n"/>
      <c r="KZB31" s="199" t="n"/>
      <c r="KZC31" s="199" t="n"/>
      <c r="KZD31" s="199" t="n"/>
      <c r="KZE31" s="199" t="n"/>
      <c r="KZF31" s="199" t="n"/>
      <c r="KZG31" s="199" t="n"/>
      <c r="KZH31" s="199" t="n"/>
      <c r="KZI31" s="199" t="n"/>
      <c r="KZJ31" s="199" t="n"/>
      <c r="KZK31" s="199" t="n"/>
      <c r="KZL31" s="199" t="n"/>
      <c r="KZM31" s="199" t="n"/>
      <c r="KZN31" s="199" t="n"/>
      <c r="KZO31" s="199" t="n"/>
      <c r="KZP31" s="199" t="n"/>
      <c r="KZQ31" s="199" t="n"/>
      <c r="KZR31" s="199" t="n"/>
      <c r="KZS31" s="199" t="n"/>
      <c r="KZT31" s="199" t="n"/>
      <c r="KZU31" s="199" t="n"/>
      <c r="KZV31" s="199" t="n"/>
      <c r="KZW31" s="199" t="n"/>
      <c r="KZX31" s="199" t="n"/>
      <c r="KZY31" s="199" t="n"/>
      <c r="KZZ31" s="199" t="n"/>
      <c r="LAA31" s="199" t="n"/>
      <c r="LAB31" s="199" t="n"/>
      <c r="LAC31" s="199" t="n"/>
      <c r="LAD31" s="199" t="n"/>
      <c r="LAE31" s="199" t="n"/>
      <c r="LAF31" s="199" t="n"/>
      <c r="LAG31" s="199" t="n"/>
      <c r="LAH31" s="199" t="n"/>
      <c r="LAI31" s="199" t="n"/>
      <c r="LAJ31" s="199" t="n"/>
      <c r="LAK31" s="199" t="n"/>
      <c r="LAL31" s="199" t="n"/>
      <c r="LAM31" s="199" t="n"/>
      <c r="LAN31" s="199" t="n"/>
      <c r="LAO31" s="199" t="n"/>
      <c r="LAP31" s="199" t="n"/>
      <c r="LAQ31" s="199" t="n"/>
      <c r="LAR31" s="199" t="n"/>
      <c r="LAS31" s="199" t="n"/>
      <c r="LAT31" s="199" t="n"/>
      <c r="LAU31" s="199" t="n"/>
      <c r="LAV31" s="199" t="n"/>
      <c r="LAW31" s="199" t="n"/>
      <c r="LAX31" s="199" t="n"/>
      <c r="LAY31" s="199" t="n"/>
      <c r="LAZ31" s="199" t="n"/>
      <c r="LBA31" s="199" t="n"/>
      <c r="LBB31" s="199" t="n"/>
      <c r="LBC31" s="199" t="n"/>
      <c r="LBD31" s="199" t="n"/>
      <c r="LBE31" s="199" t="n"/>
      <c r="LBF31" s="199" t="n"/>
      <c r="LBG31" s="199" t="n"/>
      <c r="LBH31" s="199" t="n"/>
      <c r="LBI31" s="199" t="n"/>
      <c r="LBJ31" s="199" t="n"/>
      <c r="LBK31" s="199" t="n"/>
      <c r="LBL31" s="199" t="n"/>
      <c r="LBM31" s="199" t="n"/>
      <c r="LBN31" s="199" t="n"/>
      <c r="LBO31" s="199" t="n"/>
      <c r="LBP31" s="199" t="n"/>
      <c r="LBQ31" s="199" t="n"/>
      <c r="LBR31" s="199" t="n"/>
      <c r="LBS31" s="199" t="n"/>
      <c r="LBT31" s="199" t="n"/>
      <c r="LBU31" s="199" t="n"/>
      <c r="LBV31" s="199" t="n"/>
      <c r="LBW31" s="199" t="n"/>
      <c r="LBX31" s="199" t="n"/>
      <c r="LBY31" s="199" t="n"/>
      <c r="LBZ31" s="199" t="n"/>
      <c r="LCA31" s="199" t="n"/>
      <c r="LCB31" s="199" t="n"/>
      <c r="LCC31" s="199" t="n"/>
      <c r="LCD31" s="199" t="n"/>
      <c r="LCE31" s="199" t="n"/>
      <c r="LCF31" s="199" t="n"/>
      <c r="LCG31" s="199" t="n"/>
      <c r="LCH31" s="199" t="n"/>
      <c r="LCI31" s="199" t="n"/>
      <c r="LCJ31" s="199" t="n"/>
      <c r="LCK31" s="199" t="n"/>
      <c r="LCL31" s="199" t="n"/>
      <c r="LCM31" s="199" t="n"/>
      <c r="LCN31" s="199" t="n"/>
      <c r="LCO31" s="199" t="n"/>
      <c r="LCP31" s="199" t="n"/>
      <c r="LCQ31" s="199" t="n"/>
      <c r="LCR31" s="199" t="n"/>
      <c r="LCS31" s="199" t="n"/>
      <c r="LCT31" s="199" t="n"/>
      <c r="LCU31" s="199" t="n"/>
      <c r="LCV31" s="199" t="n"/>
      <c r="LCW31" s="199" t="n"/>
      <c r="LCX31" s="199" t="n"/>
      <c r="LCY31" s="199" t="n"/>
      <c r="LCZ31" s="199" t="n"/>
      <c r="LDA31" s="199" t="n"/>
      <c r="LDB31" s="199" t="n"/>
      <c r="LDC31" s="199" t="n"/>
      <c r="LDD31" s="199" t="n"/>
      <c r="LDE31" s="199" t="n"/>
      <c r="LDF31" s="199" t="n"/>
      <c r="LDG31" s="199" t="n"/>
      <c r="LDH31" s="199" t="n"/>
      <c r="LDI31" s="199" t="n"/>
      <c r="LDJ31" s="199" t="n"/>
      <c r="LDK31" s="199" t="n"/>
      <c r="LDL31" s="199" t="n"/>
      <c r="LDM31" s="199" t="n"/>
      <c r="LDN31" s="199" t="n"/>
      <c r="LDO31" s="199" t="n"/>
      <c r="LDP31" s="199" t="n"/>
      <c r="LDQ31" s="199" t="n"/>
      <c r="LDR31" s="199" t="n"/>
      <c r="LDS31" s="199" t="n"/>
      <c r="LDT31" s="199" t="n"/>
      <c r="LDU31" s="199" t="n"/>
      <c r="LDV31" s="199" t="n"/>
      <c r="LDW31" s="199" t="n"/>
      <c r="LDX31" s="199" t="n"/>
      <c r="LDY31" s="199" t="n"/>
      <c r="LDZ31" s="199" t="n"/>
      <c r="LEA31" s="199" t="n"/>
      <c r="LEB31" s="199" t="n"/>
      <c r="LEC31" s="199" t="n"/>
      <c r="LED31" s="199" t="n"/>
      <c r="LEE31" s="199" t="n"/>
      <c r="LEF31" s="199" t="n"/>
      <c r="LEG31" s="199" t="n"/>
      <c r="LEH31" s="199" t="n"/>
      <c r="LEI31" s="199" t="n"/>
      <c r="LEJ31" s="199" t="n"/>
      <c r="LEK31" s="199" t="n"/>
      <c r="LEL31" s="199" t="n"/>
      <c r="LEM31" s="199" t="n"/>
      <c r="LEN31" s="199" t="n"/>
      <c r="LEO31" s="199" t="n"/>
      <c r="LEP31" s="199" t="n"/>
      <c r="LEQ31" s="199" t="n"/>
      <c r="LER31" s="199" t="n"/>
      <c r="LES31" s="199" t="n"/>
      <c r="LET31" s="199" t="n"/>
      <c r="LEU31" s="199" t="n"/>
      <c r="LEV31" s="199" t="n"/>
      <c r="LEW31" s="199" t="n"/>
      <c r="LEX31" s="199" t="n"/>
      <c r="LEY31" s="199" t="n"/>
      <c r="LEZ31" s="199" t="n"/>
      <c r="LFA31" s="199" t="n"/>
      <c r="LFB31" s="199" t="n"/>
      <c r="LFC31" s="199" t="n"/>
      <c r="LFD31" s="199" t="n"/>
      <c r="LFE31" s="199" t="n"/>
      <c r="LFF31" s="199" t="n"/>
      <c r="LFG31" s="199" t="n"/>
      <c r="LFH31" s="199" t="n"/>
      <c r="LFI31" s="199" t="n"/>
      <c r="LFJ31" s="199" t="n"/>
      <c r="LFK31" s="199" t="n"/>
      <c r="LFL31" s="199" t="n"/>
      <c r="LFM31" s="199" t="n"/>
      <c r="LFN31" s="199" t="n"/>
      <c r="LFO31" s="199" t="n"/>
      <c r="LFP31" s="199" t="n"/>
      <c r="LFQ31" s="199" t="n"/>
      <c r="LFR31" s="199" t="n"/>
      <c r="LFS31" s="199" t="n"/>
      <c r="LFT31" s="199" t="n"/>
      <c r="LFU31" s="199" t="n"/>
      <c r="LFV31" s="199" t="n"/>
      <c r="LFW31" s="199" t="n"/>
      <c r="LFX31" s="199" t="n"/>
      <c r="LFY31" s="199" t="n"/>
      <c r="LFZ31" s="199" t="n"/>
      <c r="LGA31" s="199" t="n"/>
      <c r="LGB31" s="199" t="n"/>
      <c r="LGC31" s="199" t="n"/>
      <c r="LGD31" s="199" t="n"/>
      <c r="LGE31" s="199" t="n"/>
      <c r="LGF31" s="199" t="n"/>
      <c r="LGG31" s="199" t="n"/>
      <c r="LGH31" s="199" t="n"/>
      <c r="LGI31" s="199" t="n"/>
      <c r="LGJ31" s="199" t="n"/>
      <c r="LGK31" s="199" t="n"/>
      <c r="LGL31" s="199" t="n"/>
      <c r="LGM31" s="199" t="n"/>
      <c r="LGN31" s="199" t="n"/>
      <c r="LGO31" s="199" t="n"/>
      <c r="LGP31" s="199" t="n"/>
      <c r="LGQ31" s="199" t="n"/>
      <c r="LGR31" s="199" t="n"/>
      <c r="LGS31" s="199" t="n"/>
      <c r="LGT31" s="199" t="n"/>
      <c r="LGU31" s="199" t="n"/>
      <c r="LGV31" s="199" t="n"/>
      <c r="LGW31" s="199" t="n"/>
      <c r="LGX31" s="199" t="n"/>
      <c r="LGY31" s="199" t="n"/>
      <c r="LGZ31" s="199" t="n"/>
      <c r="LHA31" s="199" t="n"/>
      <c r="LHB31" s="199" t="n"/>
      <c r="LHC31" s="199" t="n"/>
      <c r="LHD31" s="199" t="n"/>
      <c r="LHE31" s="199" t="n"/>
      <c r="LHF31" s="199" t="n"/>
      <c r="LHG31" s="199" t="n"/>
      <c r="LHH31" s="199" t="n"/>
      <c r="LHI31" s="199" t="n"/>
      <c r="LHJ31" s="199" t="n"/>
      <c r="LHK31" s="199" t="n"/>
      <c r="LHL31" s="199" t="n"/>
      <c r="LHM31" s="199" t="n"/>
      <c r="LHN31" s="199" t="n"/>
      <c r="LHO31" s="199" t="n"/>
      <c r="LHP31" s="199" t="n"/>
      <c r="LHQ31" s="199" t="n"/>
      <c r="LHR31" s="199" t="n"/>
      <c r="LHS31" s="199" t="n"/>
      <c r="LHT31" s="199" t="n"/>
      <c r="LHU31" s="199" t="n"/>
      <c r="LHV31" s="199" t="n"/>
      <c r="LHW31" s="199" t="n"/>
      <c r="LHX31" s="199" t="n"/>
      <c r="LHY31" s="199" t="n"/>
      <c r="LHZ31" s="199" t="n"/>
      <c r="LIA31" s="199" t="n"/>
      <c r="LIB31" s="199" t="n"/>
      <c r="LIC31" s="199" t="n"/>
      <c r="LID31" s="199" t="n"/>
      <c r="LIE31" s="199" t="n"/>
      <c r="LIF31" s="199" t="n"/>
      <c r="LIG31" s="199" t="n"/>
      <c r="LIH31" s="199" t="n"/>
      <c r="LII31" s="199" t="n"/>
      <c r="LIJ31" s="199" t="n"/>
      <c r="LIK31" s="199" t="n"/>
      <c r="LIL31" s="199" t="n"/>
      <c r="LIM31" s="199" t="n"/>
      <c r="LIN31" s="199" t="n"/>
      <c r="LIO31" s="199" t="n"/>
      <c r="LIP31" s="199" t="n"/>
      <c r="LIQ31" s="199" t="n"/>
      <c r="LIR31" s="199" t="n"/>
      <c r="LIS31" s="199" t="n"/>
      <c r="LIT31" s="199" t="n"/>
      <c r="LIU31" s="199" t="n"/>
      <c r="LIV31" s="199" t="n"/>
      <c r="LIW31" s="199" t="n"/>
      <c r="LIX31" s="199" t="n"/>
      <c r="LIY31" s="199" t="n"/>
      <c r="LIZ31" s="199" t="n"/>
      <c r="LJA31" s="199" t="n"/>
      <c r="LJB31" s="199" t="n"/>
      <c r="LJC31" s="199" t="n"/>
      <c r="LJD31" s="199" t="n"/>
      <c r="LJE31" s="199" t="n"/>
      <c r="LJF31" s="199" t="n"/>
      <c r="LJG31" s="199" t="n"/>
      <c r="LJH31" s="199" t="n"/>
      <c r="LJI31" s="199" t="n"/>
      <c r="LJJ31" s="199" t="n"/>
      <c r="LJK31" s="199" t="n"/>
      <c r="LJL31" s="199" t="n"/>
      <c r="LJM31" s="199" t="n"/>
      <c r="LJN31" s="199" t="n"/>
      <c r="LJO31" s="199" t="n"/>
      <c r="LJP31" s="199" t="n"/>
      <c r="LJQ31" s="199" t="n"/>
      <c r="LJR31" s="199" t="n"/>
      <c r="LJS31" s="199" t="n"/>
      <c r="LJT31" s="199" t="n"/>
      <c r="LJU31" s="199" t="n"/>
      <c r="LJV31" s="199" t="n"/>
      <c r="LJW31" s="199" t="n"/>
      <c r="LJX31" s="199" t="n"/>
      <c r="LJY31" s="199" t="n"/>
      <c r="LJZ31" s="199" t="n"/>
      <c r="LKA31" s="199" t="n"/>
      <c r="LKB31" s="199" t="n"/>
      <c r="LKC31" s="199" t="n"/>
      <c r="LKD31" s="199" t="n"/>
      <c r="LKE31" s="199" t="n"/>
      <c r="LKF31" s="199" t="n"/>
      <c r="LKG31" s="199" t="n"/>
      <c r="LKH31" s="199" t="n"/>
      <c r="LKI31" s="199" t="n"/>
      <c r="LKJ31" s="199" t="n"/>
      <c r="LKK31" s="199" t="n"/>
      <c r="LKL31" s="199" t="n"/>
      <c r="LKM31" s="199" t="n"/>
      <c r="LKN31" s="199" t="n"/>
      <c r="LKO31" s="199" t="n"/>
      <c r="LKP31" s="199" t="n"/>
      <c r="LKQ31" s="199" t="n"/>
      <c r="LKR31" s="199" t="n"/>
      <c r="LKS31" s="199" t="n"/>
      <c r="LKT31" s="199" t="n"/>
      <c r="LKU31" s="199" t="n"/>
      <c r="LKV31" s="199" t="n"/>
      <c r="LKW31" s="199" t="n"/>
      <c r="LKX31" s="199" t="n"/>
      <c r="LKY31" s="199" t="n"/>
      <c r="LKZ31" s="199" t="n"/>
      <c r="LLA31" s="199" t="n"/>
      <c r="LLB31" s="199" t="n"/>
      <c r="LLC31" s="199" t="n"/>
      <c r="LLD31" s="199" t="n"/>
      <c r="LLE31" s="199" t="n"/>
      <c r="LLF31" s="199" t="n"/>
      <c r="LLG31" s="199" t="n"/>
      <c r="LLH31" s="199" t="n"/>
      <c r="LLI31" s="199" t="n"/>
      <c r="LLJ31" s="199" t="n"/>
      <c r="LLK31" s="199" t="n"/>
      <c r="LLL31" s="199" t="n"/>
      <c r="LLM31" s="199" t="n"/>
      <c r="LLN31" s="199" t="n"/>
      <c r="LLO31" s="199" t="n"/>
      <c r="LLP31" s="199" t="n"/>
      <c r="LLQ31" s="199" t="n"/>
      <c r="LLR31" s="199" t="n"/>
      <c r="LLS31" s="199" t="n"/>
      <c r="LLT31" s="199" t="n"/>
      <c r="LLU31" s="199" t="n"/>
      <c r="LLV31" s="199" t="n"/>
      <c r="LLW31" s="199" t="n"/>
      <c r="LLX31" s="199" t="n"/>
      <c r="LLY31" s="199" t="n"/>
      <c r="LLZ31" s="199" t="n"/>
      <c r="LMA31" s="199" t="n"/>
      <c r="LMB31" s="199" t="n"/>
      <c r="LMC31" s="199" t="n"/>
      <c r="LMD31" s="199" t="n"/>
      <c r="LME31" s="199" t="n"/>
      <c r="LMF31" s="199" t="n"/>
      <c r="LMG31" s="199" t="n"/>
      <c r="LMH31" s="199" t="n"/>
      <c r="LMI31" s="199" t="n"/>
      <c r="LMJ31" s="199" t="n"/>
      <c r="LMK31" s="199" t="n"/>
      <c r="LML31" s="199" t="n"/>
      <c r="LMM31" s="199" t="n"/>
      <c r="LMN31" s="199" t="n"/>
      <c r="LMO31" s="199" t="n"/>
      <c r="LMP31" s="199" t="n"/>
      <c r="LMQ31" s="199" t="n"/>
      <c r="LMR31" s="199" t="n"/>
      <c r="LMS31" s="199" t="n"/>
      <c r="LMT31" s="199" t="n"/>
      <c r="LMU31" s="199" t="n"/>
      <c r="LMV31" s="199" t="n"/>
      <c r="LMW31" s="199" t="n"/>
      <c r="LMX31" s="199" t="n"/>
      <c r="LMY31" s="199" t="n"/>
      <c r="LMZ31" s="199" t="n"/>
      <c r="LNA31" s="199" t="n"/>
      <c r="LNB31" s="199" t="n"/>
      <c r="LNC31" s="199" t="n"/>
      <c r="LND31" s="199" t="n"/>
      <c r="LNE31" s="199" t="n"/>
      <c r="LNF31" s="199" t="n"/>
      <c r="LNG31" s="199" t="n"/>
      <c r="LNH31" s="199" t="n"/>
      <c r="LNI31" s="199" t="n"/>
      <c r="LNJ31" s="199" t="n"/>
      <c r="LNK31" s="199" t="n"/>
      <c r="LNL31" s="199" t="n"/>
      <c r="LNM31" s="199" t="n"/>
      <c r="LNN31" s="199" t="n"/>
      <c r="LNO31" s="199" t="n"/>
      <c r="LNP31" s="199" t="n"/>
      <c r="LNQ31" s="199" t="n"/>
      <c r="LNR31" s="199" t="n"/>
      <c r="LNS31" s="199" t="n"/>
      <c r="LNT31" s="199" t="n"/>
      <c r="LNU31" s="199" t="n"/>
      <c r="LNV31" s="199" t="n"/>
      <c r="LNW31" s="199" t="n"/>
      <c r="LNX31" s="199" t="n"/>
      <c r="LNY31" s="199" t="n"/>
      <c r="LNZ31" s="199" t="n"/>
      <c r="LOA31" s="199" t="n"/>
      <c r="LOB31" s="199" t="n"/>
      <c r="LOC31" s="199" t="n"/>
      <c r="LOD31" s="199" t="n"/>
      <c r="LOE31" s="199" t="n"/>
      <c r="LOF31" s="199" t="n"/>
      <c r="LOG31" s="199" t="n"/>
      <c r="LOH31" s="199" t="n"/>
      <c r="LOI31" s="199" t="n"/>
      <c r="LOJ31" s="199" t="n"/>
      <c r="LOK31" s="199" t="n"/>
      <c r="LOL31" s="199" t="n"/>
      <c r="LOM31" s="199" t="n"/>
      <c r="LON31" s="199" t="n"/>
      <c r="LOO31" s="199" t="n"/>
      <c r="LOP31" s="199" t="n"/>
      <c r="LOQ31" s="199" t="n"/>
      <c r="LOR31" s="199" t="n"/>
      <c r="LOS31" s="199" t="n"/>
      <c r="LOT31" s="199" t="n"/>
      <c r="LOU31" s="199" t="n"/>
      <c r="LOV31" s="199" t="n"/>
      <c r="LOW31" s="199" t="n"/>
      <c r="LOX31" s="199" t="n"/>
      <c r="LOY31" s="199" t="n"/>
      <c r="LOZ31" s="199" t="n"/>
      <c r="LPA31" s="199" t="n"/>
      <c r="LPB31" s="199" t="n"/>
      <c r="LPC31" s="199" t="n"/>
      <c r="LPD31" s="199" t="n"/>
      <c r="LPE31" s="199" t="n"/>
      <c r="LPF31" s="199" t="n"/>
      <c r="LPG31" s="199" t="n"/>
      <c r="LPH31" s="199" t="n"/>
      <c r="LPI31" s="199" t="n"/>
      <c r="LPJ31" s="199" t="n"/>
      <c r="LPK31" s="199" t="n"/>
      <c r="LPL31" s="199" t="n"/>
      <c r="LPM31" s="199" t="n"/>
      <c r="LPN31" s="199" t="n"/>
      <c r="LPO31" s="199" t="n"/>
      <c r="LPP31" s="199" t="n"/>
      <c r="LPQ31" s="199" t="n"/>
      <c r="LPR31" s="199" t="n"/>
      <c r="LPS31" s="199" t="n"/>
      <c r="LPT31" s="199" t="n"/>
      <c r="LPU31" s="199" t="n"/>
      <c r="LPV31" s="199" t="n"/>
      <c r="LPW31" s="199" t="n"/>
      <c r="LPX31" s="199" t="n"/>
      <c r="LPY31" s="199" t="n"/>
      <c r="LPZ31" s="199" t="n"/>
      <c r="LQA31" s="199" t="n"/>
      <c r="LQB31" s="199" t="n"/>
      <c r="LQC31" s="199" t="n"/>
      <c r="LQD31" s="199" t="n"/>
      <c r="LQE31" s="199" t="n"/>
      <c r="LQF31" s="199" t="n"/>
      <c r="LQG31" s="199" t="n"/>
      <c r="LQH31" s="199" t="n"/>
      <c r="LQI31" s="199" t="n"/>
      <c r="LQJ31" s="199" t="n"/>
      <c r="LQK31" s="199" t="n"/>
      <c r="LQL31" s="199" t="n"/>
      <c r="LQM31" s="199" t="n"/>
      <c r="LQN31" s="199" t="n"/>
      <c r="LQO31" s="199" t="n"/>
      <c r="LQP31" s="199" t="n"/>
      <c r="LQQ31" s="199" t="n"/>
      <c r="LQR31" s="199" t="n"/>
      <c r="LQS31" s="199" t="n"/>
      <c r="LQT31" s="199" t="n"/>
      <c r="LQU31" s="199" t="n"/>
      <c r="LQV31" s="199" t="n"/>
      <c r="LQW31" s="199" t="n"/>
      <c r="LQX31" s="199" t="n"/>
      <c r="LQY31" s="199" t="n"/>
      <c r="LQZ31" s="199" t="n"/>
      <c r="LRA31" s="199" t="n"/>
      <c r="LRB31" s="199" t="n"/>
      <c r="LRC31" s="199" t="n"/>
      <c r="LRD31" s="199" t="n"/>
      <c r="LRE31" s="199" t="n"/>
      <c r="LRF31" s="199" t="n"/>
      <c r="LRG31" s="199" t="n"/>
      <c r="LRH31" s="199" t="n"/>
      <c r="LRI31" s="199" t="n"/>
      <c r="LRJ31" s="199" t="n"/>
      <c r="LRK31" s="199" t="n"/>
      <c r="LRL31" s="199" t="n"/>
      <c r="LRM31" s="199" t="n"/>
      <c r="LRN31" s="199" t="n"/>
      <c r="LRO31" s="199" t="n"/>
      <c r="LRP31" s="199" t="n"/>
      <c r="LRQ31" s="199" t="n"/>
      <c r="LRR31" s="199" t="n"/>
      <c r="LRS31" s="199" t="n"/>
      <c r="LRT31" s="199" t="n"/>
      <c r="LRU31" s="199" t="n"/>
      <c r="LRV31" s="199" t="n"/>
      <c r="LRW31" s="199" t="n"/>
      <c r="LRX31" s="199" t="n"/>
      <c r="LRY31" s="199" t="n"/>
      <c r="LRZ31" s="199" t="n"/>
      <c r="LSA31" s="199" t="n"/>
      <c r="LSB31" s="199" t="n"/>
      <c r="LSC31" s="199" t="n"/>
      <c r="LSD31" s="199" t="n"/>
      <c r="LSE31" s="199" t="n"/>
      <c r="LSF31" s="199" t="n"/>
      <c r="LSG31" s="199" t="n"/>
      <c r="LSH31" s="199" t="n"/>
      <c r="LSI31" s="199" t="n"/>
      <c r="LSJ31" s="199" t="n"/>
      <c r="LSK31" s="199" t="n"/>
      <c r="LSL31" s="199" t="n"/>
      <c r="LSM31" s="199" t="n"/>
      <c r="LSN31" s="199" t="n"/>
      <c r="LSO31" s="199" t="n"/>
      <c r="LSP31" s="199" t="n"/>
      <c r="LSQ31" s="199" t="n"/>
      <c r="LSR31" s="199" t="n"/>
      <c r="LSS31" s="199" t="n"/>
      <c r="LST31" s="199" t="n"/>
      <c r="LSU31" s="199" t="n"/>
      <c r="LSV31" s="199" t="n"/>
      <c r="LSW31" s="199" t="n"/>
      <c r="LSX31" s="199" t="n"/>
      <c r="LSY31" s="199" t="n"/>
      <c r="LSZ31" s="199" t="n"/>
      <c r="LTA31" s="199" t="n"/>
      <c r="LTB31" s="199" t="n"/>
      <c r="LTC31" s="199" t="n"/>
      <c r="LTD31" s="199" t="n"/>
      <c r="LTE31" s="199" t="n"/>
      <c r="LTF31" s="199" t="n"/>
      <c r="LTG31" s="199" t="n"/>
      <c r="LTH31" s="199" t="n"/>
      <c r="LTI31" s="199" t="n"/>
      <c r="LTJ31" s="199" t="n"/>
      <c r="LTK31" s="199" t="n"/>
      <c r="LTL31" s="199" t="n"/>
      <c r="LTM31" s="199" t="n"/>
      <c r="LTN31" s="199" t="n"/>
      <c r="LTO31" s="199" t="n"/>
      <c r="LTP31" s="199" t="n"/>
      <c r="LTQ31" s="199" t="n"/>
      <c r="LTR31" s="199" t="n"/>
      <c r="LTS31" s="199" t="n"/>
      <c r="LTT31" s="199" t="n"/>
      <c r="LTU31" s="199" t="n"/>
      <c r="LTV31" s="199" t="n"/>
      <c r="LTW31" s="199" t="n"/>
      <c r="LTX31" s="199" t="n"/>
      <c r="LTY31" s="199" t="n"/>
      <c r="LTZ31" s="199" t="n"/>
      <c r="LUA31" s="199" t="n"/>
      <c r="LUB31" s="199" t="n"/>
      <c r="LUC31" s="199" t="n"/>
      <c r="LUD31" s="199" t="n"/>
      <c r="LUE31" s="199" t="n"/>
      <c r="LUF31" s="199" t="n"/>
      <c r="LUG31" s="199" t="n"/>
      <c r="LUH31" s="199" t="n"/>
      <c r="LUI31" s="199" t="n"/>
      <c r="LUJ31" s="199" t="n"/>
      <c r="LUK31" s="199" t="n"/>
      <c r="LUL31" s="199" t="n"/>
      <c r="LUM31" s="199" t="n"/>
      <c r="LUN31" s="199" t="n"/>
      <c r="LUO31" s="199" t="n"/>
      <c r="LUP31" s="199" t="n"/>
      <c r="LUQ31" s="199" t="n"/>
      <c r="LUR31" s="199" t="n"/>
      <c r="LUS31" s="199" t="n"/>
      <c r="LUT31" s="199" t="n"/>
      <c r="LUU31" s="199" t="n"/>
      <c r="LUV31" s="199" t="n"/>
      <c r="LUW31" s="199" t="n"/>
      <c r="LUX31" s="199" t="n"/>
      <c r="LUY31" s="199" t="n"/>
      <c r="LUZ31" s="199" t="n"/>
      <c r="LVA31" s="199" t="n"/>
      <c r="LVB31" s="199" t="n"/>
      <c r="LVC31" s="199" t="n"/>
      <c r="LVD31" s="199" t="n"/>
      <c r="LVE31" s="199" t="n"/>
      <c r="LVF31" s="199" t="n"/>
      <c r="LVG31" s="199" t="n"/>
      <c r="LVH31" s="199" t="n"/>
      <c r="LVI31" s="199" t="n"/>
      <c r="LVJ31" s="199" t="n"/>
      <c r="LVK31" s="199" t="n"/>
      <c r="LVL31" s="199" t="n"/>
      <c r="LVM31" s="199" t="n"/>
      <c r="LVN31" s="199" t="n"/>
      <c r="LVO31" s="199" t="n"/>
      <c r="LVP31" s="199" t="n"/>
      <c r="LVQ31" s="199" t="n"/>
      <c r="LVR31" s="199" t="n"/>
      <c r="LVS31" s="199" t="n"/>
      <c r="LVT31" s="199" t="n"/>
      <c r="LVU31" s="199" t="n"/>
      <c r="LVV31" s="199" t="n"/>
      <c r="LVW31" s="199" t="n"/>
      <c r="LVX31" s="199" t="n"/>
      <c r="LVY31" s="199" t="n"/>
      <c r="LVZ31" s="199" t="n"/>
      <c r="LWA31" s="199" t="n"/>
      <c r="LWB31" s="199" t="n"/>
      <c r="LWC31" s="199" t="n"/>
      <c r="LWD31" s="199" t="n"/>
      <c r="LWE31" s="199" t="n"/>
      <c r="LWF31" s="199" t="n"/>
      <c r="LWG31" s="199" t="n"/>
      <c r="LWH31" s="199" t="n"/>
      <c r="LWI31" s="199" t="n"/>
      <c r="LWJ31" s="199" t="n"/>
      <c r="LWK31" s="199" t="n"/>
      <c r="LWL31" s="199" t="n"/>
      <c r="LWM31" s="199" t="n"/>
      <c r="LWN31" s="199" t="n"/>
      <c r="LWO31" s="199" t="n"/>
      <c r="LWP31" s="199" t="n"/>
      <c r="LWQ31" s="199" t="n"/>
      <c r="LWR31" s="199" t="n"/>
      <c r="LWS31" s="199" t="n"/>
      <c r="LWT31" s="199" t="n"/>
      <c r="LWU31" s="199" t="n"/>
      <c r="LWV31" s="199" t="n"/>
      <c r="LWW31" s="199" t="n"/>
      <c r="LWX31" s="199" t="n"/>
      <c r="LWY31" s="199" t="n"/>
      <c r="LWZ31" s="199" t="n"/>
      <c r="LXA31" s="199" t="n"/>
      <c r="LXB31" s="199" t="n"/>
      <c r="LXC31" s="199" t="n"/>
      <c r="LXD31" s="199" t="n"/>
      <c r="LXE31" s="199" t="n"/>
      <c r="LXF31" s="199" t="n"/>
      <c r="LXG31" s="199" t="n"/>
      <c r="LXH31" s="199" t="n"/>
      <c r="LXI31" s="199" t="n"/>
      <c r="LXJ31" s="199" t="n"/>
      <c r="LXK31" s="199" t="n"/>
      <c r="LXL31" s="199" t="n"/>
      <c r="LXM31" s="199" t="n"/>
      <c r="LXN31" s="199" t="n"/>
      <c r="LXO31" s="199" t="n"/>
      <c r="LXP31" s="199" t="n"/>
      <c r="LXQ31" s="199" t="n"/>
      <c r="LXR31" s="199" t="n"/>
      <c r="LXS31" s="199" t="n"/>
      <c r="LXT31" s="199" t="n"/>
      <c r="LXU31" s="199" t="n"/>
      <c r="LXV31" s="199" t="n"/>
      <c r="LXW31" s="199" t="n"/>
      <c r="LXX31" s="199" t="n"/>
      <c r="LXY31" s="199" t="n"/>
      <c r="LXZ31" s="199" t="n"/>
      <c r="LYA31" s="199" t="n"/>
      <c r="LYB31" s="199" t="n"/>
      <c r="LYC31" s="199" t="n"/>
      <c r="LYD31" s="199" t="n"/>
      <c r="LYE31" s="199" t="n"/>
      <c r="LYF31" s="199" t="n"/>
      <c r="LYG31" s="199" t="n"/>
      <c r="LYH31" s="199" t="n"/>
      <c r="LYI31" s="199" t="n"/>
      <c r="LYJ31" s="199" t="n"/>
      <c r="LYK31" s="199" t="n"/>
      <c r="LYL31" s="199" t="n"/>
      <c r="LYM31" s="199" t="n"/>
      <c r="LYN31" s="199" t="n"/>
      <c r="LYO31" s="199" t="n"/>
      <c r="LYP31" s="199" t="n"/>
      <c r="LYQ31" s="199" t="n"/>
      <c r="LYR31" s="199" t="n"/>
      <c r="LYS31" s="199" t="n"/>
      <c r="LYT31" s="199" t="n"/>
      <c r="LYU31" s="199" t="n"/>
      <c r="LYV31" s="199" t="n"/>
      <c r="LYW31" s="199" t="n"/>
      <c r="LYX31" s="199" t="n"/>
      <c r="LYY31" s="199" t="n"/>
      <c r="LYZ31" s="199" t="n"/>
      <c r="LZA31" s="199" t="n"/>
      <c r="LZB31" s="199" t="n"/>
      <c r="LZC31" s="199" t="n"/>
      <c r="LZD31" s="199" t="n"/>
      <c r="LZE31" s="199" t="n"/>
      <c r="LZF31" s="199" t="n"/>
      <c r="LZG31" s="199" t="n"/>
      <c r="LZH31" s="199" t="n"/>
      <c r="LZI31" s="199" t="n"/>
      <c r="LZJ31" s="199" t="n"/>
      <c r="LZK31" s="199" t="n"/>
      <c r="LZL31" s="199" t="n"/>
      <c r="LZM31" s="199" t="n"/>
      <c r="LZN31" s="199" t="n"/>
      <c r="LZO31" s="199" t="n"/>
      <c r="LZP31" s="199" t="n"/>
      <c r="LZQ31" s="199" t="n"/>
      <c r="LZR31" s="199" t="n"/>
      <c r="LZS31" s="199" t="n"/>
      <c r="LZT31" s="199" t="n"/>
      <c r="LZU31" s="199" t="n"/>
      <c r="LZV31" s="199" t="n"/>
      <c r="LZW31" s="199" t="n"/>
      <c r="LZX31" s="199" t="n"/>
      <c r="LZY31" s="199" t="n"/>
      <c r="LZZ31" s="199" t="n"/>
      <c r="MAA31" s="199" t="n"/>
      <c r="MAB31" s="199" t="n"/>
      <c r="MAC31" s="199" t="n"/>
      <c r="MAD31" s="199" t="n"/>
      <c r="MAE31" s="199" t="n"/>
      <c r="MAF31" s="199" t="n"/>
      <c r="MAG31" s="199" t="n"/>
      <c r="MAH31" s="199" t="n"/>
      <c r="MAI31" s="199" t="n"/>
      <c r="MAJ31" s="199" t="n"/>
      <c r="MAK31" s="199" t="n"/>
      <c r="MAL31" s="199" t="n"/>
      <c r="MAM31" s="199" t="n"/>
      <c r="MAN31" s="199" t="n"/>
      <c r="MAO31" s="199" t="n"/>
      <c r="MAP31" s="199" t="n"/>
      <c r="MAQ31" s="199" t="n"/>
      <c r="MAR31" s="199" t="n"/>
      <c r="MAS31" s="199" t="n"/>
      <c r="MAT31" s="199" t="n"/>
      <c r="MAU31" s="199" t="n"/>
      <c r="MAV31" s="199" t="n"/>
      <c r="MAW31" s="199" t="n"/>
      <c r="MAX31" s="199" t="n"/>
      <c r="MAY31" s="199" t="n"/>
      <c r="MAZ31" s="199" t="n"/>
      <c r="MBA31" s="199" t="n"/>
      <c r="MBB31" s="199" t="n"/>
      <c r="MBC31" s="199" t="n"/>
      <c r="MBD31" s="199" t="n"/>
      <c r="MBE31" s="199" t="n"/>
      <c r="MBF31" s="199" t="n"/>
      <c r="MBG31" s="199" t="n"/>
      <c r="MBH31" s="199" t="n"/>
      <c r="MBI31" s="199" t="n"/>
      <c r="MBJ31" s="199" t="n"/>
      <c r="MBK31" s="199" t="n"/>
      <c r="MBL31" s="199" t="n"/>
      <c r="MBM31" s="199" t="n"/>
      <c r="MBN31" s="199" t="n"/>
      <c r="MBO31" s="199" t="n"/>
      <c r="MBP31" s="199" t="n"/>
      <c r="MBQ31" s="199" t="n"/>
      <c r="MBR31" s="199" t="n"/>
      <c r="MBS31" s="199" t="n"/>
      <c r="MBT31" s="199" t="n"/>
      <c r="MBU31" s="199" t="n"/>
      <c r="MBV31" s="199" t="n"/>
      <c r="MBW31" s="199" t="n"/>
      <c r="MBX31" s="199" t="n"/>
      <c r="MBY31" s="199" t="n"/>
      <c r="MBZ31" s="199" t="n"/>
      <c r="MCA31" s="199" t="n"/>
      <c r="MCB31" s="199" t="n"/>
      <c r="MCC31" s="199" t="n"/>
      <c r="MCD31" s="199" t="n"/>
      <c r="MCE31" s="199" t="n"/>
      <c r="MCF31" s="199" t="n"/>
      <c r="MCG31" s="199" t="n"/>
      <c r="MCH31" s="199" t="n"/>
      <c r="MCI31" s="199" t="n"/>
      <c r="MCJ31" s="199" t="n"/>
      <c r="MCK31" s="199" t="n"/>
      <c r="MCL31" s="199" t="n"/>
      <c r="MCM31" s="199" t="n"/>
      <c r="MCN31" s="199" t="n"/>
      <c r="MCO31" s="199" t="n"/>
      <c r="MCP31" s="199" t="n"/>
      <c r="MCQ31" s="199" t="n"/>
      <c r="MCR31" s="199" t="n"/>
      <c r="MCS31" s="199" t="n"/>
      <c r="MCT31" s="199" t="n"/>
      <c r="MCU31" s="199" t="n"/>
      <c r="MCV31" s="199" t="n"/>
      <c r="MCW31" s="199" t="n"/>
      <c r="MCX31" s="199" t="n"/>
      <c r="MCY31" s="199" t="n"/>
      <c r="MCZ31" s="199" t="n"/>
      <c r="MDA31" s="199" t="n"/>
      <c r="MDB31" s="199" t="n"/>
      <c r="MDC31" s="199" t="n"/>
      <c r="MDD31" s="199" t="n"/>
      <c r="MDE31" s="199" t="n"/>
      <c r="MDF31" s="199" t="n"/>
      <c r="MDG31" s="199" t="n"/>
      <c r="MDH31" s="199" t="n"/>
      <c r="MDI31" s="199" t="n"/>
      <c r="MDJ31" s="199" t="n"/>
      <c r="MDK31" s="199" t="n"/>
      <c r="MDL31" s="199" t="n"/>
      <c r="MDM31" s="199" t="n"/>
      <c r="MDN31" s="199" t="n"/>
      <c r="MDO31" s="199" t="n"/>
      <c r="MDP31" s="199" t="n"/>
      <c r="MDQ31" s="199" t="n"/>
      <c r="MDR31" s="199" t="n"/>
      <c r="MDS31" s="199" t="n"/>
      <c r="MDT31" s="199" t="n"/>
      <c r="MDU31" s="199" t="n"/>
      <c r="MDV31" s="199" t="n"/>
      <c r="MDW31" s="199" t="n"/>
      <c r="MDX31" s="199" t="n"/>
      <c r="MDY31" s="199" t="n"/>
      <c r="MDZ31" s="199" t="n"/>
      <c r="MEA31" s="199" t="n"/>
      <c r="MEB31" s="199" t="n"/>
      <c r="MEC31" s="199" t="n"/>
      <c r="MED31" s="199" t="n"/>
      <c r="MEE31" s="199" t="n"/>
      <c r="MEF31" s="199" t="n"/>
      <c r="MEG31" s="199" t="n"/>
      <c r="MEH31" s="199" t="n"/>
      <c r="MEI31" s="199" t="n"/>
      <c r="MEJ31" s="199" t="n"/>
      <c r="MEK31" s="199" t="n"/>
      <c r="MEL31" s="199" t="n"/>
      <c r="MEM31" s="199" t="n"/>
      <c r="MEN31" s="199" t="n"/>
      <c r="MEO31" s="199" t="n"/>
      <c r="MEP31" s="199" t="n"/>
      <c r="MEQ31" s="199" t="n"/>
      <c r="MER31" s="199" t="n"/>
      <c r="MES31" s="199" t="n"/>
      <c r="MET31" s="199" t="n"/>
      <c r="MEU31" s="199" t="n"/>
      <c r="MEV31" s="199" t="n"/>
      <c r="MEW31" s="199" t="n"/>
      <c r="MEX31" s="199" t="n"/>
      <c r="MEY31" s="199" t="n"/>
      <c r="MEZ31" s="199" t="n"/>
      <c r="MFA31" s="199" t="n"/>
      <c r="MFB31" s="199" t="n"/>
      <c r="MFC31" s="199" t="n"/>
      <c r="MFD31" s="199" t="n"/>
      <c r="MFE31" s="199" t="n"/>
      <c r="MFF31" s="199" t="n"/>
      <c r="MFG31" s="199" t="n"/>
      <c r="MFH31" s="199" t="n"/>
      <c r="MFI31" s="199" t="n"/>
      <c r="MFJ31" s="199" t="n"/>
      <c r="MFK31" s="199" t="n"/>
      <c r="MFL31" s="199" t="n"/>
      <c r="MFM31" s="199" t="n"/>
      <c r="MFN31" s="199" t="n"/>
      <c r="MFO31" s="199" t="n"/>
      <c r="MFP31" s="199" t="n"/>
      <c r="MFQ31" s="199" t="n"/>
      <c r="MFR31" s="199" t="n"/>
      <c r="MFS31" s="199" t="n"/>
      <c r="MFT31" s="199" t="n"/>
      <c r="MFU31" s="199" t="n"/>
      <c r="MFV31" s="199" t="n"/>
      <c r="MFW31" s="199" t="n"/>
      <c r="MFX31" s="199" t="n"/>
      <c r="MFY31" s="199" t="n"/>
      <c r="MFZ31" s="199" t="n"/>
      <c r="MGA31" s="199" t="n"/>
      <c r="MGB31" s="199" t="n"/>
      <c r="MGC31" s="199" t="n"/>
      <c r="MGD31" s="199" t="n"/>
      <c r="MGE31" s="199" t="n"/>
      <c r="MGF31" s="199" t="n"/>
      <c r="MGG31" s="199" t="n"/>
      <c r="MGH31" s="199" t="n"/>
      <c r="MGI31" s="199" t="n"/>
      <c r="MGJ31" s="199" t="n"/>
      <c r="MGK31" s="199" t="n"/>
      <c r="MGL31" s="199" t="n"/>
      <c r="MGM31" s="199" t="n"/>
      <c r="MGN31" s="199" t="n"/>
      <c r="MGO31" s="199" t="n"/>
      <c r="MGP31" s="199" t="n"/>
      <c r="MGQ31" s="199" t="n"/>
      <c r="MGR31" s="199" t="n"/>
      <c r="MGS31" s="199" t="n"/>
      <c r="MGT31" s="199" t="n"/>
      <c r="MGU31" s="199" t="n"/>
      <c r="MGV31" s="199" t="n"/>
      <c r="MGW31" s="199" t="n"/>
      <c r="MGX31" s="199" t="n"/>
      <c r="MGY31" s="199" t="n"/>
      <c r="MGZ31" s="199" t="n"/>
      <c r="MHA31" s="199" t="n"/>
      <c r="MHB31" s="199" t="n"/>
      <c r="MHC31" s="199" t="n"/>
      <c r="MHD31" s="199" t="n"/>
      <c r="MHE31" s="199" t="n"/>
      <c r="MHF31" s="199" t="n"/>
      <c r="MHG31" s="199" t="n"/>
      <c r="MHH31" s="199" t="n"/>
      <c r="MHI31" s="199" t="n"/>
      <c r="MHJ31" s="199" t="n"/>
      <c r="MHK31" s="199" t="n"/>
      <c r="MHL31" s="199" t="n"/>
      <c r="MHM31" s="199" t="n"/>
      <c r="MHN31" s="199" t="n"/>
      <c r="MHO31" s="199" t="n"/>
      <c r="MHP31" s="199" t="n"/>
      <c r="MHQ31" s="199" t="n"/>
      <c r="MHR31" s="199" t="n"/>
      <c r="MHS31" s="199" t="n"/>
      <c r="MHT31" s="199" t="n"/>
      <c r="MHU31" s="199" t="n"/>
      <c r="MHV31" s="199" t="n"/>
      <c r="MHW31" s="199" t="n"/>
      <c r="MHX31" s="199" t="n"/>
      <c r="MHY31" s="199" t="n"/>
      <c r="MHZ31" s="199" t="n"/>
      <c r="MIA31" s="199" t="n"/>
      <c r="MIB31" s="199" t="n"/>
      <c r="MIC31" s="199" t="n"/>
      <c r="MID31" s="199" t="n"/>
      <c r="MIE31" s="199" t="n"/>
      <c r="MIF31" s="199" t="n"/>
      <c r="MIG31" s="199" t="n"/>
      <c r="MIH31" s="199" t="n"/>
      <c r="MII31" s="199" t="n"/>
      <c r="MIJ31" s="199" t="n"/>
      <c r="MIK31" s="199" t="n"/>
      <c r="MIL31" s="199" t="n"/>
      <c r="MIM31" s="199" t="n"/>
      <c r="MIN31" s="199" t="n"/>
      <c r="MIO31" s="199" t="n"/>
      <c r="MIP31" s="199" t="n"/>
      <c r="MIQ31" s="199" t="n"/>
      <c r="MIR31" s="199" t="n"/>
      <c r="MIS31" s="199" t="n"/>
      <c r="MIT31" s="199" t="n"/>
      <c r="MIU31" s="199" t="n"/>
      <c r="MIV31" s="199" t="n"/>
      <c r="MIW31" s="199" t="n"/>
      <c r="MIX31" s="199" t="n"/>
      <c r="MIY31" s="199" t="n"/>
      <c r="MIZ31" s="199" t="n"/>
      <c r="MJA31" s="199" t="n"/>
      <c r="MJB31" s="199" t="n"/>
      <c r="MJC31" s="199" t="n"/>
      <c r="MJD31" s="199" t="n"/>
      <c r="MJE31" s="199" t="n"/>
      <c r="MJF31" s="199" t="n"/>
      <c r="MJG31" s="199" t="n"/>
      <c r="MJH31" s="199" t="n"/>
      <c r="MJI31" s="199" t="n"/>
      <c r="MJJ31" s="199" t="n"/>
      <c r="MJK31" s="199" t="n"/>
      <c r="MJL31" s="199" t="n"/>
      <c r="MJM31" s="199" t="n"/>
      <c r="MJN31" s="199" t="n"/>
      <c r="MJO31" s="199" t="n"/>
      <c r="MJP31" s="199" t="n"/>
      <c r="MJQ31" s="199" t="n"/>
      <c r="MJR31" s="199" t="n"/>
      <c r="MJS31" s="199" t="n"/>
      <c r="MJT31" s="199" t="n"/>
      <c r="MJU31" s="199" t="n"/>
      <c r="MJV31" s="199" t="n"/>
      <c r="MJW31" s="199" t="n"/>
      <c r="MJX31" s="199" t="n"/>
      <c r="MJY31" s="199" t="n"/>
      <c r="MJZ31" s="199" t="n"/>
      <c r="MKA31" s="199" t="n"/>
      <c r="MKB31" s="199" t="n"/>
      <c r="MKC31" s="199" t="n"/>
      <c r="MKD31" s="199" t="n"/>
      <c r="MKE31" s="199" t="n"/>
      <c r="MKF31" s="199" t="n"/>
      <c r="MKG31" s="199" t="n"/>
      <c r="MKH31" s="199" t="n"/>
      <c r="MKI31" s="199" t="n"/>
      <c r="MKJ31" s="199" t="n"/>
      <c r="MKK31" s="199" t="n"/>
      <c r="MKL31" s="199" t="n"/>
      <c r="MKM31" s="199" t="n"/>
      <c r="MKN31" s="199" t="n"/>
      <c r="MKO31" s="199" t="n"/>
      <c r="MKP31" s="199" t="n"/>
      <c r="MKQ31" s="199" t="n"/>
      <c r="MKR31" s="199" t="n"/>
      <c r="MKS31" s="199" t="n"/>
      <c r="MKT31" s="199" t="n"/>
      <c r="MKU31" s="199" t="n"/>
      <c r="MKV31" s="199" t="n"/>
      <c r="MKW31" s="199" t="n"/>
      <c r="MKX31" s="199" t="n"/>
      <c r="MKY31" s="199" t="n"/>
      <c r="MKZ31" s="199" t="n"/>
      <c r="MLA31" s="199" t="n"/>
      <c r="MLB31" s="199" t="n"/>
      <c r="MLC31" s="199" t="n"/>
      <c r="MLD31" s="199" t="n"/>
      <c r="MLE31" s="199" t="n"/>
      <c r="MLF31" s="199" t="n"/>
      <c r="MLG31" s="199" t="n"/>
      <c r="MLH31" s="199" t="n"/>
      <c r="MLI31" s="199" t="n"/>
      <c r="MLJ31" s="199" t="n"/>
      <c r="MLK31" s="199" t="n"/>
      <c r="MLL31" s="199" t="n"/>
      <c r="MLM31" s="199" t="n"/>
      <c r="MLN31" s="199" t="n"/>
      <c r="MLO31" s="199" t="n"/>
      <c r="MLP31" s="199" t="n"/>
      <c r="MLQ31" s="199" t="n"/>
      <c r="MLR31" s="199" t="n"/>
      <c r="MLS31" s="199" t="n"/>
      <c r="MLT31" s="199" t="n"/>
      <c r="MLU31" s="199" t="n"/>
      <c r="MLV31" s="199" t="n"/>
      <c r="MLW31" s="199" t="n"/>
      <c r="MLX31" s="199" t="n"/>
      <c r="MLY31" s="199" t="n"/>
      <c r="MLZ31" s="199" t="n"/>
      <c r="MMA31" s="199" t="n"/>
      <c r="MMB31" s="199" t="n"/>
      <c r="MMC31" s="199" t="n"/>
      <c r="MMD31" s="199" t="n"/>
      <c r="MME31" s="199" t="n"/>
      <c r="MMF31" s="199" t="n"/>
      <c r="MMG31" s="199" t="n"/>
      <c r="MMH31" s="199" t="n"/>
      <c r="MMI31" s="199" t="n"/>
      <c r="MMJ31" s="199" t="n"/>
      <c r="MMK31" s="199" t="n"/>
      <c r="MML31" s="199" t="n"/>
      <c r="MMM31" s="199" t="n"/>
      <c r="MMN31" s="199" t="n"/>
      <c r="MMO31" s="199" t="n"/>
      <c r="MMP31" s="199" t="n"/>
      <c r="MMQ31" s="199" t="n"/>
      <c r="MMR31" s="199" t="n"/>
      <c r="MMS31" s="199" t="n"/>
      <c r="MMT31" s="199" t="n"/>
      <c r="MMU31" s="199" t="n"/>
      <c r="MMV31" s="199" t="n"/>
      <c r="MMW31" s="199" t="n"/>
      <c r="MMX31" s="199" t="n"/>
      <c r="MMY31" s="199" t="n"/>
      <c r="MMZ31" s="199" t="n"/>
      <c r="MNA31" s="199" t="n"/>
      <c r="MNB31" s="199" t="n"/>
      <c r="MNC31" s="199" t="n"/>
      <c r="MND31" s="199" t="n"/>
      <c r="MNE31" s="199" t="n"/>
      <c r="MNF31" s="199" t="n"/>
      <c r="MNG31" s="199" t="n"/>
      <c r="MNH31" s="199" t="n"/>
      <c r="MNI31" s="199" t="n"/>
      <c r="MNJ31" s="199" t="n"/>
      <c r="MNK31" s="199" t="n"/>
      <c r="MNL31" s="199" t="n"/>
      <c r="MNM31" s="199" t="n"/>
      <c r="MNN31" s="199" t="n"/>
      <c r="MNO31" s="199" t="n"/>
      <c r="MNP31" s="199" t="n"/>
      <c r="MNQ31" s="199" t="n"/>
      <c r="MNR31" s="199" t="n"/>
      <c r="MNS31" s="199" t="n"/>
      <c r="MNT31" s="199" t="n"/>
      <c r="MNU31" s="199" t="n"/>
      <c r="MNV31" s="199" t="n"/>
      <c r="MNW31" s="199" t="n"/>
      <c r="MNX31" s="199" t="n"/>
      <c r="MNY31" s="199" t="n"/>
      <c r="MNZ31" s="199" t="n"/>
      <c r="MOA31" s="199" t="n"/>
      <c r="MOB31" s="199" t="n"/>
      <c r="MOC31" s="199" t="n"/>
      <c r="MOD31" s="199" t="n"/>
      <c r="MOE31" s="199" t="n"/>
      <c r="MOF31" s="199" t="n"/>
      <c r="MOG31" s="199" t="n"/>
      <c r="MOH31" s="199" t="n"/>
      <c r="MOI31" s="199" t="n"/>
      <c r="MOJ31" s="199" t="n"/>
      <c r="MOK31" s="199" t="n"/>
      <c r="MOL31" s="199" t="n"/>
      <c r="MOM31" s="199" t="n"/>
      <c r="MON31" s="199" t="n"/>
      <c r="MOO31" s="199" t="n"/>
      <c r="MOP31" s="199" t="n"/>
      <c r="MOQ31" s="199" t="n"/>
      <c r="MOR31" s="199" t="n"/>
      <c r="MOS31" s="199" t="n"/>
      <c r="MOT31" s="199" t="n"/>
      <c r="MOU31" s="199" t="n"/>
      <c r="MOV31" s="199" t="n"/>
      <c r="MOW31" s="199" t="n"/>
      <c r="MOX31" s="199" t="n"/>
      <c r="MOY31" s="199" t="n"/>
      <c r="MOZ31" s="199" t="n"/>
      <c r="MPA31" s="199" t="n"/>
      <c r="MPB31" s="199" t="n"/>
      <c r="MPC31" s="199" t="n"/>
      <c r="MPD31" s="199" t="n"/>
      <c r="MPE31" s="199" t="n"/>
      <c r="MPF31" s="199" t="n"/>
      <c r="MPG31" s="199" t="n"/>
      <c r="MPH31" s="199" t="n"/>
      <c r="MPI31" s="199" t="n"/>
      <c r="MPJ31" s="199" t="n"/>
      <c r="MPK31" s="199" t="n"/>
      <c r="MPL31" s="199" t="n"/>
      <c r="MPM31" s="199" t="n"/>
      <c r="MPN31" s="199" t="n"/>
      <c r="MPO31" s="199" t="n"/>
      <c r="MPP31" s="199" t="n"/>
      <c r="MPQ31" s="199" t="n"/>
      <c r="MPR31" s="199" t="n"/>
      <c r="MPS31" s="199" t="n"/>
      <c r="MPT31" s="199" t="n"/>
      <c r="MPU31" s="199" t="n"/>
      <c r="MPV31" s="199" t="n"/>
      <c r="MPW31" s="199" t="n"/>
      <c r="MPX31" s="199" t="n"/>
      <c r="MPY31" s="199" t="n"/>
      <c r="MPZ31" s="199" t="n"/>
      <c r="MQA31" s="199" t="n"/>
      <c r="MQB31" s="199" t="n"/>
      <c r="MQC31" s="199" t="n"/>
      <c r="MQD31" s="199" t="n"/>
      <c r="MQE31" s="199" t="n"/>
      <c r="MQF31" s="199" t="n"/>
      <c r="MQG31" s="199" t="n"/>
      <c r="MQH31" s="199" t="n"/>
      <c r="MQI31" s="199" t="n"/>
      <c r="MQJ31" s="199" t="n"/>
      <c r="MQK31" s="199" t="n"/>
      <c r="MQL31" s="199" t="n"/>
      <c r="MQM31" s="199" t="n"/>
      <c r="MQN31" s="199" t="n"/>
      <c r="MQO31" s="199" t="n"/>
      <c r="MQP31" s="199" t="n"/>
      <c r="MQQ31" s="199" t="n"/>
      <c r="MQR31" s="199" t="n"/>
      <c r="MQS31" s="199" t="n"/>
      <c r="MQT31" s="199" t="n"/>
      <c r="MQU31" s="199" t="n"/>
      <c r="MQV31" s="199" t="n"/>
      <c r="MQW31" s="199" t="n"/>
      <c r="MQX31" s="199" t="n"/>
      <c r="MQY31" s="199" t="n"/>
      <c r="MQZ31" s="199" t="n"/>
      <c r="MRA31" s="199" t="n"/>
      <c r="MRB31" s="199" t="n"/>
      <c r="MRC31" s="199" t="n"/>
      <c r="MRD31" s="199" t="n"/>
      <c r="MRE31" s="199" t="n"/>
      <c r="MRF31" s="199" t="n"/>
      <c r="MRG31" s="199" t="n"/>
      <c r="MRH31" s="199" t="n"/>
      <c r="MRI31" s="199" t="n"/>
      <c r="MRJ31" s="199" t="n"/>
      <c r="MRK31" s="199" t="n"/>
      <c r="MRL31" s="199" t="n"/>
      <c r="MRM31" s="199" t="n"/>
      <c r="MRN31" s="199" t="n"/>
      <c r="MRO31" s="199" t="n"/>
      <c r="MRP31" s="199" t="n"/>
      <c r="MRQ31" s="199" t="n"/>
      <c r="MRR31" s="199" t="n"/>
      <c r="MRS31" s="199" t="n"/>
      <c r="MRT31" s="199" t="n"/>
      <c r="MRU31" s="199" t="n"/>
      <c r="MRV31" s="199" t="n"/>
      <c r="MRW31" s="199" t="n"/>
      <c r="MRX31" s="199" t="n"/>
      <c r="MRY31" s="199" t="n"/>
      <c r="MRZ31" s="199" t="n"/>
      <c r="MSA31" s="199" t="n"/>
      <c r="MSB31" s="199" t="n"/>
      <c r="MSC31" s="199" t="n"/>
      <c r="MSD31" s="199" t="n"/>
      <c r="MSE31" s="199" t="n"/>
      <c r="MSF31" s="199" t="n"/>
      <c r="MSG31" s="199" t="n"/>
      <c r="MSH31" s="199" t="n"/>
      <c r="MSI31" s="199" t="n"/>
      <c r="MSJ31" s="199" t="n"/>
      <c r="MSK31" s="199" t="n"/>
      <c r="MSL31" s="199" t="n"/>
      <c r="MSM31" s="199" t="n"/>
      <c r="MSN31" s="199" t="n"/>
      <c r="MSO31" s="199" t="n"/>
      <c r="MSP31" s="199" t="n"/>
      <c r="MSQ31" s="199" t="n"/>
      <c r="MSR31" s="199" t="n"/>
      <c r="MSS31" s="199" t="n"/>
      <c r="MST31" s="199" t="n"/>
      <c r="MSU31" s="199" t="n"/>
      <c r="MSV31" s="199" t="n"/>
      <c r="MSW31" s="199" t="n"/>
      <c r="MSX31" s="199" t="n"/>
      <c r="MSY31" s="199" t="n"/>
      <c r="MSZ31" s="199" t="n"/>
      <c r="MTA31" s="199" t="n"/>
      <c r="MTB31" s="199" t="n"/>
      <c r="MTC31" s="199" t="n"/>
      <c r="MTD31" s="199" t="n"/>
      <c r="MTE31" s="199" t="n"/>
      <c r="MTF31" s="199" t="n"/>
      <c r="MTG31" s="199" t="n"/>
      <c r="MTH31" s="199" t="n"/>
      <c r="MTI31" s="199" t="n"/>
      <c r="MTJ31" s="199" t="n"/>
      <c r="MTK31" s="199" t="n"/>
      <c r="MTL31" s="199" t="n"/>
      <c r="MTM31" s="199" t="n"/>
      <c r="MTN31" s="199" t="n"/>
      <c r="MTO31" s="199" t="n"/>
      <c r="MTP31" s="199" t="n"/>
      <c r="MTQ31" s="199" t="n"/>
      <c r="MTR31" s="199" t="n"/>
      <c r="MTS31" s="199" t="n"/>
      <c r="MTT31" s="199" t="n"/>
      <c r="MTU31" s="199" t="n"/>
      <c r="MTV31" s="199" t="n"/>
      <c r="MTW31" s="199" t="n"/>
      <c r="MTX31" s="199" t="n"/>
      <c r="MTY31" s="199" t="n"/>
      <c r="MTZ31" s="199" t="n"/>
      <c r="MUA31" s="199" t="n"/>
      <c r="MUB31" s="199" t="n"/>
      <c r="MUC31" s="199" t="n"/>
      <c r="MUD31" s="199" t="n"/>
      <c r="MUE31" s="199" t="n"/>
      <c r="MUF31" s="199" t="n"/>
      <c r="MUG31" s="199" t="n"/>
      <c r="MUH31" s="199" t="n"/>
      <c r="MUI31" s="199" t="n"/>
      <c r="MUJ31" s="199" t="n"/>
      <c r="MUK31" s="199" t="n"/>
      <c r="MUL31" s="199" t="n"/>
      <c r="MUM31" s="199" t="n"/>
      <c r="MUN31" s="199" t="n"/>
      <c r="MUO31" s="199" t="n"/>
      <c r="MUP31" s="199" t="n"/>
      <c r="MUQ31" s="199" t="n"/>
      <c r="MUR31" s="199" t="n"/>
      <c r="MUS31" s="199" t="n"/>
      <c r="MUT31" s="199" t="n"/>
      <c r="MUU31" s="199" t="n"/>
      <c r="MUV31" s="199" t="n"/>
      <c r="MUW31" s="199" t="n"/>
      <c r="MUX31" s="199" t="n"/>
      <c r="MUY31" s="199" t="n"/>
      <c r="MUZ31" s="199" t="n"/>
      <c r="MVA31" s="199" t="n"/>
      <c r="MVB31" s="199" t="n"/>
      <c r="MVC31" s="199" t="n"/>
      <c r="MVD31" s="199" t="n"/>
      <c r="MVE31" s="199" t="n"/>
      <c r="MVF31" s="199" t="n"/>
      <c r="MVG31" s="199" t="n"/>
      <c r="MVH31" s="199" t="n"/>
      <c r="MVI31" s="199" t="n"/>
      <c r="MVJ31" s="199" t="n"/>
      <c r="MVK31" s="199" t="n"/>
      <c r="MVL31" s="199" t="n"/>
      <c r="MVM31" s="199" t="n"/>
      <c r="MVN31" s="199" t="n"/>
      <c r="MVO31" s="199" t="n"/>
      <c r="MVP31" s="199" t="n"/>
      <c r="MVQ31" s="199" t="n"/>
      <c r="MVR31" s="199" t="n"/>
      <c r="MVS31" s="199" t="n"/>
      <c r="MVT31" s="199" t="n"/>
      <c r="MVU31" s="199" t="n"/>
      <c r="MVV31" s="199" t="n"/>
      <c r="MVW31" s="199" t="n"/>
      <c r="MVX31" s="199" t="n"/>
      <c r="MVY31" s="199" t="n"/>
      <c r="MVZ31" s="199" t="n"/>
      <c r="MWA31" s="199" t="n"/>
      <c r="MWB31" s="199" t="n"/>
      <c r="MWC31" s="199" t="n"/>
      <c r="MWD31" s="199" t="n"/>
      <c r="MWE31" s="199" t="n"/>
      <c r="MWF31" s="199" t="n"/>
      <c r="MWG31" s="199" t="n"/>
      <c r="MWH31" s="199" t="n"/>
      <c r="MWI31" s="199" t="n"/>
      <c r="MWJ31" s="199" t="n"/>
      <c r="MWK31" s="199" t="n"/>
      <c r="MWL31" s="199" t="n"/>
      <c r="MWM31" s="199" t="n"/>
      <c r="MWN31" s="199" t="n"/>
      <c r="MWO31" s="199" t="n"/>
      <c r="MWP31" s="199" t="n"/>
      <c r="MWQ31" s="199" t="n"/>
      <c r="MWR31" s="199" t="n"/>
      <c r="MWS31" s="199" t="n"/>
      <c r="MWT31" s="199" t="n"/>
      <c r="MWU31" s="199" t="n"/>
      <c r="MWV31" s="199" t="n"/>
      <c r="MWW31" s="199" t="n"/>
      <c r="MWX31" s="199" t="n"/>
      <c r="MWY31" s="199" t="n"/>
      <c r="MWZ31" s="199" t="n"/>
      <c r="MXA31" s="199" t="n"/>
      <c r="MXB31" s="199" t="n"/>
      <c r="MXC31" s="199" t="n"/>
      <c r="MXD31" s="199" t="n"/>
      <c r="MXE31" s="199" t="n"/>
      <c r="MXF31" s="199" t="n"/>
      <c r="MXG31" s="199" t="n"/>
      <c r="MXH31" s="199" t="n"/>
      <c r="MXI31" s="199" t="n"/>
      <c r="MXJ31" s="199" t="n"/>
      <c r="MXK31" s="199" t="n"/>
      <c r="MXL31" s="199" t="n"/>
      <c r="MXM31" s="199" t="n"/>
      <c r="MXN31" s="199" t="n"/>
      <c r="MXO31" s="199" t="n"/>
      <c r="MXP31" s="199" t="n"/>
      <c r="MXQ31" s="199" t="n"/>
      <c r="MXR31" s="199" t="n"/>
      <c r="MXS31" s="199" t="n"/>
      <c r="MXT31" s="199" t="n"/>
      <c r="MXU31" s="199" t="n"/>
      <c r="MXV31" s="199" t="n"/>
      <c r="MXW31" s="199" t="n"/>
      <c r="MXX31" s="199" t="n"/>
      <c r="MXY31" s="199" t="n"/>
      <c r="MXZ31" s="199" t="n"/>
      <c r="MYA31" s="199" t="n"/>
      <c r="MYB31" s="199" t="n"/>
      <c r="MYC31" s="199" t="n"/>
      <c r="MYD31" s="199" t="n"/>
      <c r="MYE31" s="199" t="n"/>
      <c r="MYF31" s="199" t="n"/>
      <c r="MYG31" s="199" t="n"/>
      <c r="MYH31" s="199" t="n"/>
      <c r="MYI31" s="199" t="n"/>
      <c r="MYJ31" s="199" t="n"/>
      <c r="MYK31" s="199" t="n"/>
      <c r="MYL31" s="199" t="n"/>
      <c r="MYM31" s="199" t="n"/>
      <c r="MYN31" s="199" t="n"/>
      <c r="MYO31" s="199" t="n"/>
      <c r="MYP31" s="199" t="n"/>
      <c r="MYQ31" s="199" t="n"/>
      <c r="MYR31" s="199" t="n"/>
      <c r="MYS31" s="199" t="n"/>
      <c r="MYT31" s="199" t="n"/>
      <c r="MYU31" s="199" t="n"/>
      <c r="MYV31" s="199" t="n"/>
      <c r="MYW31" s="199" t="n"/>
      <c r="MYX31" s="199" t="n"/>
      <c r="MYY31" s="199" t="n"/>
      <c r="MYZ31" s="199" t="n"/>
      <c r="MZA31" s="199" t="n"/>
      <c r="MZB31" s="199" t="n"/>
      <c r="MZC31" s="199" t="n"/>
      <c r="MZD31" s="199" t="n"/>
      <c r="MZE31" s="199" t="n"/>
      <c r="MZF31" s="199" t="n"/>
      <c r="MZG31" s="199" t="n"/>
      <c r="MZH31" s="199" t="n"/>
      <c r="MZI31" s="199" t="n"/>
      <c r="MZJ31" s="199" t="n"/>
      <c r="MZK31" s="199" t="n"/>
      <c r="MZL31" s="199" t="n"/>
      <c r="MZM31" s="199" t="n"/>
      <c r="MZN31" s="199" t="n"/>
      <c r="MZO31" s="199" t="n"/>
      <c r="MZP31" s="199" t="n"/>
      <c r="MZQ31" s="199" t="n"/>
      <c r="MZR31" s="199" t="n"/>
      <c r="MZS31" s="199" t="n"/>
      <c r="MZT31" s="199" t="n"/>
      <c r="MZU31" s="199" t="n"/>
      <c r="MZV31" s="199" t="n"/>
      <c r="MZW31" s="199" t="n"/>
      <c r="MZX31" s="199" t="n"/>
      <c r="MZY31" s="199" t="n"/>
      <c r="MZZ31" s="199" t="n"/>
      <c r="NAA31" s="199" t="n"/>
      <c r="NAB31" s="199" t="n"/>
      <c r="NAC31" s="199" t="n"/>
      <c r="NAD31" s="199" t="n"/>
      <c r="NAE31" s="199" t="n"/>
      <c r="NAF31" s="199" t="n"/>
      <c r="NAG31" s="199" t="n"/>
      <c r="NAH31" s="199" t="n"/>
      <c r="NAI31" s="199" t="n"/>
      <c r="NAJ31" s="199" t="n"/>
      <c r="NAK31" s="199" t="n"/>
      <c r="NAL31" s="199" t="n"/>
      <c r="NAM31" s="199" t="n"/>
      <c r="NAN31" s="199" t="n"/>
      <c r="NAO31" s="199" t="n"/>
      <c r="NAP31" s="199" t="n"/>
      <c r="NAQ31" s="199" t="n"/>
      <c r="NAR31" s="199" t="n"/>
      <c r="NAS31" s="199" t="n"/>
      <c r="NAT31" s="199" t="n"/>
      <c r="NAU31" s="199" t="n"/>
      <c r="NAV31" s="199" t="n"/>
      <c r="NAW31" s="199" t="n"/>
      <c r="NAX31" s="199" t="n"/>
      <c r="NAY31" s="199" t="n"/>
      <c r="NAZ31" s="199" t="n"/>
      <c r="NBA31" s="199" t="n"/>
      <c r="NBB31" s="199" t="n"/>
      <c r="NBC31" s="199" t="n"/>
      <c r="NBD31" s="199" t="n"/>
      <c r="NBE31" s="199" t="n"/>
      <c r="NBF31" s="199" t="n"/>
      <c r="NBG31" s="199" t="n"/>
      <c r="NBH31" s="199" t="n"/>
      <c r="NBI31" s="199" t="n"/>
      <c r="NBJ31" s="199" t="n"/>
      <c r="NBK31" s="199" t="n"/>
      <c r="NBL31" s="199" t="n"/>
      <c r="NBM31" s="199" t="n"/>
      <c r="NBN31" s="199" t="n"/>
      <c r="NBO31" s="199" t="n"/>
      <c r="NBP31" s="199" t="n"/>
      <c r="NBQ31" s="199" t="n"/>
      <c r="NBR31" s="199" t="n"/>
      <c r="NBS31" s="199" t="n"/>
      <c r="NBT31" s="199" t="n"/>
      <c r="NBU31" s="199" t="n"/>
      <c r="NBV31" s="199" t="n"/>
      <c r="NBW31" s="199" t="n"/>
      <c r="NBX31" s="199" t="n"/>
      <c r="NBY31" s="199" t="n"/>
      <c r="NBZ31" s="199" t="n"/>
      <c r="NCA31" s="199" t="n"/>
      <c r="NCB31" s="199" t="n"/>
      <c r="NCC31" s="199" t="n"/>
      <c r="NCD31" s="199" t="n"/>
      <c r="NCE31" s="199" t="n"/>
      <c r="NCF31" s="199" t="n"/>
      <c r="NCG31" s="199" t="n"/>
      <c r="NCH31" s="199" t="n"/>
      <c r="NCI31" s="199" t="n"/>
      <c r="NCJ31" s="199" t="n"/>
      <c r="NCK31" s="199" t="n"/>
      <c r="NCL31" s="199" t="n"/>
      <c r="NCM31" s="199" t="n"/>
      <c r="NCN31" s="199" t="n"/>
      <c r="NCO31" s="199" t="n"/>
      <c r="NCP31" s="199" t="n"/>
      <c r="NCQ31" s="199" t="n"/>
      <c r="NCR31" s="199" t="n"/>
      <c r="NCS31" s="199" t="n"/>
      <c r="NCT31" s="199" t="n"/>
      <c r="NCU31" s="199" t="n"/>
      <c r="NCV31" s="199" t="n"/>
      <c r="NCW31" s="199" t="n"/>
      <c r="NCX31" s="199" t="n"/>
      <c r="NCY31" s="199" t="n"/>
      <c r="NCZ31" s="199" t="n"/>
      <c r="NDA31" s="199" t="n"/>
      <c r="NDB31" s="199" t="n"/>
      <c r="NDC31" s="199" t="n"/>
      <c r="NDD31" s="199" t="n"/>
      <c r="NDE31" s="199" t="n"/>
      <c r="NDF31" s="199" t="n"/>
      <c r="NDG31" s="199" t="n"/>
      <c r="NDH31" s="199" t="n"/>
      <c r="NDI31" s="199" t="n"/>
      <c r="NDJ31" s="199" t="n"/>
      <c r="NDK31" s="199" t="n"/>
      <c r="NDL31" s="199" t="n"/>
      <c r="NDM31" s="199" t="n"/>
      <c r="NDN31" s="199" t="n"/>
      <c r="NDO31" s="199" t="n"/>
      <c r="NDP31" s="199" t="n"/>
      <c r="NDQ31" s="199" t="n"/>
      <c r="NDR31" s="199" t="n"/>
      <c r="NDS31" s="199" t="n"/>
      <c r="NDT31" s="199" t="n"/>
      <c r="NDU31" s="199" t="n"/>
      <c r="NDV31" s="199" t="n"/>
      <c r="NDW31" s="199" t="n"/>
      <c r="NDX31" s="199" t="n"/>
      <c r="NDY31" s="199" t="n"/>
      <c r="NDZ31" s="199" t="n"/>
      <c r="NEA31" s="199" t="n"/>
      <c r="NEB31" s="199" t="n"/>
      <c r="NEC31" s="199" t="n"/>
      <c r="NED31" s="199" t="n"/>
      <c r="NEE31" s="199" t="n"/>
      <c r="NEF31" s="199" t="n"/>
      <c r="NEG31" s="199" t="n"/>
      <c r="NEH31" s="199" t="n"/>
      <c r="NEI31" s="199" t="n"/>
      <c r="NEJ31" s="199" t="n"/>
      <c r="NEK31" s="199" t="n"/>
      <c r="NEL31" s="199" t="n"/>
      <c r="NEM31" s="199" t="n"/>
      <c r="NEN31" s="199" t="n"/>
      <c r="NEO31" s="199" t="n"/>
      <c r="NEP31" s="199" t="n"/>
      <c r="NEQ31" s="199" t="n"/>
      <c r="NER31" s="199" t="n"/>
      <c r="NES31" s="199" t="n"/>
      <c r="NET31" s="199" t="n"/>
      <c r="NEU31" s="199" t="n"/>
      <c r="NEV31" s="199" t="n"/>
      <c r="NEW31" s="199" t="n"/>
      <c r="NEX31" s="199" t="n"/>
      <c r="NEY31" s="199" t="n"/>
      <c r="NEZ31" s="199" t="n"/>
      <c r="NFA31" s="199" t="n"/>
      <c r="NFB31" s="199" t="n"/>
      <c r="NFC31" s="199" t="n"/>
      <c r="NFD31" s="199" t="n"/>
      <c r="NFE31" s="199" t="n"/>
      <c r="NFF31" s="199" t="n"/>
      <c r="NFG31" s="199" t="n"/>
      <c r="NFH31" s="199" t="n"/>
      <c r="NFI31" s="199" t="n"/>
      <c r="NFJ31" s="199" t="n"/>
      <c r="NFK31" s="199" t="n"/>
      <c r="NFL31" s="199" t="n"/>
      <c r="NFM31" s="199" t="n"/>
      <c r="NFN31" s="199" t="n"/>
      <c r="NFO31" s="199" t="n"/>
      <c r="NFP31" s="199" t="n"/>
      <c r="NFQ31" s="199" t="n"/>
      <c r="NFR31" s="199" t="n"/>
      <c r="NFS31" s="199" t="n"/>
      <c r="NFT31" s="199" t="n"/>
      <c r="NFU31" s="199" t="n"/>
      <c r="NFV31" s="199" t="n"/>
      <c r="NFW31" s="199" t="n"/>
      <c r="NFX31" s="199" t="n"/>
      <c r="NFY31" s="199" t="n"/>
      <c r="NFZ31" s="199" t="n"/>
      <c r="NGA31" s="199" t="n"/>
      <c r="NGB31" s="199" t="n"/>
      <c r="NGC31" s="199" t="n"/>
      <c r="NGD31" s="199" t="n"/>
      <c r="NGE31" s="199" t="n"/>
      <c r="NGF31" s="199" t="n"/>
      <c r="NGG31" s="199" t="n"/>
      <c r="NGH31" s="199" t="n"/>
      <c r="NGI31" s="199" t="n"/>
      <c r="NGJ31" s="199" t="n"/>
      <c r="NGK31" s="199" t="n"/>
      <c r="NGL31" s="199" t="n"/>
      <c r="NGM31" s="199" t="n"/>
      <c r="NGN31" s="199" t="n"/>
      <c r="NGO31" s="199" t="n"/>
      <c r="NGP31" s="199" t="n"/>
      <c r="NGQ31" s="199" t="n"/>
      <c r="NGR31" s="199" t="n"/>
      <c r="NGS31" s="199" t="n"/>
      <c r="NGT31" s="199" t="n"/>
      <c r="NGU31" s="199" t="n"/>
      <c r="NGV31" s="199" t="n"/>
      <c r="NGW31" s="199" t="n"/>
      <c r="NGX31" s="199" t="n"/>
      <c r="NGY31" s="199" t="n"/>
      <c r="NGZ31" s="199" t="n"/>
      <c r="NHA31" s="199" t="n"/>
      <c r="NHB31" s="199" t="n"/>
      <c r="NHC31" s="199" t="n"/>
      <c r="NHD31" s="199" t="n"/>
      <c r="NHE31" s="199" t="n"/>
      <c r="NHF31" s="199" t="n"/>
      <c r="NHG31" s="199" t="n"/>
      <c r="NHH31" s="199" t="n"/>
      <c r="NHI31" s="199" t="n"/>
      <c r="NHJ31" s="199" t="n"/>
      <c r="NHK31" s="199" t="n"/>
      <c r="NHL31" s="199" t="n"/>
      <c r="NHM31" s="199" t="n"/>
      <c r="NHN31" s="199" t="n"/>
      <c r="NHO31" s="199" t="n"/>
      <c r="NHP31" s="199" t="n"/>
      <c r="NHQ31" s="199" t="n"/>
      <c r="NHR31" s="199" t="n"/>
      <c r="NHS31" s="199" t="n"/>
      <c r="NHT31" s="199" t="n"/>
      <c r="NHU31" s="199" t="n"/>
      <c r="NHV31" s="199" t="n"/>
      <c r="NHW31" s="199" t="n"/>
      <c r="NHX31" s="199" t="n"/>
      <c r="NHY31" s="199" t="n"/>
      <c r="NHZ31" s="199" t="n"/>
      <c r="NIA31" s="199" t="n"/>
      <c r="NIB31" s="199" t="n"/>
      <c r="NIC31" s="199" t="n"/>
      <c r="NID31" s="199" t="n"/>
      <c r="NIE31" s="199" t="n"/>
      <c r="NIF31" s="199" t="n"/>
      <c r="NIG31" s="199" t="n"/>
      <c r="NIH31" s="199" t="n"/>
      <c r="NII31" s="199" t="n"/>
      <c r="NIJ31" s="199" t="n"/>
      <c r="NIK31" s="199" t="n"/>
      <c r="NIL31" s="199" t="n"/>
      <c r="NIM31" s="199" t="n"/>
      <c r="NIN31" s="199" t="n"/>
      <c r="NIO31" s="199" t="n"/>
      <c r="NIP31" s="199" t="n"/>
      <c r="NIQ31" s="199" t="n"/>
      <c r="NIR31" s="199" t="n"/>
      <c r="NIS31" s="199" t="n"/>
      <c r="NIT31" s="199" t="n"/>
      <c r="NIU31" s="199" t="n"/>
      <c r="NIV31" s="199" t="n"/>
      <c r="NIW31" s="199" t="n"/>
      <c r="NIX31" s="199" t="n"/>
      <c r="NIY31" s="199" t="n"/>
      <c r="NIZ31" s="199" t="n"/>
      <c r="NJA31" s="199" t="n"/>
      <c r="NJB31" s="199" t="n"/>
      <c r="NJC31" s="199" t="n"/>
      <c r="NJD31" s="199" t="n"/>
      <c r="NJE31" s="199" t="n"/>
      <c r="NJF31" s="199" t="n"/>
      <c r="NJG31" s="199" t="n"/>
      <c r="NJH31" s="199" t="n"/>
      <c r="NJI31" s="199" t="n"/>
      <c r="NJJ31" s="199" t="n"/>
      <c r="NJK31" s="199" t="n"/>
      <c r="NJL31" s="199" t="n"/>
      <c r="NJM31" s="199" t="n"/>
      <c r="NJN31" s="199" t="n"/>
      <c r="NJO31" s="199" t="n"/>
      <c r="NJP31" s="199" t="n"/>
      <c r="NJQ31" s="199" t="n"/>
      <c r="NJR31" s="199" t="n"/>
      <c r="NJS31" s="199" t="n"/>
      <c r="NJT31" s="199" t="n"/>
      <c r="NJU31" s="199" t="n"/>
      <c r="NJV31" s="199" t="n"/>
      <c r="NJW31" s="199" t="n"/>
      <c r="NJX31" s="199" t="n"/>
      <c r="NJY31" s="199" t="n"/>
      <c r="NJZ31" s="199" t="n"/>
      <c r="NKA31" s="199" t="n"/>
      <c r="NKB31" s="199" t="n"/>
      <c r="NKC31" s="199" t="n"/>
      <c r="NKD31" s="199" t="n"/>
      <c r="NKE31" s="199" t="n"/>
      <c r="NKF31" s="199" t="n"/>
      <c r="NKG31" s="199" t="n"/>
      <c r="NKH31" s="199" t="n"/>
      <c r="NKI31" s="199" t="n"/>
      <c r="NKJ31" s="199" t="n"/>
      <c r="NKK31" s="199" t="n"/>
      <c r="NKL31" s="199" t="n"/>
      <c r="NKM31" s="199" t="n"/>
      <c r="NKN31" s="199" t="n"/>
      <c r="NKO31" s="199" t="n"/>
      <c r="NKP31" s="199" t="n"/>
      <c r="NKQ31" s="199" t="n"/>
      <c r="NKR31" s="199" t="n"/>
      <c r="NKS31" s="199" t="n"/>
      <c r="NKT31" s="199" t="n"/>
      <c r="NKU31" s="199" t="n"/>
      <c r="NKV31" s="199" t="n"/>
      <c r="NKW31" s="199" t="n"/>
      <c r="NKX31" s="199" t="n"/>
      <c r="NKY31" s="199" t="n"/>
      <c r="NKZ31" s="199" t="n"/>
      <c r="NLA31" s="199" t="n"/>
      <c r="NLB31" s="199" t="n"/>
      <c r="NLC31" s="199" t="n"/>
      <c r="NLD31" s="199" t="n"/>
      <c r="NLE31" s="199" t="n"/>
      <c r="NLF31" s="199" t="n"/>
      <c r="NLG31" s="199" t="n"/>
      <c r="NLH31" s="199" t="n"/>
      <c r="NLI31" s="199" t="n"/>
      <c r="NLJ31" s="199" t="n"/>
      <c r="NLK31" s="199" t="n"/>
      <c r="NLL31" s="199" t="n"/>
      <c r="NLM31" s="199" t="n"/>
      <c r="NLN31" s="199" t="n"/>
      <c r="NLO31" s="199" t="n"/>
      <c r="NLP31" s="199" t="n"/>
      <c r="NLQ31" s="199" t="n"/>
      <c r="NLR31" s="199" t="n"/>
      <c r="NLS31" s="199" t="n"/>
      <c r="NLT31" s="199" t="n"/>
      <c r="NLU31" s="199" t="n"/>
      <c r="NLV31" s="199" t="n"/>
      <c r="NLW31" s="199" t="n"/>
      <c r="NLX31" s="199" t="n"/>
      <c r="NLY31" s="199" t="n"/>
      <c r="NLZ31" s="199" t="n"/>
      <c r="NMA31" s="199" t="n"/>
      <c r="NMB31" s="199" t="n"/>
      <c r="NMC31" s="199" t="n"/>
      <c r="NMD31" s="199" t="n"/>
      <c r="NME31" s="199" t="n"/>
      <c r="NMF31" s="199" t="n"/>
      <c r="NMG31" s="199" t="n"/>
      <c r="NMH31" s="199" t="n"/>
      <c r="NMI31" s="199" t="n"/>
      <c r="NMJ31" s="199" t="n"/>
      <c r="NMK31" s="199" t="n"/>
      <c r="NML31" s="199" t="n"/>
      <c r="NMM31" s="199" t="n"/>
      <c r="NMN31" s="199" t="n"/>
      <c r="NMO31" s="199" t="n"/>
      <c r="NMP31" s="199" t="n"/>
      <c r="NMQ31" s="199" t="n"/>
      <c r="NMR31" s="199" t="n"/>
      <c r="NMS31" s="199" t="n"/>
      <c r="NMT31" s="199" t="n"/>
      <c r="NMU31" s="199" t="n"/>
      <c r="NMV31" s="199" t="n"/>
      <c r="NMW31" s="199" t="n"/>
      <c r="NMX31" s="199" t="n"/>
      <c r="NMY31" s="199" t="n"/>
      <c r="NMZ31" s="199" t="n"/>
      <c r="NNA31" s="199" t="n"/>
      <c r="NNB31" s="199" t="n"/>
      <c r="NNC31" s="199" t="n"/>
      <c r="NND31" s="199" t="n"/>
      <c r="NNE31" s="199" t="n"/>
      <c r="NNF31" s="199" t="n"/>
      <c r="NNG31" s="199" t="n"/>
      <c r="NNH31" s="199" t="n"/>
      <c r="NNI31" s="199" t="n"/>
      <c r="NNJ31" s="199" t="n"/>
      <c r="NNK31" s="199" t="n"/>
      <c r="NNL31" s="199" t="n"/>
      <c r="NNM31" s="199" t="n"/>
      <c r="NNN31" s="199" t="n"/>
      <c r="NNO31" s="199" t="n"/>
      <c r="NNP31" s="199" t="n"/>
      <c r="NNQ31" s="199" t="n"/>
      <c r="NNR31" s="199" t="n"/>
      <c r="NNS31" s="199" t="n"/>
      <c r="NNT31" s="199" t="n"/>
      <c r="NNU31" s="199" t="n"/>
      <c r="NNV31" s="199" t="n"/>
      <c r="NNW31" s="199" t="n"/>
      <c r="NNX31" s="199" t="n"/>
      <c r="NNY31" s="199" t="n"/>
      <c r="NNZ31" s="199" t="n"/>
      <c r="NOA31" s="199" t="n"/>
      <c r="NOB31" s="199" t="n"/>
      <c r="NOC31" s="199" t="n"/>
      <c r="NOD31" s="199" t="n"/>
      <c r="NOE31" s="199" t="n"/>
      <c r="NOF31" s="199" t="n"/>
      <c r="NOG31" s="199" t="n"/>
      <c r="NOH31" s="199" t="n"/>
      <c r="NOI31" s="199" t="n"/>
      <c r="NOJ31" s="199" t="n"/>
      <c r="NOK31" s="199" t="n"/>
      <c r="NOL31" s="199" t="n"/>
      <c r="NOM31" s="199" t="n"/>
      <c r="NON31" s="199" t="n"/>
      <c r="NOO31" s="199" t="n"/>
      <c r="NOP31" s="199" t="n"/>
      <c r="NOQ31" s="199" t="n"/>
      <c r="NOR31" s="199" t="n"/>
      <c r="NOS31" s="199" t="n"/>
      <c r="NOT31" s="199" t="n"/>
      <c r="NOU31" s="199" t="n"/>
      <c r="NOV31" s="199" t="n"/>
      <c r="NOW31" s="199" t="n"/>
      <c r="NOX31" s="199" t="n"/>
      <c r="NOY31" s="199" t="n"/>
      <c r="NOZ31" s="199" t="n"/>
      <c r="NPA31" s="199" t="n"/>
      <c r="NPB31" s="199" t="n"/>
      <c r="NPC31" s="199" t="n"/>
      <c r="NPD31" s="199" t="n"/>
      <c r="NPE31" s="199" t="n"/>
      <c r="NPF31" s="199" t="n"/>
      <c r="NPG31" s="199" t="n"/>
      <c r="NPH31" s="199" t="n"/>
      <c r="NPI31" s="199" t="n"/>
      <c r="NPJ31" s="199" t="n"/>
      <c r="NPK31" s="199" t="n"/>
      <c r="NPL31" s="199" t="n"/>
      <c r="NPM31" s="199" t="n"/>
      <c r="NPN31" s="199" t="n"/>
      <c r="NPO31" s="199" t="n"/>
      <c r="NPP31" s="199" t="n"/>
      <c r="NPQ31" s="199" t="n"/>
      <c r="NPR31" s="199" t="n"/>
      <c r="NPS31" s="199" t="n"/>
      <c r="NPT31" s="199" t="n"/>
      <c r="NPU31" s="199" t="n"/>
      <c r="NPV31" s="199" t="n"/>
      <c r="NPW31" s="199" t="n"/>
      <c r="NPX31" s="199" t="n"/>
      <c r="NPY31" s="199" t="n"/>
      <c r="NPZ31" s="199" t="n"/>
      <c r="NQA31" s="199" t="n"/>
      <c r="NQB31" s="199" t="n"/>
      <c r="NQC31" s="199" t="n"/>
      <c r="NQD31" s="199" t="n"/>
      <c r="NQE31" s="199" t="n"/>
      <c r="NQF31" s="199" t="n"/>
      <c r="NQG31" s="199" t="n"/>
      <c r="NQH31" s="199" t="n"/>
      <c r="NQI31" s="199" t="n"/>
      <c r="NQJ31" s="199" t="n"/>
      <c r="NQK31" s="199" t="n"/>
      <c r="NQL31" s="199" t="n"/>
      <c r="NQM31" s="199" t="n"/>
      <c r="NQN31" s="199" t="n"/>
      <c r="NQO31" s="199" t="n"/>
      <c r="NQP31" s="199" t="n"/>
      <c r="NQQ31" s="199" t="n"/>
      <c r="NQR31" s="199" t="n"/>
      <c r="NQS31" s="199" t="n"/>
      <c r="NQT31" s="199" t="n"/>
      <c r="NQU31" s="199" t="n"/>
      <c r="NQV31" s="199" t="n"/>
      <c r="NQW31" s="199" t="n"/>
      <c r="NQX31" s="199" t="n"/>
      <c r="NQY31" s="199" t="n"/>
      <c r="NQZ31" s="199" t="n"/>
      <c r="NRA31" s="199" t="n"/>
      <c r="NRB31" s="199" t="n"/>
      <c r="NRC31" s="199" t="n"/>
      <c r="NRD31" s="199" t="n"/>
      <c r="NRE31" s="199" t="n"/>
      <c r="NRF31" s="199" t="n"/>
      <c r="NRG31" s="199" t="n"/>
      <c r="NRH31" s="199" t="n"/>
      <c r="NRI31" s="199" t="n"/>
      <c r="NRJ31" s="199" t="n"/>
      <c r="NRK31" s="199" t="n"/>
      <c r="NRL31" s="199" t="n"/>
      <c r="NRM31" s="199" t="n"/>
      <c r="NRN31" s="199" t="n"/>
      <c r="NRO31" s="199" t="n"/>
      <c r="NRP31" s="199" t="n"/>
      <c r="NRQ31" s="199" t="n"/>
      <c r="NRR31" s="199" t="n"/>
      <c r="NRS31" s="199" t="n"/>
      <c r="NRT31" s="199" t="n"/>
      <c r="NRU31" s="199" t="n"/>
      <c r="NRV31" s="199" t="n"/>
      <c r="NRW31" s="199" t="n"/>
      <c r="NRX31" s="199" t="n"/>
      <c r="NRY31" s="199" t="n"/>
      <c r="NRZ31" s="199" t="n"/>
      <c r="NSA31" s="199" t="n"/>
      <c r="NSB31" s="199" t="n"/>
      <c r="NSC31" s="199" t="n"/>
      <c r="NSD31" s="199" t="n"/>
      <c r="NSE31" s="199" t="n"/>
      <c r="NSF31" s="199" t="n"/>
      <c r="NSG31" s="199" t="n"/>
      <c r="NSH31" s="199" t="n"/>
      <c r="NSI31" s="199" t="n"/>
      <c r="NSJ31" s="199" t="n"/>
      <c r="NSK31" s="199" t="n"/>
      <c r="NSL31" s="199" t="n"/>
      <c r="NSM31" s="199" t="n"/>
      <c r="NSN31" s="199" t="n"/>
      <c r="NSO31" s="199" t="n"/>
      <c r="NSP31" s="199" t="n"/>
      <c r="NSQ31" s="199" t="n"/>
      <c r="NSR31" s="199" t="n"/>
      <c r="NSS31" s="199" t="n"/>
      <c r="NST31" s="199" t="n"/>
      <c r="NSU31" s="199" t="n"/>
      <c r="NSV31" s="199" t="n"/>
      <c r="NSW31" s="199" t="n"/>
      <c r="NSX31" s="199" t="n"/>
      <c r="NSY31" s="199" t="n"/>
      <c r="NSZ31" s="199" t="n"/>
      <c r="NTA31" s="199" t="n"/>
      <c r="NTB31" s="199" t="n"/>
      <c r="NTC31" s="199" t="n"/>
      <c r="NTD31" s="199" t="n"/>
      <c r="NTE31" s="199" t="n"/>
      <c r="NTF31" s="199" t="n"/>
      <c r="NTG31" s="199" t="n"/>
      <c r="NTH31" s="199" t="n"/>
      <c r="NTI31" s="199" t="n"/>
      <c r="NTJ31" s="199" t="n"/>
      <c r="NTK31" s="199" t="n"/>
      <c r="NTL31" s="199" t="n"/>
      <c r="NTM31" s="199" t="n"/>
      <c r="NTN31" s="199" t="n"/>
      <c r="NTO31" s="199" t="n"/>
      <c r="NTP31" s="199" t="n"/>
      <c r="NTQ31" s="199" t="n"/>
      <c r="NTR31" s="199" t="n"/>
      <c r="NTS31" s="199" t="n"/>
      <c r="NTT31" s="199" t="n"/>
      <c r="NTU31" s="199" t="n"/>
      <c r="NTV31" s="199" t="n"/>
      <c r="NTW31" s="199" t="n"/>
      <c r="NTX31" s="199" t="n"/>
      <c r="NTY31" s="199" t="n"/>
      <c r="NTZ31" s="199" t="n"/>
      <c r="NUA31" s="199" t="n"/>
      <c r="NUB31" s="199" t="n"/>
      <c r="NUC31" s="199" t="n"/>
      <c r="NUD31" s="199" t="n"/>
      <c r="NUE31" s="199" t="n"/>
      <c r="NUF31" s="199" t="n"/>
      <c r="NUG31" s="199" t="n"/>
      <c r="NUH31" s="199" t="n"/>
      <c r="NUI31" s="199" t="n"/>
      <c r="NUJ31" s="199" t="n"/>
      <c r="NUK31" s="199" t="n"/>
      <c r="NUL31" s="199" t="n"/>
      <c r="NUM31" s="199" t="n"/>
      <c r="NUN31" s="199" t="n"/>
      <c r="NUO31" s="199" t="n"/>
      <c r="NUP31" s="199" t="n"/>
      <c r="NUQ31" s="199" t="n"/>
      <c r="NUR31" s="199" t="n"/>
      <c r="NUS31" s="199" t="n"/>
      <c r="NUT31" s="199" t="n"/>
      <c r="NUU31" s="199" t="n"/>
      <c r="NUV31" s="199" t="n"/>
      <c r="NUW31" s="199" t="n"/>
      <c r="NUX31" s="199" t="n"/>
      <c r="NUY31" s="199" t="n"/>
      <c r="NUZ31" s="199" t="n"/>
      <c r="NVA31" s="199" t="n"/>
      <c r="NVB31" s="199" t="n"/>
      <c r="NVC31" s="199" t="n"/>
      <c r="NVD31" s="199" t="n"/>
      <c r="NVE31" s="199" t="n"/>
      <c r="NVF31" s="199" t="n"/>
      <c r="NVG31" s="199" t="n"/>
      <c r="NVH31" s="199" t="n"/>
      <c r="NVI31" s="199" t="n"/>
      <c r="NVJ31" s="199" t="n"/>
      <c r="NVK31" s="199" t="n"/>
      <c r="NVL31" s="199" t="n"/>
      <c r="NVM31" s="199" t="n"/>
      <c r="NVN31" s="199" t="n"/>
      <c r="NVO31" s="199" t="n"/>
      <c r="NVP31" s="199" t="n"/>
      <c r="NVQ31" s="199" t="n"/>
      <c r="NVR31" s="199" t="n"/>
      <c r="NVS31" s="199" t="n"/>
      <c r="NVT31" s="199" t="n"/>
      <c r="NVU31" s="199" t="n"/>
      <c r="NVV31" s="199" t="n"/>
      <c r="NVW31" s="199" t="n"/>
      <c r="NVX31" s="199" t="n"/>
      <c r="NVY31" s="199" t="n"/>
      <c r="NVZ31" s="199" t="n"/>
      <c r="NWA31" s="199" t="n"/>
      <c r="NWB31" s="199" t="n"/>
      <c r="NWC31" s="199" t="n"/>
      <c r="NWD31" s="199" t="n"/>
      <c r="NWE31" s="199" t="n"/>
      <c r="NWF31" s="199" t="n"/>
      <c r="NWG31" s="199" t="n"/>
      <c r="NWH31" s="199" t="n"/>
      <c r="NWI31" s="199" t="n"/>
      <c r="NWJ31" s="199" t="n"/>
      <c r="NWK31" s="199" t="n"/>
      <c r="NWL31" s="199" t="n"/>
      <c r="NWM31" s="199" t="n"/>
      <c r="NWN31" s="199" t="n"/>
      <c r="NWO31" s="199" t="n"/>
      <c r="NWP31" s="199" t="n"/>
      <c r="NWQ31" s="199" t="n"/>
      <c r="NWR31" s="199" t="n"/>
      <c r="NWS31" s="199" t="n"/>
      <c r="NWT31" s="199" t="n"/>
      <c r="NWU31" s="199" t="n"/>
      <c r="NWV31" s="199" t="n"/>
      <c r="NWW31" s="199" t="n"/>
      <c r="NWX31" s="199" t="n"/>
      <c r="NWY31" s="199" t="n"/>
      <c r="NWZ31" s="199" t="n"/>
      <c r="NXA31" s="199" t="n"/>
      <c r="NXB31" s="199" t="n"/>
      <c r="NXC31" s="199" t="n"/>
      <c r="NXD31" s="199" t="n"/>
      <c r="NXE31" s="199" t="n"/>
      <c r="NXF31" s="199" t="n"/>
      <c r="NXG31" s="199" t="n"/>
      <c r="NXH31" s="199" t="n"/>
      <c r="NXI31" s="199" t="n"/>
      <c r="NXJ31" s="199" t="n"/>
      <c r="NXK31" s="199" t="n"/>
      <c r="NXL31" s="199" t="n"/>
      <c r="NXM31" s="199" t="n"/>
      <c r="NXN31" s="199" t="n"/>
      <c r="NXO31" s="199" t="n"/>
      <c r="NXP31" s="199" t="n"/>
      <c r="NXQ31" s="199" t="n"/>
      <c r="NXR31" s="199" t="n"/>
      <c r="NXS31" s="199" t="n"/>
      <c r="NXT31" s="199" t="n"/>
      <c r="NXU31" s="199" t="n"/>
      <c r="NXV31" s="199" t="n"/>
      <c r="NXW31" s="199" t="n"/>
      <c r="NXX31" s="199" t="n"/>
      <c r="NXY31" s="199" t="n"/>
      <c r="NXZ31" s="199" t="n"/>
      <c r="NYA31" s="199" t="n"/>
      <c r="NYB31" s="199" t="n"/>
      <c r="NYC31" s="199" t="n"/>
      <c r="NYD31" s="199" t="n"/>
      <c r="NYE31" s="199" t="n"/>
      <c r="NYF31" s="199" t="n"/>
      <c r="NYG31" s="199" t="n"/>
      <c r="NYH31" s="199" t="n"/>
      <c r="NYI31" s="199" t="n"/>
      <c r="NYJ31" s="199" t="n"/>
      <c r="NYK31" s="199" t="n"/>
      <c r="NYL31" s="199" t="n"/>
      <c r="NYM31" s="199" t="n"/>
      <c r="NYN31" s="199" t="n"/>
      <c r="NYO31" s="199" t="n"/>
      <c r="NYP31" s="199" t="n"/>
      <c r="NYQ31" s="199" t="n"/>
      <c r="NYR31" s="199" t="n"/>
      <c r="NYS31" s="199" t="n"/>
      <c r="NYT31" s="199" t="n"/>
      <c r="NYU31" s="199" t="n"/>
      <c r="NYV31" s="199" t="n"/>
      <c r="NYW31" s="199" t="n"/>
      <c r="NYX31" s="199" t="n"/>
      <c r="NYY31" s="199" t="n"/>
      <c r="NYZ31" s="199" t="n"/>
      <c r="NZA31" s="199" t="n"/>
      <c r="NZB31" s="199" t="n"/>
      <c r="NZC31" s="199" t="n"/>
      <c r="NZD31" s="199" t="n"/>
      <c r="NZE31" s="199" t="n"/>
      <c r="NZF31" s="199" t="n"/>
      <c r="NZG31" s="199" t="n"/>
      <c r="NZH31" s="199" t="n"/>
      <c r="NZI31" s="199" t="n"/>
      <c r="NZJ31" s="199" t="n"/>
      <c r="NZK31" s="199" t="n"/>
      <c r="NZL31" s="199" t="n"/>
      <c r="NZM31" s="199" t="n"/>
      <c r="NZN31" s="199" t="n"/>
      <c r="NZO31" s="199" t="n"/>
      <c r="NZP31" s="199" t="n"/>
      <c r="NZQ31" s="199" t="n"/>
      <c r="NZR31" s="199" t="n"/>
      <c r="NZS31" s="199" t="n"/>
      <c r="NZT31" s="199" t="n"/>
      <c r="NZU31" s="199" t="n"/>
      <c r="NZV31" s="199" t="n"/>
      <c r="NZW31" s="199" t="n"/>
      <c r="NZX31" s="199" t="n"/>
      <c r="NZY31" s="199" t="n"/>
      <c r="NZZ31" s="199" t="n"/>
      <c r="OAA31" s="199" t="n"/>
      <c r="OAB31" s="199" t="n"/>
      <c r="OAC31" s="199" t="n"/>
      <c r="OAD31" s="199" t="n"/>
      <c r="OAE31" s="199" t="n"/>
      <c r="OAF31" s="199" t="n"/>
      <c r="OAG31" s="199" t="n"/>
      <c r="OAH31" s="199" t="n"/>
      <c r="OAI31" s="199" t="n"/>
      <c r="OAJ31" s="199" t="n"/>
      <c r="OAK31" s="199" t="n"/>
      <c r="OAL31" s="199" t="n"/>
      <c r="OAM31" s="199" t="n"/>
      <c r="OAN31" s="199" t="n"/>
      <c r="OAO31" s="199" t="n"/>
      <c r="OAP31" s="199" t="n"/>
      <c r="OAQ31" s="199" t="n"/>
      <c r="OAR31" s="199" t="n"/>
      <c r="OAS31" s="199" t="n"/>
      <c r="OAT31" s="199" t="n"/>
      <c r="OAU31" s="199" t="n"/>
      <c r="OAV31" s="199" t="n"/>
      <c r="OAW31" s="199" t="n"/>
      <c r="OAX31" s="199" t="n"/>
      <c r="OAY31" s="199" t="n"/>
      <c r="OAZ31" s="199" t="n"/>
      <c r="OBA31" s="199" t="n"/>
      <c r="OBB31" s="199" t="n"/>
      <c r="OBC31" s="199" t="n"/>
      <c r="OBD31" s="199" t="n"/>
      <c r="OBE31" s="199" t="n"/>
      <c r="OBF31" s="199" t="n"/>
      <c r="OBG31" s="199" t="n"/>
      <c r="OBH31" s="199" t="n"/>
      <c r="OBI31" s="199" t="n"/>
      <c r="OBJ31" s="199" t="n"/>
      <c r="OBK31" s="199" t="n"/>
      <c r="OBL31" s="199" t="n"/>
      <c r="OBM31" s="199" t="n"/>
      <c r="OBN31" s="199" t="n"/>
      <c r="OBO31" s="199" t="n"/>
      <c r="OBP31" s="199" t="n"/>
      <c r="OBQ31" s="199" t="n"/>
      <c r="OBR31" s="199" t="n"/>
      <c r="OBS31" s="199" t="n"/>
      <c r="OBT31" s="199" t="n"/>
      <c r="OBU31" s="199" t="n"/>
      <c r="OBV31" s="199" t="n"/>
      <c r="OBW31" s="199" t="n"/>
      <c r="OBX31" s="199" t="n"/>
      <c r="OBY31" s="199" t="n"/>
      <c r="OBZ31" s="199" t="n"/>
      <c r="OCA31" s="199" t="n"/>
      <c r="OCB31" s="199" t="n"/>
      <c r="OCC31" s="199" t="n"/>
      <c r="OCD31" s="199" t="n"/>
      <c r="OCE31" s="199" t="n"/>
      <c r="OCF31" s="199" t="n"/>
      <c r="OCG31" s="199" t="n"/>
      <c r="OCH31" s="199" t="n"/>
      <c r="OCI31" s="199" t="n"/>
      <c r="OCJ31" s="199" t="n"/>
      <c r="OCK31" s="199" t="n"/>
      <c r="OCL31" s="199" t="n"/>
      <c r="OCM31" s="199" t="n"/>
      <c r="OCN31" s="199" t="n"/>
      <c r="OCO31" s="199" t="n"/>
      <c r="OCP31" s="199" t="n"/>
      <c r="OCQ31" s="199" t="n"/>
      <c r="OCR31" s="199" t="n"/>
      <c r="OCS31" s="199" t="n"/>
      <c r="OCT31" s="199" t="n"/>
      <c r="OCU31" s="199" t="n"/>
      <c r="OCV31" s="199" t="n"/>
      <c r="OCW31" s="199" t="n"/>
      <c r="OCX31" s="199" t="n"/>
      <c r="OCY31" s="199" t="n"/>
      <c r="OCZ31" s="199" t="n"/>
      <c r="ODA31" s="199" t="n"/>
      <c r="ODB31" s="199" t="n"/>
      <c r="ODC31" s="199" t="n"/>
      <c r="ODD31" s="199" t="n"/>
      <c r="ODE31" s="199" t="n"/>
      <c r="ODF31" s="199" t="n"/>
      <c r="ODG31" s="199" t="n"/>
      <c r="ODH31" s="199" t="n"/>
      <c r="ODI31" s="199" t="n"/>
      <c r="ODJ31" s="199" t="n"/>
      <c r="ODK31" s="199" t="n"/>
      <c r="ODL31" s="199" t="n"/>
      <c r="ODM31" s="199" t="n"/>
      <c r="ODN31" s="199" t="n"/>
      <c r="ODO31" s="199" t="n"/>
      <c r="ODP31" s="199" t="n"/>
      <c r="ODQ31" s="199" t="n"/>
      <c r="ODR31" s="199" t="n"/>
      <c r="ODS31" s="199" t="n"/>
      <c r="ODT31" s="199" t="n"/>
      <c r="ODU31" s="199" t="n"/>
      <c r="ODV31" s="199" t="n"/>
      <c r="ODW31" s="199" t="n"/>
      <c r="ODX31" s="199" t="n"/>
      <c r="ODY31" s="199" t="n"/>
      <c r="ODZ31" s="199" t="n"/>
      <c r="OEA31" s="199" t="n"/>
      <c r="OEB31" s="199" t="n"/>
      <c r="OEC31" s="199" t="n"/>
      <c r="OED31" s="199" t="n"/>
      <c r="OEE31" s="199" t="n"/>
      <c r="OEF31" s="199" t="n"/>
      <c r="OEG31" s="199" t="n"/>
      <c r="OEH31" s="199" t="n"/>
      <c r="OEI31" s="199" t="n"/>
      <c r="OEJ31" s="199" t="n"/>
      <c r="OEK31" s="199" t="n"/>
      <c r="OEL31" s="199" t="n"/>
      <c r="OEM31" s="199" t="n"/>
      <c r="OEN31" s="199" t="n"/>
      <c r="OEO31" s="199" t="n"/>
      <c r="OEP31" s="199" t="n"/>
      <c r="OEQ31" s="199" t="n"/>
      <c r="OER31" s="199" t="n"/>
      <c r="OES31" s="199" t="n"/>
      <c r="OET31" s="199" t="n"/>
      <c r="OEU31" s="199" t="n"/>
      <c r="OEV31" s="199" t="n"/>
      <c r="OEW31" s="199" t="n"/>
      <c r="OEX31" s="199" t="n"/>
      <c r="OEY31" s="199" t="n"/>
      <c r="OEZ31" s="199" t="n"/>
      <c r="OFA31" s="199" t="n"/>
      <c r="OFB31" s="199" t="n"/>
      <c r="OFC31" s="199" t="n"/>
      <c r="OFD31" s="199" t="n"/>
      <c r="OFE31" s="199" t="n"/>
      <c r="OFF31" s="199" t="n"/>
      <c r="OFG31" s="199" t="n"/>
      <c r="OFH31" s="199" t="n"/>
      <c r="OFI31" s="199" t="n"/>
      <c r="OFJ31" s="199" t="n"/>
      <c r="OFK31" s="199" t="n"/>
      <c r="OFL31" s="199" t="n"/>
      <c r="OFM31" s="199" t="n"/>
      <c r="OFN31" s="199" t="n"/>
      <c r="OFO31" s="199" t="n"/>
      <c r="OFP31" s="199" t="n"/>
      <c r="OFQ31" s="199" t="n"/>
      <c r="OFR31" s="199" t="n"/>
      <c r="OFS31" s="199" t="n"/>
      <c r="OFT31" s="199" t="n"/>
      <c r="OFU31" s="199" t="n"/>
      <c r="OFV31" s="199" t="n"/>
      <c r="OFW31" s="199" t="n"/>
      <c r="OFX31" s="199" t="n"/>
      <c r="OFY31" s="199" t="n"/>
      <c r="OFZ31" s="199" t="n"/>
      <c r="OGA31" s="199" t="n"/>
      <c r="OGB31" s="199" t="n"/>
      <c r="OGC31" s="199" t="n"/>
      <c r="OGD31" s="199" t="n"/>
      <c r="OGE31" s="199" t="n"/>
      <c r="OGF31" s="199" t="n"/>
      <c r="OGG31" s="199" t="n"/>
      <c r="OGH31" s="199" t="n"/>
      <c r="OGI31" s="199" t="n"/>
      <c r="OGJ31" s="199" t="n"/>
      <c r="OGK31" s="199" t="n"/>
      <c r="OGL31" s="199" t="n"/>
      <c r="OGM31" s="199" t="n"/>
      <c r="OGN31" s="199" t="n"/>
      <c r="OGO31" s="199" t="n"/>
      <c r="OGP31" s="199" t="n"/>
      <c r="OGQ31" s="199" t="n"/>
      <c r="OGR31" s="199" t="n"/>
      <c r="OGS31" s="199" t="n"/>
      <c r="OGT31" s="199" t="n"/>
      <c r="OGU31" s="199" t="n"/>
      <c r="OGV31" s="199" t="n"/>
      <c r="OGW31" s="199" t="n"/>
      <c r="OGX31" s="199" t="n"/>
      <c r="OGY31" s="199" t="n"/>
      <c r="OGZ31" s="199" t="n"/>
      <c r="OHA31" s="199" t="n"/>
      <c r="OHB31" s="199" t="n"/>
      <c r="OHC31" s="199" t="n"/>
      <c r="OHD31" s="199" t="n"/>
      <c r="OHE31" s="199" t="n"/>
      <c r="OHF31" s="199" t="n"/>
      <c r="OHG31" s="199" t="n"/>
      <c r="OHH31" s="199" t="n"/>
      <c r="OHI31" s="199" t="n"/>
      <c r="OHJ31" s="199" t="n"/>
      <c r="OHK31" s="199" t="n"/>
      <c r="OHL31" s="199" t="n"/>
      <c r="OHM31" s="199" t="n"/>
      <c r="OHN31" s="199" t="n"/>
      <c r="OHO31" s="199" t="n"/>
      <c r="OHP31" s="199" t="n"/>
      <c r="OHQ31" s="199" t="n"/>
      <c r="OHR31" s="199" t="n"/>
      <c r="OHS31" s="199" t="n"/>
      <c r="OHT31" s="199" t="n"/>
      <c r="OHU31" s="199" t="n"/>
      <c r="OHV31" s="199" t="n"/>
      <c r="OHW31" s="199" t="n"/>
      <c r="OHX31" s="199" t="n"/>
      <c r="OHY31" s="199" t="n"/>
      <c r="OHZ31" s="199" t="n"/>
      <c r="OIA31" s="199" t="n"/>
      <c r="OIB31" s="199" t="n"/>
      <c r="OIC31" s="199" t="n"/>
      <c r="OID31" s="199" t="n"/>
      <c r="OIE31" s="199" t="n"/>
      <c r="OIF31" s="199" t="n"/>
      <c r="OIG31" s="199" t="n"/>
      <c r="OIH31" s="199" t="n"/>
      <c r="OII31" s="199" t="n"/>
      <c r="OIJ31" s="199" t="n"/>
      <c r="OIK31" s="199" t="n"/>
      <c r="OIL31" s="199" t="n"/>
      <c r="OIM31" s="199" t="n"/>
      <c r="OIN31" s="199" t="n"/>
      <c r="OIO31" s="199" t="n"/>
      <c r="OIP31" s="199" t="n"/>
      <c r="OIQ31" s="199" t="n"/>
      <c r="OIR31" s="199" t="n"/>
      <c r="OIS31" s="199" t="n"/>
      <c r="OIT31" s="199" t="n"/>
      <c r="OIU31" s="199" t="n"/>
      <c r="OIV31" s="199" t="n"/>
      <c r="OIW31" s="199" t="n"/>
      <c r="OIX31" s="199" t="n"/>
      <c r="OIY31" s="199" t="n"/>
      <c r="OIZ31" s="199" t="n"/>
      <c r="OJA31" s="199" t="n"/>
      <c r="OJB31" s="199" t="n"/>
      <c r="OJC31" s="199" t="n"/>
      <c r="OJD31" s="199" t="n"/>
      <c r="OJE31" s="199" t="n"/>
      <c r="OJF31" s="199" t="n"/>
      <c r="OJG31" s="199" t="n"/>
      <c r="OJH31" s="199" t="n"/>
      <c r="OJI31" s="199" t="n"/>
      <c r="OJJ31" s="199" t="n"/>
      <c r="OJK31" s="199" t="n"/>
      <c r="OJL31" s="199" t="n"/>
      <c r="OJM31" s="199" t="n"/>
      <c r="OJN31" s="199" t="n"/>
      <c r="OJO31" s="199" t="n"/>
      <c r="OJP31" s="199" t="n"/>
      <c r="OJQ31" s="199" t="n"/>
      <c r="OJR31" s="199" t="n"/>
      <c r="OJS31" s="199" t="n"/>
      <c r="OJT31" s="199" t="n"/>
      <c r="OJU31" s="199" t="n"/>
      <c r="OJV31" s="199" t="n"/>
      <c r="OJW31" s="199" t="n"/>
      <c r="OJX31" s="199" t="n"/>
      <c r="OJY31" s="199" t="n"/>
      <c r="OJZ31" s="199" t="n"/>
      <c r="OKA31" s="199" t="n"/>
      <c r="OKB31" s="199" t="n"/>
      <c r="OKC31" s="199" t="n"/>
      <c r="OKD31" s="199" t="n"/>
      <c r="OKE31" s="199" t="n"/>
      <c r="OKF31" s="199" t="n"/>
      <c r="OKG31" s="199" t="n"/>
      <c r="OKH31" s="199" t="n"/>
      <c r="OKI31" s="199" t="n"/>
      <c r="OKJ31" s="199" t="n"/>
      <c r="OKK31" s="199" t="n"/>
      <c r="OKL31" s="199" t="n"/>
      <c r="OKM31" s="199" t="n"/>
      <c r="OKN31" s="199" t="n"/>
      <c r="OKO31" s="199" t="n"/>
      <c r="OKP31" s="199" t="n"/>
      <c r="OKQ31" s="199" t="n"/>
      <c r="OKR31" s="199" t="n"/>
      <c r="OKS31" s="199" t="n"/>
      <c r="OKT31" s="199" t="n"/>
      <c r="OKU31" s="199" t="n"/>
      <c r="OKV31" s="199" t="n"/>
      <c r="OKW31" s="199" t="n"/>
      <c r="OKX31" s="199" t="n"/>
      <c r="OKY31" s="199" t="n"/>
      <c r="OKZ31" s="199" t="n"/>
      <c r="OLA31" s="199" t="n"/>
      <c r="OLB31" s="199" t="n"/>
      <c r="OLC31" s="199" t="n"/>
      <c r="OLD31" s="199" t="n"/>
      <c r="OLE31" s="199" t="n"/>
      <c r="OLF31" s="199" t="n"/>
      <c r="OLG31" s="199" t="n"/>
      <c r="OLH31" s="199" t="n"/>
      <c r="OLI31" s="199" t="n"/>
      <c r="OLJ31" s="199" t="n"/>
      <c r="OLK31" s="199" t="n"/>
      <c r="OLL31" s="199" t="n"/>
      <c r="OLM31" s="199" t="n"/>
      <c r="OLN31" s="199" t="n"/>
      <c r="OLO31" s="199" t="n"/>
      <c r="OLP31" s="199" t="n"/>
      <c r="OLQ31" s="199" t="n"/>
      <c r="OLR31" s="199" t="n"/>
      <c r="OLS31" s="199" t="n"/>
      <c r="OLT31" s="199" t="n"/>
      <c r="OLU31" s="199" t="n"/>
      <c r="OLV31" s="199" t="n"/>
      <c r="OLW31" s="199" t="n"/>
      <c r="OLX31" s="199" t="n"/>
      <c r="OLY31" s="199" t="n"/>
      <c r="OLZ31" s="199" t="n"/>
      <c r="OMA31" s="199" t="n"/>
      <c r="OMB31" s="199" t="n"/>
      <c r="OMC31" s="199" t="n"/>
      <c r="OMD31" s="199" t="n"/>
      <c r="OME31" s="199" t="n"/>
      <c r="OMF31" s="199" t="n"/>
      <c r="OMG31" s="199" t="n"/>
      <c r="OMH31" s="199" t="n"/>
      <c r="OMI31" s="199" t="n"/>
      <c r="OMJ31" s="199" t="n"/>
      <c r="OMK31" s="199" t="n"/>
      <c r="OML31" s="199" t="n"/>
      <c r="OMM31" s="199" t="n"/>
      <c r="OMN31" s="199" t="n"/>
      <c r="OMO31" s="199" t="n"/>
      <c r="OMP31" s="199" t="n"/>
      <c r="OMQ31" s="199" t="n"/>
      <c r="OMR31" s="199" t="n"/>
      <c r="OMS31" s="199" t="n"/>
      <c r="OMT31" s="199" t="n"/>
      <c r="OMU31" s="199" t="n"/>
      <c r="OMV31" s="199" t="n"/>
      <c r="OMW31" s="199" t="n"/>
      <c r="OMX31" s="199" t="n"/>
      <c r="OMY31" s="199" t="n"/>
      <c r="OMZ31" s="199" t="n"/>
      <c r="ONA31" s="199" t="n"/>
      <c r="ONB31" s="199" t="n"/>
      <c r="ONC31" s="199" t="n"/>
      <c r="OND31" s="199" t="n"/>
      <c r="ONE31" s="199" t="n"/>
      <c r="ONF31" s="199" t="n"/>
      <c r="ONG31" s="199" t="n"/>
      <c r="ONH31" s="199" t="n"/>
      <c r="ONI31" s="199" t="n"/>
      <c r="ONJ31" s="199" t="n"/>
      <c r="ONK31" s="199" t="n"/>
      <c r="ONL31" s="199" t="n"/>
      <c r="ONM31" s="199" t="n"/>
      <c r="ONN31" s="199" t="n"/>
      <c r="ONO31" s="199" t="n"/>
      <c r="ONP31" s="199" t="n"/>
      <c r="ONQ31" s="199" t="n"/>
      <c r="ONR31" s="199" t="n"/>
      <c r="ONS31" s="199" t="n"/>
      <c r="ONT31" s="199" t="n"/>
      <c r="ONU31" s="199" t="n"/>
      <c r="ONV31" s="199" t="n"/>
      <c r="ONW31" s="199" t="n"/>
      <c r="ONX31" s="199" t="n"/>
      <c r="ONY31" s="199" t="n"/>
      <c r="ONZ31" s="199" t="n"/>
      <c r="OOA31" s="199" t="n"/>
      <c r="OOB31" s="199" t="n"/>
      <c r="OOC31" s="199" t="n"/>
      <c r="OOD31" s="199" t="n"/>
      <c r="OOE31" s="199" t="n"/>
      <c r="OOF31" s="199" t="n"/>
      <c r="OOG31" s="199" t="n"/>
      <c r="OOH31" s="199" t="n"/>
      <c r="OOI31" s="199" t="n"/>
      <c r="OOJ31" s="199" t="n"/>
      <c r="OOK31" s="199" t="n"/>
      <c r="OOL31" s="199" t="n"/>
      <c r="OOM31" s="199" t="n"/>
      <c r="OON31" s="199" t="n"/>
      <c r="OOO31" s="199" t="n"/>
      <c r="OOP31" s="199" t="n"/>
      <c r="OOQ31" s="199" t="n"/>
      <c r="OOR31" s="199" t="n"/>
      <c r="OOS31" s="199" t="n"/>
      <c r="OOT31" s="199" t="n"/>
      <c r="OOU31" s="199" t="n"/>
      <c r="OOV31" s="199" t="n"/>
      <c r="OOW31" s="199" t="n"/>
      <c r="OOX31" s="199" t="n"/>
      <c r="OOY31" s="199" t="n"/>
      <c r="OOZ31" s="199" t="n"/>
      <c r="OPA31" s="199" t="n"/>
      <c r="OPB31" s="199" t="n"/>
      <c r="OPC31" s="199" t="n"/>
      <c r="OPD31" s="199" t="n"/>
      <c r="OPE31" s="199" t="n"/>
      <c r="OPF31" s="199" t="n"/>
      <c r="OPG31" s="199" t="n"/>
      <c r="OPH31" s="199" t="n"/>
      <c r="OPI31" s="199" t="n"/>
      <c r="OPJ31" s="199" t="n"/>
      <c r="OPK31" s="199" t="n"/>
      <c r="OPL31" s="199" t="n"/>
      <c r="OPM31" s="199" t="n"/>
      <c r="OPN31" s="199" t="n"/>
      <c r="OPO31" s="199" t="n"/>
      <c r="OPP31" s="199" t="n"/>
      <c r="OPQ31" s="199" t="n"/>
      <c r="OPR31" s="199" t="n"/>
      <c r="OPS31" s="199" t="n"/>
      <c r="OPT31" s="199" t="n"/>
      <c r="OPU31" s="199" t="n"/>
      <c r="OPV31" s="199" t="n"/>
      <c r="OPW31" s="199" t="n"/>
      <c r="OPX31" s="199" t="n"/>
      <c r="OPY31" s="199" t="n"/>
      <c r="OPZ31" s="199" t="n"/>
      <c r="OQA31" s="199" t="n"/>
      <c r="OQB31" s="199" t="n"/>
      <c r="OQC31" s="199" t="n"/>
      <c r="OQD31" s="199" t="n"/>
      <c r="OQE31" s="199" t="n"/>
      <c r="OQF31" s="199" t="n"/>
      <c r="OQG31" s="199" t="n"/>
      <c r="OQH31" s="199" t="n"/>
      <c r="OQI31" s="199" t="n"/>
      <c r="OQJ31" s="199" t="n"/>
      <c r="OQK31" s="199" t="n"/>
      <c r="OQL31" s="199" t="n"/>
      <c r="OQM31" s="199" t="n"/>
      <c r="OQN31" s="199" t="n"/>
      <c r="OQO31" s="199" t="n"/>
      <c r="OQP31" s="199" t="n"/>
      <c r="OQQ31" s="199" t="n"/>
      <c r="OQR31" s="199" t="n"/>
      <c r="OQS31" s="199" t="n"/>
      <c r="OQT31" s="199" t="n"/>
      <c r="OQU31" s="199" t="n"/>
      <c r="OQV31" s="199" t="n"/>
      <c r="OQW31" s="199" t="n"/>
      <c r="OQX31" s="199" t="n"/>
      <c r="OQY31" s="199" t="n"/>
      <c r="OQZ31" s="199" t="n"/>
      <c r="ORA31" s="199" t="n"/>
      <c r="ORB31" s="199" t="n"/>
      <c r="ORC31" s="199" t="n"/>
      <c r="ORD31" s="199" t="n"/>
      <c r="ORE31" s="199" t="n"/>
      <c r="ORF31" s="199" t="n"/>
      <c r="ORG31" s="199" t="n"/>
      <c r="ORH31" s="199" t="n"/>
      <c r="ORI31" s="199" t="n"/>
      <c r="ORJ31" s="199" t="n"/>
      <c r="ORK31" s="199" t="n"/>
      <c r="ORL31" s="199" t="n"/>
      <c r="ORM31" s="199" t="n"/>
      <c r="ORN31" s="199" t="n"/>
      <c r="ORO31" s="199" t="n"/>
      <c r="ORP31" s="199" t="n"/>
      <c r="ORQ31" s="199" t="n"/>
      <c r="ORR31" s="199" t="n"/>
      <c r="ORS31" s="199" t="n"/>
      <c r="ORT31" s="199" t="n"/>
      <c r="ORU31" s="199" t="n"/>
      <c r="ORV31" s="199" t="n"/>
      <c r="ORW31" s="199" t="n"/>
      <c r="ORX31" s="199" t="n"/>
      <c r="ORY31" s="199" t="n"/>
      <c r="ORZ31" s="199" t="n"/>
      <c r="OSA31" s="199" t="n"/>
      <c r="OSB31" s="199" t="n"/>
      <c r="OSC31" s="199" t="n"/>
      <c r="OSD31" s="199" t="n"/>
      <c r="OSE31" s="199" t="n"/>
      <c r="OSF31" s="199" t="n"/>
      <c r="OSG31" s="199" t="n"/>
      <c r="OSH31" s="199" t="n"/>
      <c r="OSI31" s="199" t="n"/>
      <c r="OSJ31" s="199" t="n"/>
      <c r="OSK31" s="199" t="n"/>
      <c r="OSL31" s="199" t="n"/>
      <c r="OSM31" s="199" t="n"/>
      <c r="OSN31" s="199" t="n"/>
      <c r="OSO31" s="199" t="n"/>
      <c r="OSP31" s="199" t="n"/>
      <c r="OSQ31" s="199" t="n"/>
      <c r="OSR31" s="199" t="n"/>
      <c r="OSS31" s="199" t="n"/>
      <c r="OST31" s="199" t="n"/>
      <c r="OSU31" s="199" t="n"/>
      <c r="OSV31" s="199" t="n"/>
      <c r="OSW31" s="199" t="n"/>
      <c r="OSX31" s="199" t="n"/>
      <c r="OSY31" s="199" t="n"/>
      <c r="OSZ31" s="199" t="n"/>
      <c r="OTA31" s="199" t="n"/>
      <c r="OTB31" s="199" t="n"/>
      <c r="OTC31" s="199" t="n"/>
      <c r="OTD31" s="199" t="n"/>
      <c r="OTE31" s="199" t="n"/>
      <c r="OTF31" s="199" t="n"/>
      <c r="OTG31" s="199" t="n"/>
      <c r="OTH31" s="199" t="n"/>
      <c r="OTI31" s="199" t="n"/>
      <c r="OTJ31" s="199" t="n"/>
      <c r="OTK31" s="199" t="n"/>
      <c r="OTL31" s="199" t="n"/>
      <c r="OTM31" s="199" t="n"/>
      <c r="OTN31" s="199" t="n"/>
      <c r="OTO31" s="199" t="n"/>
      <c r="OTP31" s="199" t="n"/>
      <c r="OTQ31" s="199" t="n"/>
      <c r="OTR31" s="199" t="n"/>
      <c r="OTS31" s="199" t="n"/>
      <c r="OTT31" s="199" t="n"/>
      <c r="OTU31" s="199" t="n"/>
      <c r="OTV31" s="199" t="n"/>
      <c r="OTW31" s="199" t="n"/>
      <c r="OTX31" s="199" t="n"/>
      <c r="OTY31" s="199" t="n"/>
      <c r="OTZ31" s="199" t="n"/>
      <c r="OUA31" s="199" t="n"/>
      <c r="OUB31" s="199" t="n"/>
      <c r="OUC31" s="199" t="n"/>
      <c r="OUD31" s="199" t="n"/>
      <c r="OUE31" s="199" t="n"/>
      <c r="OUF31" s="199" t="n"/>
      <c r="OUG31" s="199" t="n"/>
      <c r="OUH31" s="199" t="n"/>
      <c r="OUI31" s="199" t="n"/>
      <c r="OUJ31" s="199" t="n"/>
      <c r="OUK31" s="199" t="n"/>
      <c r="OUL31" s="199" t="n"/>
      <c r="OUM31" s="199" t="n"/>
      <c r="OUN31" s="199" t="n"/>
      <c r="OUO31" s="199" t="n"/>
      <c r="OUP31" s="199" t="n"/>
      <c r="OUQ31" s="199" t="n"/>
      <c r="OUR31" s="199" t="n"/>
      <c r="OUS31" s="199" t="n"/>
      <c r="OUT31" s="199" t="n"/>
      <c r="OUU31" s="199" t="n"/>
      <c r="OUV31" s="199" t="n"/>
      <c r="OUW31" s="199" t="n"/>
      <c r="OUX31" s="199" t="n"/>
      <c r="OUY31" s="199" t="n"/>
      <c r="OUZ31" s="199" t="n"/>
      <c r="OVA31" s="199" t="n"/>
      <c r="OVB31" s="199" t="n"/>
      <c r="OVC31" s="199" t="n"/>
      <c r="OVD31" s="199" t="n"/>
      <c r="OVE31" s="199" t="n"/>
      <c r="OVF31" s="199" t="n"/>
      <c r="OVG31" s="199" t="n"/>
      <c r="OVH31" s="199" t="n"/>
      <c r="OVI31" s="199" t="n"/>
      <c r="OVJ31" s="199" t="n"/>
      <c r="OVK31" s="199" t="n"/>
      <c r="OVL31" s="199" t="n"/>
      <c r="OVM31" s="199" t="n"/>
      <c r="OVN31" s="199" t="n"/>
      <c r="OVO31" s="199" t="n"/>
      <c r="OVP31" s="199" t="n"/>
      <c r="OVQ31" s="199" t="n"/>
      <c r="OVR31" s="199" t="n"/>
      <c r="OVS31" s="199" t="n"/>
      <c r="OVT31" s="199" t="n"/>
      <c r="OVU31" s="199" t="n"/>
      <c r="OVV31" s="199" t="n"/>
      <c r="OVW31" s="199" t="n"/>
      <c r="OVX31" s="199" t="n"/>
      <c r="OVY31" s="199" t="n"/>
      <c r="OVZ31" s="199" t="n"/>
      <c r="OWA31" s="199" t="n"/>
      <c r="OWB31" s="199" t="n"/>
      <c r="OWC31" s="199" t="n"/>
      <c r="OWD31" s="199" t="n"/>
      <c r="OWE31" s="199" t="n"/>
      <c r="OWF31" s="199" t="n"/>
      <c r="OWG31" s="199" t="n"/>
      <c r="OWH31" s="199" t="n"/>
      <c r="OWI31" s="199" t="n"/>
      <c r="OWJ31" s="199" t="n"/>
      <c r="OWK31" s="199" t="n"/>
      <c r="OWL31" s="199" t="n"/>
      <c r="OWM31" s="199" t="n"/>
      <c r="OWN31" s="199" t="n"/>
      <c r="OWO31" s="199" t="n"/>
      <c r="OWP31" s="199" t="n"/>
      <c r="OWQ31" s="199" t="n"/>
      <c r="OWR31" s="199" t="n"/>
      <c r="OWS31" s="199" t="n"/>
      <c r="OWT31" s="199" t="n"/>
      <c r="OWU31" s="199" t="n"/>
      <c r="OWV31" s="199" t="n"/>
      <c r="OWW31" s="199" t="n"/>
      <c r="OWX31" s="199" t="n"/>
      <c r="OWY31" s="199" t="n"/>
      <c r="OWZ31" s="199" t="n"/>
      <c r="OXA31" s="199" t="n"/>
      <c r="OXB31" s="199" t="n"/>
      <c r="OXC31" s="199" t="n"/>
      <c r="OXD31" s="199" t="n"/>
      <c r="OXE31" s="199" t="n"/>
      <c r="OXF31" s="199" t="n"/>
      <c r="OXG31" s="199" t="n"/>
      <c r="OXH31" s="199" t="n"/>
      <c r="OXI31" s="199" t="n"/>
      <c r="OXJ31" s="199" t="n"/>
      <c r="OXK31" s="199" t="n"/>
      <c r="OXL31" s="199" t="n"/>
      <c r="OXM31" s="199" t="n"/>
      <c r="OXN31" s="199" t="n"/>
      <c r="OXO31" s="199" t="n"/>
      <c r="OXP31" s="199" t="n"/>
      <c r="OXQ31" s="199" t="n"/>
      <c r="OXR31" s="199" t="n"/>
      <c r="OXS31" s="199" t="n"/>
      <c r="OXT31" s="199" t="n"/>
      <c r="OXU31" s="199" t="n"/>
      <c r="OXV31" s="199" t="n"/>
      <c r="OXW31" s="199" t="n"/>
      <c r="OXX31" s="199" t="n"/>
      <c r="OXY31" s="199" t="n"/>
      <c r="OXZ31" s="199" t="n"/>
      <c r="OYA31" s="199" t="n"/>
      <c r="OYB31" s="199" t="n"/>
      <c r="OYC31" s="199" t="n"/>
      <c r="OYD31" s="199" t="n"/>
      <c r="OYE31" s="199" t="n"/>
      <c r="OYF31" s="199" t="n"/>
      <c r="OYG31" s="199" t="n"/>
      <c r="OYH31" s="199" t="n"/>
      <c r="OYI31" s="199" t="n"/>
      <c r="OYJ31" s="199" t="n"/>
      <c r="OYK31" s="199" t="n"/>
      <c r="OYL31" s="199" t="n"/>
      <c r="OYM31" s="199" t="n"/>
      <c r="OYN31" s="199" t="n"/>
      <c r="OYO31" s="199" t="n"/>
      <c r="OYP31" s="199" t="n"/>
      <c r="OYQ31" s="199" t="n"/>
      <c r="OYR31" s="199" t="n"/>
      <c r="OYS31" s="199" t="n"/>
      <c r="OYT31" s="199" t="n"/>
      <c r="OYU31" s="199" t="n"/>
      <c r="OYV31" s="199" t="n"/>
      <c r="OYW31" s="199" t="n"/>
      <c r="OYX31" s="199" t="n"/>
      <c r="OYY31" s="199" t="n"/>
      <c r="OYZ31" s="199" t="n"/>
      <c r="OZA31" s="199" t="n"/>
      <c r="OZB31" s="199" t="n"/>
      <c r="OZC31" s="199" t="n"/>
      <c r="OZD31" s="199" t="n"/>
      <c r="OZE31" s="199" t="n"/>
      <c r="OZF31" s="199" t="n"/>
      <c r="OZG31" s="199" t="n"/>
      <c r="OZH31" s="199" t="n"/>
      <c r="OZI31" s="199" t="n"/>
      <c r="OZJ31" s="199" t="n"/>
      <c r="OZK31" s="199" t="n"/>
      <c r="OZL31" s="199" t="n"/>
      <c r="OZM31" s="199" t="n"/>
      <c r="OZN31" s="199" t="n"/>
      <c r="OZO31" s="199" t="n"/>
      <c r="OZP31" s="199" t="n"/>
      <c r="OZQ31" s="199" t="n"/>
      <c r="OZR31" s="199" t="n"/>
      <c r="OZS31" s="199" t="n"/>
      <c r="OZT31" s="199" t="n"/>
      <c r="OZU31" s="199" t="n"/>
      <c r="OZV31" s="199" t="n"/>
      <c r="OZW31" s="199" t="n"/>
      <c r="OZX31" s="199" t="n"/>
      <c r="OZY31" s="199" t="n"/>
      <c r="OZZ31" s="199" t="n"/>
      <c r="PAA31" s="199" t="n"/>
      <c r="PAB31" s="199" t="n"/>
      <c r="PAC31" s="199" t="n"/>
      <c r="PAD31" s="199" t="n"/>
      <c r="PAE31" s="199" t="n"/>
      <c r="PAF31" s="199" t="n"/>
      <c r="PAG31" s="199" t="n"/>
      <c r="PAH31" s="199" t="n"/>
      <c r="PAI31" s="199" t="n"/>
      <c r="PAJ31" s="199" t="n"/>
      <c r="PAK31" s="199" t="n"/>
      <c r="PAL31" s="199" t="n"/>
      <c r="PAM31" s="199" t="n"/>
      <c r="PAN31" s="199" t="n"/>
      <c r="PAO31" s="199" t="n"/>
      <c r="PAP31" s="199" t="n"/>
      <c r="PAQ31" s="199" t="n"/>
      <c r="PAR31" s="199" t="n"/>
      <c r="PAS31" s="199" t="n"/>
      <c r="PAT31" s="199" t="n"/>
      <c r="PAU31" s="199" t="n"/>
      <c r="PAV31" s="199" t="n"/>
      <c r="PAW31" s="199" t="n"/>
      <c r="PAX31" s="199" t="n"/>
      <c r="PAY31" s="199" t="n"/>
      <c r="PAZ31" s="199" t="n"/>
      <c r="PBA31" s="199" t="n"/>
      <c r="PBB31" s="199" t="n"/>
      <c r="PBC31" s="199" t="n"/>
      <c r="PBD31" s="199" t="n"/>
      <c r="PBE31" s="199" t="n"/>
      <c r="PBF31" s="199" t="n"/>
      <c r="PBG31" s="199" t="n"/>
      <c r="PBH31" s="199" t="n"/>
      <c r="PBI31" s="199" t="n"/>
      <c r="PBJ31" s="199" t="n"/>
      <c r="PBK31" s="199" t="n"/>
      <c r="PBL31" s="199" t="n"/>
      <c r="PBM31" s="199" t="n"/>
      <c r="PBN31" s="199" t="n"/>
      <c r="PBO31" s="199" t="n"/>
      <c r="PBP31" s="199" t="n"/>
      <c r="PBQ31" s="199" t="n"/>
      <c r="PBR31" s="199" t="n"/>
      <c r="PBS31" s="199" t="n"/>
      <c r="PBT31" s="199" t="n"/>
      <c r="PBU31" s="199" t="n"/>
      <c r="PBV31" s="199" t="n"/>
      <c r="PBW31" s="199" t="n"/>
      <c r="PBX31" s="199" t="n"/>
      <c r="PBY31" s="199" t="n"/>
      <c r="PBZ31" s="199" t="n"/>
      <c r="PCA31" s="199" t="n"/>
      <c r="PCB31" s="199" t="n"/>
      <c r="PCC31" s="199" t="n"/>
      <c r="PCD31" s="199" t="n"/>
      <c r="PCE31" s="199" t="n"/>
      <c r="PCF31" s="199" t="n"/>
      <c r="PCG31" s="199" t="n"/>
      <c r="PCH31" s="199" t="n"/>
      <c r="PCI31" s="199" t="n"/>
      <c r="PCJ31" s="199" t="n"/>
      <c r="PCK31" s="199" t="n"/>
      <c r="PCL31" s="199" t="n"/>
      <c r="PCM31" s="199" t="n"/>
      <c r="PCN31" s="199" t="n"/>
      <c r="PCO31" s="199" t="n"/>
      <c r="PCP31" s="199" t="n"/>
      <c r="PCQ31" s="199" t="n"/>
      <c r="PCR31" s="199" t="n"/>
      <c r="PCS31" s="199" t="n"/>
      <c r="PCT31" s="199" t="n"/>
      <c r="PCU31" s="199" t="n"/>
      <c r="PCV31" s="199" t="n"/>
      <c r="PCW31" s="199" t="n"/>
      <c r="PCX31" s="199" t="n"/>
      <c r="PCY31" s="199" t="n"/>
      <c r="PCZ31" s="199" t="n"/>
      <c r="PDA31" s="199" t="n"/>
      <c r="PDB31" s="199" t="n"/>
      <c r="PDC31" s="199" t="n"/>
      <c r="PDD31" s="199" t="n"/>
      <c r="PDE31" s="199" t="n"/>
      <c r="PDF31" s="199" t="n"/>
      <c r="PDG31" s="199" t="n"/>
      <c r="PDH31" s="199" t="n"/>
      <c r="PDI31" s="199" t="n"/>
      <c r="PDJ31" s="199" t="n"/>
      <c r="PDK31" s="199" t="n"/>
      <c r="PDL31" s="199" t="n"/>
      <c r="PDM31" s="199" t="n"/>
      <c r="PDN31" s="199" t="n"/>
      <c r="PDO31" s="199" t="n"/>
      <c r="PDP31" s="199" t="n"/>
      <c r="PDQ31" s="199" t="n"/>
      <c r="PDR31" s="199" t="n"/>
      <c r="PDS31" s="199" t="n"/>
      <c r="PDT31" s="199" t="n"/>
      <c r="PDU31" s="199" t="n"/>
      <c r="PDV31" s="199" t="n"/>
      <c r="PDW31" s="199" t="n"/>
      <c r="PDX31" s="199" t="n"/>
      <c r="PDY31" s="199" t="n"/>
      <c r="PDZ31" s="199" t="n"/>
      <c r="PEA31" s="199" t="n"/>
      <c r="PEB31" s="199" t="n"/>
      <c r="PEC31" s="199" t="n"/>
      <c r="PED31" s="199" t="n"/>
      <c r="PEE31" s="199" t="n"/>
      <c r="PEF31" s="199" t="n"/>
      <c r="PEG31" s="199" t="n"/>
      <c r="PEH31" s="199" t="n"/>
      <c r="PEI31" s="199" t="n"/>
      <c r="PEJ31" s="199" t="n"/>
      <c r="PEK31" s="199" t="n"/>
      <c r="PEL31" s="199" t="n"/>
      <c r="PEM31" s="199" t="n"/>
      <c r="PEN31" s="199" t="n"/>
      <c r="PEO31" s="199" t="n"/>
      <c r="PEP31" s="199" t="n"/>
      <c r="PEQ31" s="199" t="n"/>
      <c r="PER31" s="199" t="n"/>
      <c r="PES31" s="199" t="n"/>
      <c r="PET31" s="199" t="n"/>
      <c r="PEU31" s="199" t="n"/>
      <c r="PEV31" s="199" t="n"/>
      <c r="PEW31" s="199" t="n"/>
      <c r="PEX31" s="199" t="n"/>
      <c r="PEY31" s="199" t="n"/>
      <c r="PEZ31" s="199" t="n"/>
      <c r="PFA31" s="199" t="n"/>
      <c r="PFB31" s="199" t="n"/>
      <c r="PFC31" s="199" t="n"/>
      <c r="PFD31" s="199" t="n"/>
      <c r="PFE31" s="199" t="n"/>
      <c r="PFF31" s="199" t="n"/>
      <c r="PFG31" s="199" t="n"/>
      <c r="PFH31" s="199" t="n"/>
      <c r="PFI31" s="199" t="n"/>
      <c r="PFJ31" s="199" t="n"/>
      <c r="PFK31" s="199" t="n"/>
      <c r="PFL31" s="199" t="n"/>
      <c r="PFM31" s="199" t="n"/>
      <c r="PFN31" s="199" t="n"/>
      <c r="PFO31" s="199" t="n"/>
      <c r="PFP31" s="199" t="n"/>
      <c r="PFQ31" s="199" t="n"/>
      <c r="PFR31" s="199" t="n"/>
      <c r="PFS31" s="199" t="n"/>
      <c r="PFT31" s="199" t="n"/>
      <c r="PFU31" s="199" t="n"/>
      <c r="PFV31" s="199" t="n"/>
      <c r="PFW31" s="199" t="n"/>
      <c r="PFX31" s="199" t="n"/>
      <c r="PFY31" s="199" t="n"/>
      <c r="PFZ31" s="199" t="n"/>
      <c r="PGA31" s="199" t="n"/>
      <c r="PGB31" s="199" t="n"/>
      <c r="PGC31" s="199" t="n"/>
      <c r="PGD31" s="199" t="n"/>
      <c r="PGE31" s="199" t="n"/>
      <c r="PGF31" s="199" t="n"/>
      <c r="PGG31" s="199" t="n"/>
      <c r="PGH31" s="199" t="n"/>
      <c r="PGI31" s="199" t="n"/>
      <c r="PGJ31" s="199" t="n"/>
      <c r="PGK31" s="199" t="n"/>
      <c r="PGL31" s="199" t="n"/>
      <c r="PGM31" s="199" t="n"/>
      <c r="PGN31" s="199" t="n"/>
      <c r="PGO31" s="199" t="n"/>
      <c r="PGP31" s="199" t="n"/>
      <c r="PGQ31" s="199" t="n"/>
      <c r="PGR31" s="199" t="n"/>
      <c r="PGS31" s="199" t="n"/>
      <c r="PGT31" s="199" t="n"/>
      <c r="PGU31" s="199" t="n"/>
      <c r="PGV31" s="199" t="n"/>
      <c r="PGW31" s="199" t="n"/>
      <c r="PGX31" s="199" t="n"/>
      <c r="PGY31" s="199" t="n"/>
      <c r="PGZ31" s="199" t="n"/>
      <c r="PHA31" s="199" t="n"/>
      <c r="PHB31" s="199" t="n"/>
      <c r="PHC31" s="199" t="n"/>
      <c r="PHD31" s="199" t="n"/>
      <c r="PHE31" s="199" t="n"/>
      <c r="PHF31" s="199" t="n"/>
      <c r="PHG31" s="199" t="n"/>
      <c r="PHH31" s="199" t="n"/>
      <c r="PHI31" s="199" t="n"/>
      <c r="PHJ31" s="199" t="n"/>
      <c r="PHK31" s="199" t="n"/>
      <c r="PHL31" s="199" t="n"/>
      <c r="PHM31" s="199" t="n"/>
      <c r="PHN31" s="199" t="n"/>
      <c r="PHO31" s="199" t="n"/>
      <c r="PHP31" s="199" t="n"/>
      <c r="PHQ31" s="199" t="n"/>
      <c r="PHR31" s="199" t="n"/>
      <c r="PHS31" s="199" t="n"/>
      <c r="PHT31" s="199" t="n"/>
      <c r="PHU31" s="199" t="n"/>
      <c r="PHV31" s="199" t="n"/>
      <c r="PHW31" s="199" t="n"/>
      <c r="PHX31" s="199" t="n"/>
      <c r="PHY31" s="199" t="n"/>
      <c r="PHZ31" s="199" t="n"/>
      <c r="PIA31" s="199" t="n"/>
      <c r="PIB31" s="199" t="n"/>
      <c r="PIC31" s="199" t="n"/>
      <c r="PID31" s="199" t="n"/>
      <c r="PIE31" s="199" t="n"/>
      <c r="PIF31" s="199" t="n"/>
      <c r="PIG31" s="199" t="n"/>
      <c r="PIH31" s="199" t="n"/>
      <c r="PII31" s="199" t="n"/>
      <c r="PIJ31" s="199" t="n"/>
      <c r="PIK31" s="199" t="n"/>
      <c r="PIL31" s="199" t="n"/>
      <c r="PIM31" s="199" t="n"/>
      <c r="PIN31" s="199" t="n"/>
      <c r="PIO31" s="199" t="n"/>
      <c r="PIP31" s="199" t="n"/>
      <c r="PIQ31" s="199" t="n"/>
      <c r="PIR31" s="199" t="n"/>
      <c r="PIS31" s="199" t="n"/>
      <c r="PIT31" s="199" t="n"/>
      <c r="PIU31" s="199" t="n"/>
      <c r="PIV31" s="199" t="n"/>
      <c r="PIW31" s="199" t="n"/>
      <c r="PIX31" s="199" t="n"/>
      <c r="PIY31" s="199" t="n"/>
      <c r="PIZ31" s="199" t="n"/>
      <c r="PJA31" s="199" t="n"/>
      <c r="PJB31" s="199" t="n"/>
      <c r="PJC31" s="199" t="n"/>
      <c r="PJD31" s="199" t="n"/>
      <c r="PJE31" s="199" t="n"/>
      <c r="PJF31" s="199" t="n"/>
      <c r="PJG31" s="199" t="n"/>
      <c r="PJH31" s="199" t="n"/>
      <c r="PJI31" s="199" t="n"/>
      <c r="PJJ31" s="199" t="n"/>
      <c r="PJK31" s="199" t="n"/>
      <c r="PJL31" s="199" t="n"/>
      <c r="PJM31" s="199" t="n"/>
      <c r="PJN31" s="199" t="n"/>
      <c r="PJO31" s="199" t="n"/>
      <c r="PJP31" s="199" t="n"/>
      <c r="PJQ31" s="199" t="n"/>
      <c r="PJR31" s="199" t="n"/>
      <c r="PJS31" s="199" t="n"/>
      <c r="PJT31" s="199" t="n"/>
      <c r="PJU31" s="199" t="n"/>
      <c r="PJV31" s="199" t="n"/>
      <c r="PJW31" s="199" t="n"/>
      <c r="PJX31" s="199" t="n"/>
      <c r="PJY31" s="199" t="n"/>
      <c r="PJZ31" s="199" t="n"/>
      <c r="PKA31" s="199" t="n"/>
      <c r="PKB31" s="199" t="n"/>
      <c r="PKC31" s="199" t="n"/>
      <c r="PKD31" s="199" t="n"/>
      <c r="PKE31" s="199" t="n"/>
      <c r="PKF31" s="199" t="n"/>
      <c r="PKG31" s="199" t="n"/>
      <c r="PKH31" s="199" t="n"/>
      <c r="PKI31" s="199" t="n"/>
      <c r="PKJ31" s="199" t="n"/>
      <c r="PKK31" s="199" t="n"/>
      <c r="PKL31" s="199" t="n"/>
      <c r="PKM31" s="199" t="n"/>
      <c r="PKN31" s="199" t="n"/>
      <c r="PKO31" s="199" t="n"/>
      <c r="PKP31" s="199" t="n"/>
      <c r="PKQ31" s="199" t="n"/>
      <c r="PKR31" s="199" t="n"/>
      <c r="PKS31" s="199" t="n"/>
      <c r="PKT31" s="199" t="n"/>
      <c r="PKU31" s="199" t="n"/>
      <c r="PKV31" s="199" t="n"/>
      <c r="PKW31" s="199" t="n"/>
      <c r="PKX31" s="199" t="n"/>
      <c r="PKY31" s="199" t="n"/>
      <c r="PKZ31" s="199" t="n"/>
      <c r="PLA31" s="199" t="n"/>
      <c r="PLB31" s="199" t="n"/>
      <c r="PLC31" s="199" t="n"/>
      <c r="PLD31" s="199" t="n"/>
      <c r="PLE31" s="199" t="n"/>
      <c r="PLF31" s="199" t="n"/>
      <c r="PLG31" s="199" t="n"/>
      <c r="PLH31" s="199" t="n"/>
      <c r="PLI31" s="199" t="n"/>
      <c r="PLJ31" s="199" t="n"/>
      <c r="PLK31" s="199" t="n"/>
      <c r="PLL31" s="199" t="n"/>
      <c r="PLM31" s="199" t="n"/>
      <c r="PLN31" s="199" t="n"/>
      <c r="PLO31" s="199" t="n"/>
      <c r="PLP31" s="199" t="n"/>
      <c r="PLQ31" s="199" t="n"/>
      <c r="PLR31" s="199" t="n"/>
      <c r="PLS31" s="199" t="n"/>
      <c r="PLT31" s="199" t="n"/>
      <c r="PLU31" s="199" t="n"/>
      <c r="PLV31" s="199" t="n"/>
      <c r="PLW31" s="199" t="n"/>
      <c r="PLX31" s="199" t="n"/>
      <c r="PLY31" s="199" t="n"/>
      <c r="PLZ31" s="199" t="n"/>
      <c r="PMA31" s="199" t="n"/>
      <c r="PMB31" s="199" t="n"/>
      <c r="PMC31" s="199" t="n"/>
      <c r="PMD31" s="199" t="n"/>
      <c r="PME31" s="199" t="n"/>
      <c r="PMF31" s="199" t="n"/>
      <c r="PMG31" s="199" t="n"/>
      <c r="PMH31" s="199" t="n"/>
      <c r="PMI31" s="199" t="n"/>
      <c r="PMJ31" s="199" t="n"/>
      <c r="PMK31" s="199" t="n"/>
      <c r="PML31" s="199" t="n"/>
      <c r="PMM31" s="199" t="n"/>
      <c r="PMN31" s="199" t="n"/>
      <c r="PMO31" s="199" t="n"/>
      <c r="PMP31" s="199" t="n"/>
      <c r="PMQ31" s="199" t="n"/>
      <c r="PMR31" s="199" t="n"/>
      <c r="PMS31" s="199" t="n"/>
      <c r="PMT31" s="199" t="n"/>
      <c r="PMU31" s="199" t="n"/>
      <c r="PMV31" s="199" t="n"/>
      <c r="PMW31" s="199" t="n"/>
      <c r="PMX31" s="199" t="n"/>
      <c r="PMY31" s="199" t="n"/>
      <c r="PMZ31" s="199" t="n"/>
      <c r="PNA31" s="199" t="n"/>
      <c r="PNB31" s="199" t="n"/>
      <c r="PNC31" s="199" t="n"/>
      <c r="PND31" s="199" t="n"/>
      <c r="PNE31" s="199" t="n"/>
      <c r="PNF31" s="199" t="n"/>
      <c r="PNG31" s="199" t="n"/>
      <c r="PNH31" s="199" t="n"/>
      <c r="PNI31" s="199" t="n"/>
      <c r="PNJ31" s="199" t="n"/>
      <c r="PNK31" s="199" t="n"/>
      <c r="PNL31" s="199" t="n"/>
      <c r="PNM31" s="199" t="n"/>
      <c r="PNN31" s="199" t="n"/>
      <c r="PNO31" s="199" t="n"/>
      <c r="PNP31" s="199" t="n"/>
      <c r="PNQ31" s="199" t="n"/>
      <c r="PNR31" s="199" t="n"/>
      <c r="PNS31" s="199" t="n"/>
      <c r="PNT31" s="199" t="n"/>
      <c r="PNU31" s="199" t="n"/>
      <c r="PNV31" s="199" t="n"/>
      <c r="PNW31" s="199" t="n"/>
      <c r="PNX31" s="199" t="n"/>
      <c r="PNY31" s="199" t="n"/>
      <c r="PNZ31" s="199" t="n"/>
      <c r="POA31" s="199" t="n"/>
      <c r="POB31" s="199" t="n"/>
      <c r="POC31" s="199" t="n"/>
      <c r="POD31" s="199" t="n"/>
      <c r="POE31" s="199" t="n"/>
      <c r="POF31" s="199" t="n"/>
      <c r="POG31" s="199" t="n"/>
      <c r="POH31" s="199" t="n"/>
      <c r="POI31" s="199" t="n"/>
      <c r="POJ31" s="199" t="n"/>
      <c r="POK31" s="199" t="n"/>
      <c r="POL31" s="199" t="n"/>
      <c r="POM31" s="199" t="n"/>
      <c r="PON31" s="199" t="n"/>
      <c r="POO31" s="199" t="n"/>
      <c r="POP31" s="199" t="n"/>
      <c r="POQ31" s="199" t="n"/>
      <c r="POR31" s="199" t="n"/>
      <c r="POS31" s="199" t="n"/>
      <c r="POT31" s="199" t="n"/>
      <c r="POU31" s="199" t="n"/>
      <c r="POV31" s="199" t="n"/>
      <c r="POW31" s="199" t="n"/>
      <c r="POX31" s="199" t="n"/>
      <c r="POY31" s="199" t="n"/>
      <c r="POZ31" s="199" t="n"/>
      <c r="PPA31" s="199" t="n"/>
      <c r="PPB31" s="199" t="n"/>
      <c r="PPC31" s="199" t="n"/>
      <c r="PPD31" s="199" t="n"/>
      <c r="PPE31" s="199" t="n"/>
      <c r="PPF31" s="199" t="n"/>
      <c r="PPG31" s="199" t="n"/>
      <c r="PPH31" s="199" t="n"/>
      <c r="PPI31" s="199" t="n"/>
      <c r="PPJ31" s="199" t="n"/>
      <c r="PPK31" s="199" t="n"/>
      <c r="PPL31" s="199" t="n"/>
      <c r="PPM31" s="199" t="n"/>
      <c r="PPN31" s="199" t="n"/>
      <c r="PPO31" s="199" t="n"/>
      <c r="PPP31" s="199" t="n"/>
      <c r="PPQ31" s="199" t="n"/>
      <c r="PPR31" s="199" t="n"/>
      <c r="PPS31" s="199" t="n"/>
      <c r="PPT31" s="199" t="n"/>
      <c r="PPU31" s="199" t="n"/>
      <c r="PPV31" s="199" t="n"/>
      <c r="PPW31" s="199" t="n"/>
      <c r="PPX31" s="199" t="n"/>
      <c r="PPY31" s="199" t="n"/>
      <c r="PPZ31" s="199" t="n"/>
      <c r="PQA31" s="199" t="n"/>
      <c r="PQB31" s="199" t="n"/>
      <c r="PQC31" s="199" t="n"/>
      <c r="PQD31" s="199" t="n"/>
      <c r="PQE31" s="199" t="n"/>
      <c r="PQF31" s="199" t="n"/>
      <c r="PQG31" s="199" t="n"/>
      <c r="PQH31" s="199" t="n"/>
      <c r="PQI31" s="199" t="n"/>
      <c r="PQJ31" s="199" t="n"/>
      <c r="PQK31" s="199" t="n"/>
      <c r="PQL31" s="199" t="n"/>
      <c r="PQM31" s="199" t="n"/>
      <c r="PQN31" s="199" t="n"/>
      <c r="PQO31" s="199" t="n"/>
      <c r="PQP31" s="199" t="n"/>
      <c r="PQQ31" s="199" t="n"/>
      <c r="PQR31" s="199" t="n"/>
      <c r="PQS31" s="199" t="n"/>
      <c r="PQT31" s="199" t="n"/>
      <c r="PQU31" s="199" t="n"/>
      <c r="PQV31" s="199" t="n"/>
      <c r="PQW31" s="199" t="n"/>
      <c r="PQX31" s="199" t="n"/>
      <c r="PQY31" s="199" t="n"/>
      <c r="PQZ31" s="199" t="n"/>
      <c r="PRA31" s="199" t="n"/>
      <c r="PRB31" s="199" t="n"/>
      <c r="PRC31" s="199" t="n"/>
      <c r="PRD31" s="199" t="n"/>
      <c r="PRE31" s="199" t="n"/>
      <c r="PRF31" s="199" t="n"/>
      <c r="PRG31" s="199" t="n"/>
      <c r="PRH31" s="199" t="n"/>
      <c r="PRI31" s="199" t="n"/>
      <c r="PRJ31" s="199" t="n"/>
      <c r="PRK31" s="199" t="n"/>
      <c r="PRL31" s="199" t="n"/>
      <c r="PRM31" s="199" t="n"/>
      <c r="PRN31" s="199" t="n"/>
      <c r="PRO31" s="199" t="n"/>
      <c r="PRP31" s="199" t="n"/>
      <c r="PRQ31" s="199" t="n"/>
      <c r="PRR31" s="199" t="n"/>
      <c r="PRS31" s="199" t="n"/>
      <c r="PRT31" s="199" t="n"/>
      <c r="PRU31" s="199" t="n"/>
      <c r="PRV31" s="199" t="n"/>
      <c r="PRW31" s="199" t="n"/>
      <c r="PRX31" s="199" t="n"/>
      <c r="PRY31" s="199" t="n"/>
      <c r="PRZ31" s="199" t="n"/>
      <c r="PSA31" s="199" t="n"/>
      <c r="PSB31" s="199" t="n"/>
      <c r="PSC31" s="199" t="n"/>
      <c r="PSD31" s="199" t="n"/>
      <c r="PSE31" s="199" t="n"/>
      <c r="PSF31" s="199" t="n"/>
      <c r="PSG31" s="199" t="n"/>
      <c r="PSH31" s="199" t="n"/>
      <c r="PSI31" s="199" t="n"/>
      <c r="PSJ31" s="199" t="n"/>
      <c r="PSK31" s="199" t="n"/>
      <c r="PSL31" s="199" t="n"/>
      <c r="PSM31" s="199" t="n"/>
      <c r="PSN31" s="199" t="n"/>
      <c r="PSO31" s="199" t="n"/>
      <c r="PSP31" s="199" t="n"/>
      <c r="PSQ31" s="199" t="n"/>
      <c r="PSR31" s="199" t="n"/>
      <c r="PSS31" s="199" t="n"/>
      <c r="PST31" s="199" t="n"/>
      <c r="PSU31" s="199" t="n"/>
      <c r="PSV31" s="199" t="n"/>
      <c r="PSW31" s="199" t="n"/>
      <c r="PSX31" s="199" t="n"/>
      <c r="PSY31" s="199" t="n"/>
      <c r="PSZ31" s="199" t="n"/>
      <c r="PTA31" s="199" t="n"/>
      <c r="PTB31" s="199" t="n"/>
      <c r="PTC31" s="199" t="n"/>
      <c r="PTD31" s="199" t="n"/>
      <c r="PTE31" s="199" t="n"/>
      <c r="PTF31" s="199" t="n"/>
      <c r="PTG31" s="199" t="n"/>
      <c r="PTH31" s="199" t="n"/>
      <c r="PTI31" s="199" t="n"/>
      <c r="PTJ31" s="199" t="n"/>
      <c r="PTK31" s="199" t="n"/>
      <c r="PTL31" s="199" t="n"/>
      <c r="PTM31" s="199" t="n"/>
      <c r="PTN31" s="199" t="n"/>
      <c r="PTO31" s="199" t="n"/>
      <c r="PTP31" s="199" t="n"/>
      <c r="PTQ31" s="199" t="n"/>
      <c r="PTR31" s="199" t="n"/>
      <c r="PTS31" s="199" t="n"/>
      <c r="PTT31" s="199" t="n"/>
      <c r="PTU31" s="199" t="n"/>
      <c r="PTV31" s="199" t="n"/>
      <c r="PTW31" s="199" t="n"/>
      <c r="PTX31" s="199" t="n"/>
      <c r="PTY31" s="199" t="n"/>
      <c r="PTZ31" s="199" t="n"/>
      <c r="PUA31" s="199" t="n"/>
      <c r="PUB31" s="199" t="n"/>
      <c r="PUC31" s="199" t="n"/>
      <c r="PUD31" s="199" t="n"/>
      <c r="PUE31" s="199" t="n"/>
      <c r="PUF31" s="199" t="n"/>
      <c r="PUG31" s="199" t="n"/>
      <c r="PUH31" s="199" t="n"/>
      <c r="PUI31" s="199" t="n"/>
      <c r="PUJ31" s="199" t="n"/>
      <c r="PUK31" s="199" t="n"/>
      <c r="PUL31" s="199" t="n"/>
      <c r="PUM31" s="199" t="n"/>
      <c r="PUN31" s="199" t="n"/>
      <c r="PUO31" s="199" t="n"/>
      <c r="PUP31" s="199" t="n"/>
      <c r="PUQ31" s="199" t="n"/>
      <c r="PUR31" s="199" t="n"/>
      <c r="PUS31" s="199" t="n"/>
      <c r="PUT31" s="199" t="n"/>
      <c r="PUU31" s="199" t="n"/>
      <c r="PUV31" s="199" t="n"/>
      <c r="PUW31" s="199" t="n"/>
      <c r="PUX31" s="199" t="n"/>
      <c r="PUY31" s="199" t="n"/>
      <c r="PUZ31" s="199" t="n"/>
      <c r="PVA31" s="199" t="n"/>
      <c r="PVB31" s="199" t="n"/>
      <c r="PVC31" s="199" t="n"/>
      <c r="PVD31" s="199" t="n"/>
      <c r="PVE31" s="199" t="n"/>
      <c r="PVF31" s="199" t="n"/>
      <c r="PVG31" s="199" t="n"/>
      <c r="PVH31" s="199" t="n"/>
      <c r="PVI31" s="199" t="n"/>
      <c r="PVJ31" s="199" t="n"/>
      <c r="PVK31" s="199" t="n"/>
      <c r="PVL31" s="199" t="n"/>
      <c r="PVM31" s="199" t="n"/>
      <c r="PVN31" s="199" t="n"/>
      <c r="PVO31" s="199" t="n"/>
      <c r="PVP31" s="199" t="n"/>
      <c r="PVQ31" s="199" t="n"/>
      <c r="PVR31" s="199" t="n"/>
      <c r="PVS31" s="199" t="n"/>
      <c r="PVT31" s="199" t="n"/>
      <c r="PVU31" s="199" t="n"/>
      <c r="PVV31" s="199" t="n"/>
      <c r="PVW31" s="199" t="n"/>
      <c r="PVX31" s="199" t="n"/>
      <c r="PVY31" s="199" t="n"/>
      <c r="PVZ31" s="199" t="n"/>
      <c r="PWA31" s="199" t="n"/>
      <c r="PWB31" s="199" t="n"/>
      <c r="PWC31" s="199" t="n"/>
      <c r="PWD31" s="199" t="n"/>
      <c r="PWE31" s="199" t="n"/>
      <c r="PWF31" s="199" t="n"/>
      <c r="PWG31" s="199" t="n"/>
      <c r="PWH31" s="199" t="n"/>
      <c r="PWI31" s="199" t="n"/>
      <c r="PWJ31" s="199" t="n"/>
      <c r="PWK31" s="199" t="n"/>
      <c r="PWL31" s="199" t="n"/>
      <c r="PWM31" s="199" t="n"/>
      <c r="PWN31" s="199" t="n"/>
      <c r="PWO31" s="199" t="n"/>
      <c r="PWP31" s="199" t="n"/>
      <c r="PWQ31" s="199" t="n"/>
      <c r="PWR31" s="199" t="n"/>
      <c r="PWS31" s="199" t="n"/>
      <c r="PWT31" s="199" t="n"/>
      <c r="PWU31" s="199" t="n"/>
      <c r="PWV31" s="199" t="n"/>
      <c r="PWW31" s="199" t="n"/>
      <c r="PWX31" s="199" t="n"/>
      <c r="PWY31" s="199" t="n"/>
      <c r="PWZ31" s="199" t="n"/>
      <c r="PXA31" s="199" t="n"/>
      <c r="PXB31" s="199" t="n"/>
      <c r="PXC31" s="199" t="n"/>
      <c r="PXD31" s="199" t="n"/>
      <c r="PXE31" s="199" t="n"/>
      <c r="PXF31" s="199" t="n"/>
      <c r="PXG31" s="199" t="n"/>
      <c r="PXH31" s="199" t="n"/>
      <c r="PXI31" s="199" t="n"/>
      <c r="PXJ31" s="199" t="n"/>
      <c r="PXK31" s="199" t="n"/>
      <c r="PXL31" s="199" t="n"/>
      <c r="PXM31" s="199" t="n"/>
      <c r="PXN31" s="199" t="n"/>
      <c r="PXO31" s="199" t="n"/>
      <c r="PXP31" s="199" t="n"/>
      <c r="PXQ31" s="199" t="n"/>
      <c r="PXR31" s="199" t="n"/>
      <c r="PXS31" s="199" t="n"/>
      <c r="PXT31" s="199" t="n"/>
      <c r="PXU31" s="199" t="n"/>
      <c r="PXV31" s="199" t="n"/>
      <c r="PXW31" s="199" t="n"/>
      <c r="PXX31" s="199" t="n"/>
      <c r="PXY31" s="199" t="n"/>
      <c r="PXZ31" s="199" t="n"/>
      <c r="PYA31" s="199" t="n"/>
      <c r="PYB31" s="199" t="n"/>
      <c r="PYC31" s="199" t="n"/>
      <c r="PYD31" s="199" t="n"/>
      <c r="PYE31" s="199" t="n"/>
      <c r="PYF31" s="199" t="n"/>
      <c r="PYG31" s="199" t="n"/>
      <c r="PYH31" s="199" t="n"/>
      <c r="PYI31" s="199" t="n"/>
      <c r="PYJ31" s="199" t="n"/>
      <c r="PYK31" s="199" t="n"/>
      <c r="PYL31" s="199" t="n"/>
      <c r="PYM31" s="199" t="n"/>
      <c r="PYN31" s="199" t="n"/>
      <c r="PYO31" s="199" t="n"/>
      <c r="PYP31" s="199" t="n"/>
      <c r="PYQ31" s="199" t="n"/>
      <c r="PYR31" s="199" t="n"/>
      <c r="PYS31" s="199" t="n"/>
      <c r="PYT31" s="199" t="n"/>
      <c r="PYU31" s="199" t="n"/>
      <c r="PYV31" s="199" t="n"/>
      <c r="PYW31" s="199" t="n"/>
      <c r="PYX31" s="199" t="n"/>
      <c r="PYY31" s="199" t="n"/>
      <c r="PYZ31" s="199" t="n"/>
      <c r="PZA31" s="199" t="n"/>
      <c r="PZB31" s="199" t="n"/>
      <c r="PZC31" s="199" t="n"/>
      <c r="PZD31" s="199" t="n"/>
      <c r="PZE31" s="199" t="n"/>
      <c r="PZF31" s="199" t="n"/>
      <c r="PZG31" s="199" t="n"/>
      <c r="PZH31" s="199" t="n"/>
      <c r="PZI31" s="199" t="n"/>
      <c r="PZJ31" s="199" t="n"/>
      <c r="PZK31" s="199" t="n"/>
      <c r="PZL31" s="199" t="n"/>
      <c r="PZM31" s="199" t="n"/>
      <c r="PZN31" s="199" t="n"/>
      <c r="PZO31" s="199" t="n"/>
      <c r="PZP31" s="199" t="n"/>
      <c r="PZQ31" s="199" t="n"/>
      <c r="PZR31" s="199" t="n"/>
      <c r="PZS31" s="199" t="n"/>
      <c r="PZT31" s="199" t="n"/>
      <c r="PZU31" s="199" t="n"/>
      <c r="PZV31" s="199" t="n"/>
      <c r="PZW31" s="199" t="n"/>
      <c r="PZX31" s="199" t="n"/>
      <c r="PZY31" s="199" t="n"/>
      <c r="PZZ31" s="199" t="n"/>
      <c r="QAA31" s="199" t="n"/>
      <c r="QAB31" s="199" t="n"/>
      <c r="QAC31" s="199" t="n"/>
      <c r="QAD31" s="199" t="n"/>
      <c r="QAE31" s="199" t="n"/>
      <c r="QAF31" s="199" t="n"/>
      <c r="QAG31" s="199" t="n"/>
      <c r="QAH31" s="199" t="n"/>
      <c r="QAI31" s="199" t="n"/>
      <c r="QAJ31" s="199" t="n"/>
      <c r="QAK31" s="199" t="n"/>
      <c r="QAL31" s="199" t="n"/>
      <c r="QAM31" s="199" t="n"/>
      <c r="QAN31" s="199" t="n"/>
      <c r="QAO31" s="199" t="n"/>
      <c r="QAP31" s="199" t="n"/>
      <c r="QAQ31" s="199" t="n"/>
      <c r="QAR31" s="199" t="n"/>
      <c r="QAS31" s="199" t="n"/>
      <c r="QAT31" s="199" t="n"/>
      <c r="QAU31" s="199" t="n"/>
      <c r="QAV31" s="199" t="n"/>
      <c r="QAW31" s="199" t="n"/>
      <c r="QAX31" s="199" t="n"/>
      <c r="QAY31" s="199" t="n"/>
      <c r="QAZ31" s="199" t="n"/>
      <c r="QBA31" s="199" t="n"/>
      <c r="QBB31" s="199" t="n"/>
      <c r="QBC31" s="199" t="n"/>
      <c r="QBD31" s="199" t="n"/>
      <c r="QBE31" s="199" t="n"/>
      <c r="QBF31" s="199" t="n"/>
      <c r="QBG31" s="199" t="n"/>
      <c r="QBH31" s="199" t="n"/>
      <c r="QBI31" s="199" t="n"/>
      <c r="QBJ31" s="199" t="n"/>
      <c r="QBK31" s="199" t="n"/>
      <c r="QBL31" s="199" t="n"/>
      <c r="QBM31" s="199" t="n"/>
      <c r="QBN31" s="199" t="n"/>
      <c r="QBO31" s="199" t="n"/>
      <c r="QBP31" s="199" t="n"/>
      <c r="QBQ31" s="199" t="n"/>
      <c r="QBR31" s="199" t="n"/>
      <c r="QBS31" s="199" t="n"/>
      <c r="QBT31" s="199" t="n"/>
      <c r="QBU31" s="199" t="n"/>
      <c r="QBV31" s="199" t="n"/>
      <c r="QBW31" s="199" t="n"/>
      <c r="QBX31" s="199" t="n"/>
      <c r="QBY31" s="199" t="n"/>
      <c r="QBZ31" s="199" t="n"/>
      <c r="QCA31" s="199" t="n"/>
      <c r="QCB31" s="199" t="n"/>
      <c r="QCC31" s="199" t="n"/>
      <c r="QCD31" s="199" t="n"/>
      <c r="QCE31" s="199" t="n"/>
      <c r="QCF31" s="199" t="n"/>
      <c r="QCG31" s="199" t="n"/>
      <c r="QCH31" s="199" t="n"/>
      <c r="QCI31" s="199" t="n"/>
      <c r="QCJ31" s="199" t="n"/>
      <c r="QCK31" s="199" t="n"/>
      <c r="QCL31" s="199" t="n"/>
      <c r="QCM31" s="199" t="n"/>
      <c r="QCN31" s="199" t="n"/>
      <c r="QCO31" s="199" t="n"/>
      <c r="QCP31" s="199" t="n"/>
      <c r="QCQ31" s="199" t="n"/>
      <c r="QCR31" s="199" t="n"/>
      <c r="QCS31" s="199" t="n"/>
      <c r="QCT31" s="199" t="n"/>
      <c r="QCU31" s="199" t="n"/>
      <c r="QCV31" s="199" t="n"/>
      <c r="QCW31" s="199" t="n"/>
      <c r="QCX31" s="199" t="n"/>
      <c r="QCY31" s="199" t="n"/>
      <c r="QCZ31" s="199" t="n"/>
      <c r="QDA31" s="199" t="n"/>
      <c r="QDB31" s="199" t="n"/>
      <c r="QDC31" s="199" t="n"/>
      <c r="QDD31" s="199" t="n"/>
      <c r="QDE31" s="199" t="n"/>
      <c r="QDF31" s="199" t="n"/>
      <c r="QDG31" s="199" t="n"/>
      <c r="QDH31" s="199" t="n"/>
      <c r="QDI31" s="199" t="n"/>
      <c r="QDJ31" s="199" t="n"/>
      <c r="QDK31" s="199" t="n"/>
      <c r="QDL31" s="199" t="n"/>
      <c r="QDM31" s="199" t="n"/>
      <c r="QDN31" s="199" t="n"/>
      <c r="QDO31" s="199" t="n"/>
      <c r="QDP31" s="199" t="n"/>
      <c r="QDQ31" s="199" t="n"/>
      <c r="QDR31" s="199" t="n"/>
      <c r="QDS31" s="199" t="n"/>
      <c r="QDT31" s="199" t="n"/>
      <c r="QDU31" s="199" t="n"/>
      <c r="QDV31" s="199" t="n"/>
      <c r="QDW31" s="199" t="n"/>
      <c r="QDX31" s="199" t="n"/>
      <c r="QDY31" s="199" t="n"/>
      <c r="QDZ31" s="199" t="n"/>
      <c r="QEA31" s="199" t="n"/>
      <c r="QEB31" s="199" t="n"/>
      <c r="QEC31" s="199" t="n"/>
      <c r="QED31" s="199" t="n"/>
      <c r="QEE31" s="199" t="n"/>
      <c r="QEF31" s="199" t="n"/>
      <c r="QEG31" s="199" t="n"/>
      <c r="QEH31" s="199" t="n"/>
      <c r="QEI31" s="199" t="n"/>
      <c r="QEJ31" s="199" t="n"/>
      <c r="QEK31" s="199" t="n"/>
      <c r="QEL31" s="199" t="n"/>
      <c r="QEM31" s="199" t="n"/>
      <c r="QEN31" s="199" t="n"/>
      <c r="QEO31" s="199" t="n"/>
      <c r="QEP31" s="199" t="n"/>
      <c r="QEQ31" s="199" t="n"/>
      <c r="QER31" s="199" t="n"/>
      <c r="QES31" s="199" t="n"/>
      <c r="QET31" s="199" t="n"/>
      <c r="QEU31" s="199" t="n"/>
      <c r="QEV31" s="199" t="n"/>
      <c r="QEW31" s="199" t="n"/>
      <c r="QEX31" s="199" t="n"/>
      <c r="QEY31" s="199" t="n"/>
      <c r="QEZ31" s="199" t="n"/>
      <c r="QFA31" s="199" t="n"/>
      <c r="QFB31" s="199" t="n"/>
      <c r="QFC31" s="199" t="n"/>
      <c r="QFD31" s="199" t="n"/>
      <c r="QFE31" s="199" t="n"/>
      <c r="QFF31" s="199" t="n"/>
      <c r="QFG31" s="199" t="n"/>
      <c r="QFH31" s="199" t="n"/>
      <c r="QFI31" s="199" t="n"/>
      <c r="QFJ31" s="199" t="n"/>
      <c r="QFK31" s="199" t="n"/>
      <c r="QFL31" s="199" t="n"/>
      <c r="QFM31" s="199" t="n"/>
      <c r="QFN31" s="199" t="n"/>
      <c r="QFO31" s="199" t="n"/>
      <c r="QFP31" s="199" t="n"/>
      <c r="QFQ31" s="199" t="n"/>
      <c r="QFR31" s="199" t="n"/>
      <c r="QFS31" s="199" t="n"/>
      <c r="QFT31" s="199" t="n"/>
      <c r="QFU31" s="199" t="n"/>
      <c r="QFV31" s="199" t="n"/>
      <c r="QFW31" s="199" t="n"/>
      <c r="QFX31" s="199" t="n"/>
      <c r="QFY31" s="199" t="n"/>
      <c r="QFZ31" s="199" t="n"/>
      <c r="QGA31" s="199" t="n"/>
      <c r="QGB31" s="199" t="n"/>
      <c r="QGC31" s="199" t="n"/>
      <c r="QGD31" s="199" t="n"/>
      <c r="QGE31" s="199" t="n"/>
      <c r="QGF31" s="199" t="n"/>
      <c r="QGG31" s="199" t="n"/>
      <c r="QGH31" s="199" t="n"/>
      <c r="QGI31" s="199" t="n"/>
      <c r="QGJ31" s="199" t="n"/>
      <c r="QGK31" s="199" t="n"/>
      <c r="QGL31" s="199" t="n"/>
      <c r="QGM31" s="199" t="n"/>
      <c r="QGN31" s="199" t="n"/>
      <c r="QGO31" s="199" t="n"/>
      <c r="QGP31" s="199" t="n"/>
      <c r="QGQ31" s="199" t="n"/>
      <c r="QGR31" s="199" t="n"/>
      <c r="QGS31" s="199" t="n"/>
      <c r="QGT31" s="199" t="n"/>
      <c r="QGU31" s="199" t="n"/>
      <c r="QGV31" s="199" t="n"/>
      <c r="QGW31" s="199" t="n"/>
      <c r="QGX31" s="199" t="n"/>
      <c r="QGY31" s="199" t="n"/>
      <c r="QGZ31" s="199" t="n"/>
      <c r="QHA31" s="199" t="n"/>
      <c r="QHB31" s="199" t="n"/>
      <c r="QHC31" s="199" t="n"/>
      <c r="QHD31" s="199" t="n"/>
      <c r="QHE31" s="199" t="n"/>
      <c r="QHF31" s="199" t="n"/>
      <c r="QHG31" s="199" t="n"/>
      <c r="QHH31" s="199" t="n"/>
      <c r="QHI31" s="199" t="n"/>
      <c r="QHJ31" s="199" t="n"/>
      <c r="QHK31" s="199" t="n"/>
      <c r="QHL31" s="199" t="n"/>
      <c r="QHM31" s="199" t="n"/>
      <c r="QHN31" s="199" t="n"/>
      <c r="QHO31" s="199" t="n"/>
      <c r="QHP31" s="199" t="n"/>
      <c r="QHQ31" s="199" t="n"/>
      <c r="QHR31" s="199" t="n"/>
      <c r="QHS31" s="199" t="n"/>
      <c r="QHT31" s="199" t="n"/>
      <c r="QHU31" s="199" t="n"/>
      <c r="QHV31" s="199" t="n"/>
      <c r="QHW31" s="199" t="n"/>
      <c r="QHX31" s="199" t="n"/>
      <c r="QHY31" s="199" t="n"/>
      <c r="QHZ31" s="199" t="n"/>
      <c r="QIA31" s="199" t="n"/>
      <c r="QIB31" s="199" t="n"/>
      <c r="QIC31" s="199" t="n"/>
      <c r="QID31" s="199" t="n"/>
      <c r="QIE31" s="199" t="n"/>
      <c r="QIF31" s="199" t="n"/>
      <c r="QIG31" s="199" t="n"/>
      <c r="QIH31" s="199" t="n"/>
      <c r="QII31" s="199" t="n"/>
      <c r="QIJ31" s="199" t="n"/>
      <c r="QIK31" s="199" t="n"/>
      <c r="QIL31" s="199" t="n"/>
      <c r="QIM31" s="199" t="n"/>
      <c r="QIN31" s="199" t="n"/>
      <c r="QIO31" s="199" t="n"/>
      <c r="QIP31" s="199" t="n"/>
      <c r="QIQ31" s="199" t="n"/>
      <c r="QIR31" s="199" t="n"/>
      <c r="QIS31" s="199" t="n"/>
      <c r="QIT31" s="199" t="n"/>
      <c r="QIU31" s="199" t="n"/>
      <c r="QIV31" s="199" t="n"/>
      <c r="QIW31" s="199" t="n"/>
      <c r="QIX31" s="199" t="n"/>
      <c r="QIY31" s="199" t="n"/>
      <c r="QIZ31" s="199" t="n"/>
      <c r="QJA31" s="199" t="n"/>
      <c r="QJB31" s="199" t="n"/>
      <c r="QJC31" s="199" t="n"/>
      <c r="QJD31" s="199" t="n"/>
      <c r="QJE31" s="199" t="n"/>
      <c r="QJF31" s="199" t="n"/>
      <c r="QJG31" s="199" t="n"/>
      <c r="QJH31" s="199" t="n"/>
      <c r="QJI31" s="199" t="n"/>
      <c r="QJJ31" s="199" t="n"/>
      <c r="QJK31" s="199" t="n"/>
      <c r="QJL31" s="199" t="n"/>
      <c r="QJM31" s="199" t="n"/>
      <c r="QJN31" s="199" t="n"/>
      <c r="QJO31" s="199" t="n"/>
      <c r="QJP31" s="199" t="n"/>
      <c r="QJQ31" s="199" t="n"/>
      <c r="QJR31" s="199" t="n"/>
      <c r="QJS31" s="199" t="n"/>
      <c r="QJT31" s="199" t="n"/>
      <c r="QJU31" s="199" t="n"/>
      <c r="QJV31" s="199" t="n"/>
      <c r="QJW31" s="199" t="n"/>
      <c r="QJX31" s="199" t="n"/>
      <c r="QJY31" s="199" t="n"/>
      <c r="QJZ31" s="199" t="n"/>
      <c r="QKA31" s="199" t="n"/>
      <c r="QKB31" s="199" t="n"/>
      <c r="QKC31" s="199" t="n"/>
      <c r="QKD31" s="199" t="n"/>
      <c r="QKE31" s="199" t="n"/>
      <c r="QKF31" s="199" t="n"/>
      <c r="QKG31" s="199" t="n"/>
      <c r="QKH31" s="199" t="n"/>
      <c r="QKI31" s="199" t="n"/>
      <c r="QKJ31" s="199" t="n"/>
      <c r="QKK31" s="199" t="n"/>
      <c r="QKL31" s="199" t="n"/>
      <c r="QKM31" s="199" t="n"/>
      <c r="QKN31" s="199" t="n"/>
      <c r="QKO31" s="199" t="n"/>
      <c r="QKP31" s="199" t="n"/>
      <c r="QKQ31" s="199" t="n"/>
      <c r="QKR31" s="199" t="n"/>
      <c r="QKS31" s="199" t="n"/>
      <c r="QKT31" s="199" t="n"/>
      <c r="QKU31" s="199" t="n"/>
      <c r="QKV31" s="199" t="n"/>
      <c r="QKW31" s="199" t="n"/>
      <c r="QKX31" s="199" t="n"/>
      <c r="QKY31" s="199" t="n"/>
      <c r="QKZ31" s="199" t="n"/>
      <c r="QLA31" s="199" t="n"/>
      <c r="QLB31" s="199" t="n"/>
      <c r="QLC31" s="199" t="n"/>
      <c r="QLD31" s="199" t="n"/>
      <c r="QLE31" s="199" t="n"/>
      <c r="QLF31" s="199" t="n"/>
      <c r="QLG31" s="199" t="n"/>
      <c r="QLH31" s="199" t="n"/>
      <c r="QLI31" s="199" t="n"/>
      <c r="QLJ31" s="199" t="n"/>
      <c r="QLK31" s="199" t="n"/>
      <c r="QLL31" s="199" t="n"/>
      <c r="QLM31" s="199" t="n"/>
      <c r="QLN31" s="199" t="n"/>
      <c r="QLO31" s="199" t="n"/>
      <c r="QLP31" s="199" t="n"/>
      <c r="QLQ31" s="199" t="n"/>
      <c r="QLR31" s="199" t="n"/>
      <c r="QLS31" s="199" t="n"/>
      <c r="QLT31" s="199" t="n"/>
      <c r="QLU31" s="199" t="n"/>
      <c r="QLV31" s="199" t="n"/>
      <c r="QLW31" s="199" t="n"/>
      <c r="QLX31" s="199" t="n"/>
      <c r="QLY31" s="199" t="n"/>
      <c r="QLZ31" s="199" t="n"/>
      <c r="QMA31" s="199" t="n"/>
      <c r="QMB31" s="199" t="n"/>
      <c r="QMC31" s="199" t="n"/>
      <c r="QMD31" s="199" t="n"/>
      <c r="QME31" s="199" t="n"/>
      <c r="QMF31" s="199" t="n"/>
      <c r="QMG31" s="199" t="n"/>
      <c r="QMH31" s="199" t="n"/>
      <c r="QMI31" s="199" t="n"/>
      <c r="QMJ31" s="199" t="n"/>
      <c r="QMK31" s="199" t="n"/>
      <c r="QML31" s="199" t="n"/>
      <c r="QMM31" s="199" t="n"/>
      <c r="QMN31" s="199" t="n"/>
      <c r="QMO31" s="199" t="n"/>
      <c r="QMP31" s="199" t="n"/>
      <c r="QMQ31" s="199" t="n"/>
      <c r="QMR31" s="199" t="n"/>
      <c r="QMS31" s="199" t="n"/>
      <c r="QMT31" s="199" t="n"/>
      <c r="QMU31" s="199" t="n"/>
      <c r="QMV31" s="199" t="n"/>
      <c r="QMW31" s="199" t="n"/>
      <c r="QMX31" s="199" t="n"/>
      <c r="QMY31" s="199" t="n"/>
      <c r="QMZ31" s="199" t="n"/>
      <c r="QNA31" s="199" t="n"/>
      <c r="QNB31" s="199" t="n"/>
      <c r="QNC31" s="199" t="n"/>
      <c r="QND31" s="199" t="n"/>
      <c r="QNE31" s="199" t="n"/>
      <c r="QNF31" s="199" t="n"/>
      <c r="QNG31" s="199" t="n"/>
      <c r="QNH31" s="199" t="n"/>
      <c r="QNI31" s="199" t="n"/>
      <c r="QNJ31" s="199" t="n"/>
      <c r="QNK31" s="199" t="n"/>
      <c r="QNL31" s="199" t="n"/>
      <c r="QNM31" s="199" t="n"/>
      <c r="QNN31" s="199" t="n"/>
      <c r="QNO31" s="199" t="n"/>
      <c r="QNP31" s="199" t="n"/>
      <c r="QNQ31" s="199" t="n"/>
      <c r="QNR31" s="199" t="n"/>
      <c r="QNS31" s="199" t="n"/>
      <c r="QNT31" s="199" t="n"/>
      <c r="QNU31" s="199" t="n"/>
      <c r="QNV31" s="199" t="n"/>
      <c r="QNW31" s="199" t="n"/>
      <c r="QNX31" s="199" t="n"/>
      <c r="QNY31" s="199" t="n"/>
      <c r="QNZ31" s="199" t="n"/>
      <c r="QOA31" s="199" t="n"/>
      <c r="QOB31" s="199" t="n"/>
      <c r="QOC31" s="199" t="n"/>
      <c r="QOD31" s="199" t="n"/>
      <c r="QOE31" s="199" t="n"/>
      <c r="QOF31" s="199" t="n"/>
      <c r="QOG31" s="199" t="n"/>
      <c r="QOH31" s="199" t="n"/>
      <c r="QOI31" s="199" t="n"/>
      <c r="QOJ31" s="199" t="n"/>
      <c r="QOK31" s="199" t="n"/>
      <c r="QOL31" s="199" t="n"/>
      <c r="QOM31" s="199" t="n"/>
      <c r="QON31" s="199" t="n"/>
      <c r="QOO31" s="199" t="n"/>
      <c r="QOP31" s="199" t="n"/>
      <c r="QOQ31" s="199" t="n"/>
      <c r="QOR31" s="199" t="n"/>
      <c r="QOS31" s="199" t="n"/>
      <c r="QOT31" s="199" t="n"/>
      <c r="QOU31" s="199" t="n"/>
      <c r="QOV31" s="199" t="n"/>
      <c r="QOW31" s="199" t="n"/>
      <c r="QOX31" s="199" t="n"/>
      <c r="QOY31" s="199" t="n"/>
      <c r="QOZ31" s="199" t="n"/>
      <c r="QPA31" s="199" t="n"/>
      <c r="QPB31" s="199" t="n"/>
      <c r="QPC31" s="199" t="n"/>
      <c r="QPD31" s="199" t="n"/>
      <c r="QPE31" s="199" t="n"/>
      <c r="QPF31" s="199" t="n"/>
      <c r="QPG31" s="199" t="n"/>
      <c r="QPH31" s="199" t="n"/>
      <c r="QPI31" s="199" t="n"/>
      <c r="QPJ31" s="199" t="n"/>
      <c r="QPK31" s="199" t="n"/>
      <c r="QPL31" s="199" t="n"/>
      <c r="QPM31" s="199" t="n"/>
      <c r="QPN31" s="199" t="n"/>
      <c r="QPO31" s="199" t="n"/>
      <c r="QPP31" s="199" t="n"/>
      <c r="QPQ31" s="199" t="n"/>
      <c r="QPR31" s="199" t="n"/>
      <c r="QPS31" s="199" t="n"/>
      <c r="QPT31" s="199" t="n"/>
      <c r="QPU31" s="199" t="n"/>
      <c r="QPV31" s="199" t="n"/>
      <c r="QPW31" s="199" t="n"/>
      <c r="QPX31" s="199" t="n"/>
      <c r="QPY31" s="199" t="n"/>
      <c r="QPZ31" s="199" t="n"/>
      <c r="QQA31" s="199" t="n"/>
      <c r="QQB31" s="199" t="n"/>
      <c r="QQC31" s="199" t="n"/>
      <c r="QQD31" s="199" t="n"/>
      <c r="QQE31" s="199" t="n"/>
      <c r="QQF31" s="199" t="n"/>
      <c r="QQG31" s="199" t="n"/>
      <c r="QQH31" s="199" t="n"/>
      <c r="QQI31" s="199" t="n"/>
      <c r="QQJ31" s="199" t="n"/>
      <c r="QQK31" s="199" t="n"/>
      <c r="QQL31" s="199" t="n"/>
      <c r="QQM31" s="199" t="n"/>
      <c r="QQN31" s="199" t="n"/>
      <c r="QQO31" s="199" t="n"/>
      <c r="QQP31" s="199" t="n"/>
      <c r="QQQ31" s="199" t="n"/>
      <c r="QQR31" s="199" t="n"/>
      <c r="QQS31" s="199" t="n"/>
      <c r="QQT31" s="199" t="n"/>
      <c r="QQU31" s="199" t="n"/>
      <c r="QQV31" s="199" t="n"/>
      <c r="QQW31" s="199" t="n"/>
      <c r="QQX31" s="199" t="n"/>
      <c r="QQY31" s="199" t="n"/>
      <c r="QQZ31" s="199" t="n"/>
      <c r="QRA31" s="199" t="n"/>
      <c r="QRB31" s="199" t="n"/>
      <c r="QRC31" s="199" t="n"/>
      <c r="QRD31" s="199" t="n"/>
      <c r="QRE31" s="199" t="n"/>
      <c r="QRF31" s="199" t="n"/>
      <c r="QRG31" s="199" t="n"/>
      <c r="QRH31" s="199" t="n"/>
      <c r="QRI31" s="199" t="n"/>
      <c r="QRJ31" s="199" t="n"/>
      <c r="QRK31" s="199" t="n"/>
      <c r="QRL31" s="199" t="n"/>
      <c r="QRM31" s="199" t="n"/>
      <c r="QRN31" s="199" t="n"/>
      <c r="QRO31" s="199" t="n"/>
      <c r="QRP31" s="199" t="n"/>
      <c r="QRQ31" s="199" t="n"/>
      <c r="QRR31" s="199" t="n"/>
      <c r="QRS31" s="199" t="n"/>
      <c r="QRT31" s="199" t="n"/>
      <c r="QRU31" s="199" t="n"/>
      <c r="QRV31" s="199" t="n"/>
      <c r="QRW31" s="199" t="n"/>
      <c r="QRX31" s="199" t="n"/>
      <c r="QRY31" s="199" t="n"/>
      <c r="QRZ31" s="199" t="n"/>
      <c r="QSA31" s="199" t="n"/>
      <c r="QSB31" s="199" t="n"/>
      <c r="QSC31" s="199" t="n"/>
      <c r="QSD31" s="199" t="n"/>
      <c r="QSE31" s="199" t="n"/>
      <c r="QSF31" s="199" t="n"/>
      <c r="QSG31" s="199" t="n"/>
      <c r="QSH31" s="199" t="n"/>
      <c r="QSI31" s="199" t="n"/>
      <c r="QSJ31" s="199" t="n"/>
      <c r="QSK31" s="199" t="n"/>
      <c r="QSL31" s="199" t="n"/>
      <c r="QSM31" s="199" t="n"/>
      <c r="QSN31" s="199" t="n"/>
      <c r="QSO31" s="199" t="n"/>
      <c r="QSP31" s="199" t="n"/>
      <c r="QSQ31" s="199" t="n"/>
      <c r="QSR31" s="199" t="n"/>
      <c r="QSS31" s="199" t="n"/>
      <c r="QST31" s="199" t="n"/>
      <c r="QSU31" s="199" t="n"/>
      <c r="QSV31" s="199" t="n"/>
      <c r="QSW31" s="199" t="n"/>
      <c r="QSX31" s="199" t="n"/>
      <c r="QSY31" s="199" t="n"/>
      <c r="QSZ31" s="199" t="n"/>
      <c r="QTA31" s="199" t="n"/>
      <c r="QTB31" s="199" t="n"/>
      <c r="QTC31" s="199" t="n"/>
      <c r="QTD31" s="199" t="n"/>
      <c r="QTE31" s="199" t="n"/>
      <c r="QTF31" s="199" t="n"/>
      <c r="QTG31" s="199" t="n"/>
      <c r="QTH31" s="199" t="n"/>
      <c r="QTI31" s="199" t="n"/>
      <c r="QTJ31" s="199" t="n"/>
      <c r="QTK31" s="199" t="n"/>
      <c r="QTL31" s="199" t="n"/>
      <c r="QTM31" s="199" t="n"/>
      <c r="QTN31" s="199" t="n"/>
      <c r="QTO31" s="199" t="n"/>
      <c r="QTP31" s="199" t="n"/>
      <c r="QTQ31" s="199" t="n"/>
      <c r="QTR31" s="199" t="n"/>
      <c r="QTS31" s="199" t="n"/>
      <c r="QTT31" s="199" t="n"/>
      <c r="QTU31" s="199" t="n"/>
      <c r="QTV31" s="199" t="n"/>
      <c r="QTW31" s="199" t="n"/>
      <c r="QTX31" s="199" t="n"/>
      <c r="QTY31" s="199" t="n"/>
      <c r="QTZ31" s="199" t="n"/>
      <c r="QUA31" s="199" t="n"/>
      <c r="QUB31" s="199" t="n"/>
      <c r="QUC31" s="199" t="n"/>
      <c r="QUD31" s="199" t="n"/>
      <c r="QUE31" s="199" t="n"/>
      <c r="QUF31" s="199" t="n"/>
      <c r="QUG31" s="199" t="n"/>
      <c r="QUH31" s="199" t="n"/>
      <c r="QUI31" s="199" t="n"/>
      <c r="QUJ31" s="199" t="n"/>
      <c r="QUK31" s="199" t="n"/>
      <c r="QUL31" s="199" t="n"/>
      <c r="QUM31" s="199" t="n"/>
      <c r="QUN31" s="199" t="n"/>
      <c r="QUO31" s="199" t="n"/>
      <c r="QUP31" s="199" t="n"/>
      <c r="QUQ31" s="199" t="n"/>
      <c r="QUR31" s="199" t="n"/>
      <c r="QUS31" s="199" t="n"/>
      <c r="QUT31" s="199" t="n"/>
      <c r="QUU31" s="199" t="n"/>
      <c r="QUV31" s="199" t="n"/>
      <c r="QUW31" s="199" t="n"/>
      <c r="QUX31" s="199" t="n"/>
      <c r="QUY31" s="199" t="n"/>
      <c r="QUZ31" s="199" t="n"/>
      <c r="QVA31" s="199" t="n"/>
      <c r="QVB31" s="199" t="n"/>
      <c r="QVC31" s="199" t="n"/>
      <c r="QVD31" s="199" t="n"/>
      <c r="QVE31" s="199" t="n"/>
      <c r="QVF31" s="199" t="n"/>
      <c r="QVG31" s="199" t="n"/>
      <c r="QVH31" s="199" t="n"/>
      <c r="QVI31" s="199" t="n"/>
      <c r="QVJ31" s="199" t="n"/>
      <c r="QVK31" s="199" t="n"/>
      <c r="QVL31" s="199" t="n"/>
      <c r="QVM31" s="199" t="n"/>
      <c r="QVN31" s="199" t="n"/>
      <c r="QVO31" s="199" t="n"/>
      <c r="QVP31" s="199" t="n"/>
      <c r="QVQ31" s="199" t="n"/>
      <c r="QVR31" s="199" t="n"/>
      <c r="QVS31" s="199" t="n"/>
      <c r="QVT31" s="199" t="n"/>
      <c r="QVU31" s="199" t="n"/>
      <c r="QVV31" s="199" t="n"/>
      <c r="QVW31" s="199" t="n"/>
      <c r="QVX31" s="199" t="n"/>
      <c r="QVY31" s="199" t="n"/>
      <c r="QVZ31" s="199" t="n"/>
      <c r="QWA31" s="199" t="n"/>
      <c r="QWB31" s="199" t="n"/>
      <c r="QWC31" s="199" t="n"/>
      <c r="QWD31" s="199" t="n"/>
      <c r="QWE31" s="199" t="n"/>
      <c r="QWF31" s="199" t="n"/>
      <c r="QWG31" s="199" t="n"/>
      <c r="QWH31" s="199" t="n"/>
      <c r="QWI31" s="199" t="n"/>
      <c r="QWJ31" s="199" t="n"/>
      <c r="QWK31" s="199" t="n"/>
      <c r="QWL31" s="199" t="n"/>
      <c r="QWM31" s="199" t="n"/>
      <c r="QWN31" s="199" t="n"/>
      <c r="QWO31" s="199" t="n"/>
      <c r="QWP31" s="199" t="n"/>
      <c r="QWQ31" s="199" t="n"/>
      <c r="QWR31" s="199" t="n"/>
      <c r="QWS31" s="199" t="n"/>
      <c r="QWT31" s="199" t="n"/>
      <c r="QWU31" s="199" t="n"/>
      <c r="QWV31" s="199" t="n"/>
      <c r="QWW31" s="199" t="n"/>
      <c r="QWX31" s="199" t="n"/>
      <c r="QWY31" s="199" t="n"/>
      <c r="QWZ31" s="199" t="n"/>
      <c r="QXA31" s="199" t="n"/>
      <c r="QXB31" s="199" t="n"/>
      <c r="QXC31" s="199" t="n"/>
      <c r="QXD31" s="199" t="n"/>
      <c r="QXE31" s="199" t="n"/>
      <c r="QXF31" s="199" t="n"/>
      <c r="QXG31" s="199" t="n"/>
      <c r="QXH31" s="199" t="n"/>
      <c r="QXI31" s="199" t="n"/>
      <c r="QXJ31" s="199" t="n"/>
      <c r="QXK31" s="199" t="n"/>
      <c r="QXL31" s="199" t="n"/>
      <c r="QXM31" s="199" t="n"/>
      <c r="QXN31" s="199" t="n"/>
      <c r="QXO31" s="199" t="n"/>
      <c r="QXP31" s="199" t="n"/>
      <c r="QXQ31" s="199" t="n"/>
      <c r="QXR31" s="199" t="n"/>
      <c r="QXS31" s="199" t="n"/>
      <c r="QXT31" s="199" t="n"/>
      <c r="QXU31" s="199" t="n"/>
      <c r="QXV31" s="199" t="n"/>
      <c r="QXW31" s="199" t="n"/>
      <c r="QXX31" s="199" t="n"/>
      <c r="QXY31" s="199" t="n"/>
      <c r="QXZ31" s="199" t="n"/>
      <c r="QYA31" s="199" t="n"/>
      <c r="QYB31" s="199" t="n"/>
      <c r="QYC31" s="199" t="n"/>
      <c r="QYD31" s="199" t="n"/>
      <c r="QYE31" s="199" t="n"/>
      <c r="QYF31" s="199" t="n"/>
      <c r="QYG31" s="199" t="n"/>
      <c r="QYH31" s="199" t="n"/>
      <c r="QYI31" s="199" t="n"/>
      <c r="QYJ31" s="199" t="n"/>
      <c r="QYK31" s="199" t="n"/>
      <c r="QYL31" s="199" t="n"/>
      <c r="QYM31" s="199" t="n"/>
      <c r="QYN31" s="199" t="n"/>
      <c r="QYO31" s="199" t="n"/>
      <c r="QYP31" s="199" t="n"/>
      <c r="QYQ31" s="199" t="n"/>
      <c r="QYR31" s="199" t="n"/>
      <c r="QYS31" s="199" t="n"/>
      <c r="QYT31" s="199" t="n"/>
      <c r="QYU31" s="199" t="n"/>
      <c r="QYV31" s="199" t="n"/>
      <c r="QYW31" s="199" t="n"/>
      <c r="QYX31" s="199" t="n"/>
      <c r="QYY31" s="199" t="n"/>
      <c r="QYZ31" s="199" t="n"/>
      <c r="QZA31" s="199" t="n"/>
      <c r="QZB31" s="199" t="n"/>
      <c r="QZC31" s="199" t="n"/>
      <c r="QZD31" s="199" t="n"/>
      <c r="QZE31" s="199" t="n"/>
      <c r="QZF31" s="199" t="n"/>
      <c r="QZG31" s="199" t="n"/>
      <c r="QZH31" s="199" t="n"/>
      <c r="QZI31" s="199" t="n"/>
      <c r="QZJ31" s="199" t="n"/>
      <c r="QZK31" s="199" t="n"/>
      <c r="QZL31" s="199" t="n"/>
      <c r="QZM31" s="199" t="n"/>
      <c r="QZN31" s="199" t="n"/>
      <c r="QZO31" s="199" t="n"/>
      <c r="QZP31" s="199" t="n"/>
      <c r="QZQ31" s="199" t="n"/>
      <c r="QZR31" s="199" t="n"/>
      <c r="QZS31" s="199" t="n"/>
      <c r="QZT31" s="199" t="n"/>
      <c r="QZU31" s="199" t="n"/>
      <c r="QZV31" s="199" t="n"/>
      <c r="QZW31" s="199" t="n"/>
      <c r="QZX31" s="199" t="n"/>
      <c r="QZY31" s="199" t="n"/>
      <c r="QZZ31" s="199" t="n"/>
      <c r="RAA31" s="199" t="n"/>
      <c r="RAB31" s="199" t="n"/>
      <c r="RAC31" s="199" t="n"/>
      <c r="RAD31" s="199" t="n"/>
      <c r="RAE31" s="199" t="n"/>
      <c r="RAF31" s="199" t="n"/>
      <c r="RAG31" s="199" t="n"/>
      <c r="RAH31" s="199" t="n"/>
      <c r="RAI31" s="199" t="n"/>
      <c r="RAJ31" s="199" t="n"/>
      <c r="RAK31" s="199" t="n"/>
      <c r="RAL31" s="199" t="n"/>
      <c r="RAM31" s="199" t="n"/>
      <c r="RAN31" s="199" t="n"/>
      <c r="RAO31" s="199" t="n"/>
      <c r="RAP31" s="199" t="n"/>
      <c r="RAQ31" s="199" t="n"/>
      <c r="RAR31" s="199" t="n"/>
      <c r="RAS31" s="199" t="n"/>
      <c r="RAT31" s="199" t="n"/>
      <c r="RAU31" s="199" t="n"/>
      <c r="RAV31" s="199" t="n"/>
      <c r="RAW31" s="199" t="n"/>
      <c r="RAX31" s="199" t="n"/>
      <c r="RAY31" s="199" t="n"/>
      <c r="RAZ31" s="199" t="n"/>
      <c r="RBA31" s="199" t="n"/>
      <c r="RBB31" s="199" t="n"/>
      <c r="RBC31" s="199" t="n"/>
      <c r="RBD31" s="199" t="n"/>
      <c r="RBE31" s="199" t="n"/>
      <c r="RBF31" s="199" t="n"/>
      <c r="RBG31" s="199" t="n"/>
      <c r="RBH31" s="199" t="n"/>
      <c r="RBI31" s="199" t="n"/>
      <c r="RBJ31" s="199" t="n"/>
      <c r="RBK31" s="199" t="n"/>
      <c r="RBL31" s="199" t="n"/>
      <c r="RBM31" s="199" t="n"/>
      <c r="RBN31" s="199" t="n"/>
      <c r="RBO31" s="199" t="n"/>
      <c r="RBP31" s="199" t="n"/>
      <c r="RBQ31" s="199" t="n"/>
      <c r="RBR31" s="199" t="n"/>
      <c r="RBS31" s="199" t="n"/>
      <c r="RBT31" s="199" t="n"/>
      <c r="RBU31" s="199" t="n"/>
      <c r="RBV31" s="199" t="n"/>
      <c r="RBW31" s="199" t="n"/>
      <c r="RBX31" s="199" t="n"/>
      <c r="RBY31" s="199" t="n"/>
      <c r="RBZ31" s="199" t="n"/>
      <c r="RCA31" s="199" t="n"/>
      <c r="RCB31" s="199" t="n"/>
      <c r="RCC31" s="199" t="n"/>
      <c r="RCD31" s="199" t="n"/>
      <c r="RCE31" s="199" t="n"/>
      <c r="RCF31" s="199" t="n"/>
      <c r="RCG31" s="199" t="n"/>
      <c r="RCH31" s="199" t="n"/>
      <c r="RCI31" s="199" t="n"/>
      <c r="RCJ31" s="199" t="n"/>
      <c r="RCK31" s="199" t="n"/>
      <c r="RCL31" s="199" t="n"/>
      <c r="RCM31" s="199" t="n"/>
      <c r="RCN31" s="199" t="n"/>
      <c r="RCO31" s="199" t="n"/>
      <c r="RCP31" s="199" t="n"/>
      <c r="RCQ31" s="199" t="n"/>
      <c r="RCR31" s="199" t="n"/>
      <c r="RCS31" s="199" t="n"/>
      <c r="RCT31" s="199" t="n"/>
      <c r="RCU31" s="199" t="n"/>
      <c r="RCV31" s="199" t="n"/>
      <c r="RCW31" s="199" t="n"/>
      <c r="RCX31" s="199" t="n"/>
      <c r="RCY31" s="199" t="n"/>
      <c r="RCZ31" s="199" t="n"/>
      <c r="RDA31" s="199" t="n"/>
      <c r="RDB31" s="199" t="n"/>
      <c r="RDC31" s="199" t="n"/>
      <c r="RDD31" s="199" t="n"/>
      <c r="RDE31" s="199" t="n"/>
      <c r="RDF31" s="199" t="n"/>
      <c r="RDG31" s="199" t="n"/>
      <c r="RDH31" s="199" t="n"/>
      <c r="RDI31" s="199" t="n"/>
      <c r="RDJ31" s="199" t="n"/>
      <c r="RDK31" s="199" t="n"/>
      <c r="RDL31" s="199" t="n"/>
      <c r="RDM31" s="199" t="n"/>
      <c r="RDN31" s="199" t="n"/>
      <c r="RDO31" s="199" t="n"/>
      <c r="RDP31" s="199" t="n"/>
      <c r="RDQ31" s="199" t="n"/>
      <c r="RDR31" s="199" t="n"/>
      <c r="RDS31" s="199" t="n"/>
      <c r="RDT31" s="199" t="n"/>
      <c r="RDU31" s="199" t="n"/>
      <c r="RDV31" s="199" t="n"/>
      <c r="RDW31" s="199" t="n"/>
      <c r="RDX31" s="199" t="n"/>
      <c r="RDY31" s="199" t="n"/>
      <c r="RDZ31" s="199" t="n"/>
      <c r="REA31" s="199" t="n"/>
      <c r="REB31" s="199" t="n"/>
      <c r="REC31" s="199" t="n"/>
      <c r="RED31" s="199" t="n"/>
      <c r="REE31" s="199" t="n"/>
      <c r="REF31" s="199" t="n"/>
      <c r="REG31" s="199" t="n"/>
      <c r="REH31" s="199" t="n"/>
      <c r="REI31" s="199" t="n"/>
      <c r="REJ31" s="199" t="n"/>
      <c r="REK31" s="199" t="n"/>
      <c r="REL31" s="199" t="n"/>
      <c r="REM31" s="199" t="n"/>
      <c r="REN31" s="199" t="n"/>
      <c r="REO31" s="199" t="n"/>
      <c r="REP31" s="199" t="n"/>
      <c r="REQ31" s="199" t="n"/>
      <c r="RER31" s="199" t="n"/>
      <c r="RES31" s="199" t="n"/>
      <c r="RET31" s="199" t="n"/>
      <c r="REU31" s="199" t="n"/>
      <c r="REV31" s="199" t="n"/>
      <c r="REW31" s="199" t="n"/>
      <c r="REX31" s="199" t="n"/>
      <c r="REY31" s="199" t="n"/>
      <c r="REZ31" s="199" t="n"/>
      <c r="RFA31" s="199" t="n"/>
      <c r="RFB31" s="199" t="n"/>
      <c r="RFC31" s="199" t="n"/>
      <c r="RFD31" s="199" t="n"/>
      <c r="RFE31" s="199" t="n"/>
      <c r="RFF31" s="199" t="n"/>
      <c r="RFG31" s="199" t="n"/>
      <c r="RFH31" s="199" t="n"/>
      <c r="RFI31" s="199" t="n"/>
      <c r="RFJ31" s="199" t="n"/>
      <c r="RFK31" s="199" t="n"/>
      <c r="RFL31" s="199" t="n"/>
      <c r="RFM31" s="199" t="n"/>
      <c r="RFN31" s="199" t="n"/>
      <c r="RFO31" s="199" t="n"/>
      <c r="RFP31" s="199" t="n"/>
      <c r="RFQ31" s="199" t="n"/>
      <c r="RFR31" s="199" t="n"/>
      <c r="RFS31" s="199" t="n"/>
      <c r="RFT31" s="199" t="n"/>
      <c r="RFU31" s="199" t="n"/>
      <c r="RFV31" s="199" t="n"/>
      <c r="RFW31" s="199" t="n"/>
      <c r="RFX31" s="199" t="n"/>
      <c r="RFY31" s="199" t="n"/>
      <c r="RFZ31" s="199" t="n"/>
      <c r="RGA31" s="199" t="n"/>
      <c r="RGB31" s="199" t="n"/>
      <c r="RGC31" s="199" t="n"/>
      <c r="RGD31" s="199" t="n"/>
      <c r="RGE31" s="199" t="n"/>
      <c r="RGF31" s="199" t="n"/>
      <c r="RGG31" s="199" t="n"/>
      <c r="RGH31" s="199" t="n"/>
      <c r="RGI31" s="199" t="n"/>
      <c r="RGJ31" s="199" t="n"/>
      <c r="RGK31" s="199" t="n"/>
      <c r="RGL31" s="199" t="n"/>
      <c r="RGM31" s="199" t="n"/>
      <c r="RGN31" s="199" t="n"/>
      <c r="RGO31" s="199" t="n"/>
      <c r="RGP31" s="199" t="n"/>
      <c r="RGQ31" s="199" t="n"/>
      <c r="RGR31" s="199" t="n"/>
      <c r="RGS31" s="199" t="n"/>
      <c r="RGT31" s="199" t="n"/>
      <c r="RGU31" s="199" t="n"/>
      <c r="RGV31" s="199" t="n"/>
      <c r="RGW31" s="199" t="n"/>
      <c r="RGX31" s="199" t="n"/>
      <c r="RGY31" s="199" t="n"/>
      <c r="RGZ31" s="199" t="n"/>
      <c r="RHA31" s="199" t="n"/>
      <c r="RHB31" s="199" t="n"/>
      <c r="RHC31" s="199" t="n"/>
      <c r="RHD31" s="199" t="n"/>
      <c r="RHE31" s="199" t="n"/>
      <c r="RHF31" s="199" t="n"/>
      <c r="RHG31" s="199" t="n"/>
      <c r="RHH31" s="199" t="n"/>
      <c r="RHI31" s="199" t="n"/>
      <c r="RHJ31" s="199" t="n"/>
      <c r="RHK31" s="199" t="n"/>
      <c r="RHL31" s="199" t="n"/>
      <c r="RHM31" s="199" t="n"/>
      <c r="RHN31" s="199" t="n"/>
      <c r="RHO31" s="199" t="n"/>
      <c r="RHP31" s="199" t="n"/>
      <c r="RHQ31" s="199" t="n"/>
      <c r="RHR31" s="199" t="n"/>
      <c r="RHS31" s="199" t="n"/>
      <c r="RHT31" s="199" t="n"/>
      <c r="RHU31" s="199" t="n"/>
      <c r="RHV31" s="199" t="n"/>
      <c r="RHW31" s="199" t="n"/>
      <c r="RHX31" s="199" t="n"/>
      <c r="RHY31" s="199" t="n"/>
      <c r="RHZ31" s="199" t="n"/>
      <c r="RIA31" s="199" t="n"/>
      <c r="RIB31" s="199" t="n"/>
      <c r="RIC31" s="199" t="n"/>
      <c r="RID31" s="199" t="n"/>
      <c r="RIE31" s="199" t="n"/>
      <c r="RIF31" s="199" t="n"/>
      <c r="RIG31" s="199" t="n"/>
      <c r="RIH31" s="199" t="n"/>
      <c r="RII31" s="199" t="n"/>
      <c r="RIJ31" s="199" t="n"/>
      <c r="RIK31" s="199" t="n"/>
      <c r="RIL31" s="199" t="n"/>
      <c r="RIM31" s="199" t="n"/>
      <c r="RIN31" s="199" t="n"/>
      <c r="RIO31" s="199" t="n"/>
      <c r="RIP31" s="199" t="n"/>
      <c r="RIQ31" s="199" t="n"/>
      <c r="RIR31" s="199" t="n"/>
      <c r="RIS31" s="199" t="n"/>
      <c r="RIT31" s="199" t="n"/>
      <c r="RIU31" s="199" t="n"/>
      <c r="RIV31" s="199" t="n"/>
      <c r="RIW31" s="199" t="n"/>
      <c r="RIX31" s="199" t="n"/>
      <c r="RIY31" s="199" t="n"/>
      <c r="RIZ31" s="199" t="n"/>
      <c r="RJA31" s="199" t="n"/>
      <c r="RJB31" s="199" t="n"/>
      <c r="RJC31" s="199" t="n"/>
      <c r="RJD31" s="199" t="n"/>
      <c r="RJE31" s="199" t="n"/>
      <c r="RJF31" s="199" t="n"/>
      <c r="RJG31" s="199" t="n"/>
      <c r="RJH31" s="199" t="n"/>
      <c r="RJI31" s="199" t="n"/>
      <c r="RJJ31" s="199" t="n"/>
      <c r="RJK31" s="199" t="n"/>
      <c r="RJL31" s="199" t="n"/>
      <c r="RJM31" s="199" t="n"/>
      <c r="RJN31" s="199" t="n"/>
      <c r="RJO31" s="199" t="n"/>
      <c r="RJP31" s="199" t="n"/>
      <c r="RJQ31" s="199" t="n"/>
      <c r="RJR31" s="199" t="n"/>
      <c r="RJS31" s="199" t="n"/>
      <c r="RJT31" s="199" t="n"/>
      <c r="RJU31" s="199" t="n"/>
      <c r="RJV31" s="199" t="n"/>
      <c r="RJW31" s="199" t="n"/>
      <c r="RJX31" s="199" t="n"/>
      <c r="RJY31" s="199" t="n"/>
      <c r="RJZ31" s="199" t="n"/>
      <c r="RKA31" s="199" t="n"/>
      <c r="RKB31" s="199" t="n"/>
      <c r="RKC31" s="199" t="n"/>
      <c r="RKD31" s="199" t="n"/>
      <c r="RKE31" s="199" t="n"/>
      <c r="RKF31" s="199" t="n"/>
      <c r="RKG31" s="199" t="n"/>
      <c r="RKH31" s="199" t="n"/>
      <c r="RKI31" s="199" t="n"/>
      <c r="RKJ31" s="199" t="n"/>
      <c r="RKK31" s="199" t="n"/>
      <c r="RKL31" s="199" t="n"/>
      <c r="RKM31" s="199" t="n"/>
      <c r="RKN31" s="199" t="n"/>
      <c r="RKO31" s="199" t="n"/>
      <c r="RKP31" s="199" t="n"/>
      <c r="RKQ31" s="199" t="n"/>
      <c r="RKR31" s="199" t="n"/>
      <c r="RKS31" s="199" t="n"/>
      <c r="RKT31" s="199" t="n"/>
      <c r="RKU31" s="199" t="n"/>
      <c r="RKV31" s="199" t="n"/>
      <c r="RKW31" s="199" t="n"/>
      <c r="RKX31" s="199" t="n"/>
      <c r="RKY31" s="199" t="n"/>
      <c r="RKZ31" s="199" t="n"/>
      <c r="RLA31" s="199" t="n"/>
      <c r="RLB31" s="199" t="n"/>
      <c r="RLC31" s="199" t="n"/>
      <c r="RLD31" s="199" t="n"/>
      <c r="RLE31" s="199" t="n"/>
      <c r="RLF31" s="199" t="n"/>
      <c r="RLG31" s="199" t="n"/>
      <c r="RLH31" s="199" t="n"/>
      <c r="RLI31" s="199" t="n"/>
      <c r="RLJ31" s="199" t="n"/>
      <c r="RLK31" s="199" t="n"/>
      <c r="RLL31" s="199" t="n"/>
      <c r="RLM31" s="199" t="n"/>
      <c r="RLN31" s="199" t="n"/>
      <c r="RLO31" s="199" t="n"/>
      <c r="RLP31" s="199" t="n"/>
      <c r="RLQ31" s="199" t="n"/>
      <c r="RLR31" s="199" t="n"/>
      <c r="RLS31" s="199" t="n"/>
      <c r="RLT31" s="199" t="n"/>
      <c r="RLU31" s="199" t="n"/>
      <c r="RLV31" s="199" t="n"/>
      <c r="RLW31" s="199" t="n"/>
      <c r="RLX31" s="199" t="n"/>
      <c r="RLY31" s="199" t="n"/>
      <c r="RLZ31" s="199" t="n"/>
      <c r="RMA31" s="199" t="n"/>
      <c r="RMB31" s="199" t="n"/>
      <c r="RMC31" s="199" t="n"/>
      <c r="RMD31" s="199" t="n"/>
      <c r="RME31" s="199" t="n"/>
      <c r="RMF31" s="199" t="n"/>
      <c r="RMG31" s="199" t="n"/>
      <c r="RMH31" s="199" t="n"/>
      <c r="RMI31" s="199" t="n"/>
      <c r="RMJ31" s="199" t="n"/>
      <c r="RMK31" s="199" t="n"/>
      <c r="RML31" s="199" t="n"/>
      <c r="RMM31" s="199" t="n"/>
      <c r="RMN31" s="199" t="n"/>
      <c r="RMO31" s="199" t="n"/>
      <c r="RMP31" s="199" t="n"/>
      <c r="RMQ31" s="199" t="n"/>
      <c r="RMR31" s="199" t="n"/>
      <c r="RMS31" s="199" t="n"/>
      <c r="RMT31" s="199" t="n"/>
      <c r="RMU31" s="199" t="n"/>
      <c r="RMV31" s="199" t="n"/>
      <c r="RMW31" s="199" t="n"/>
      <c r="RMX31" s="199" t="n"/>
      <c r="RMY31" s="199" t="n"/>
      <c r="RMZ31" s="199" t="n"/>
      <c r="RNA31" s="199" t="n"/>
      <c r="RNB31" s="199" t="n"/>
      <c r="RNC31" s="199" t="n"/>
      <c r="RND31" s="199" t="n"/>
      <c r="RNE31" s="199" t="n"/>
      <c r="RNF31" s="199" t="n"/>
      <c r="RNG31" s="199" t="n"/>
      <c r="RNH31" s="199" t="n"/>
      <c r="RNI31" s="199" t="n"/>
      <c r="RNJ31" s="199" t="n"/>
      <c r="RNK31" s="199" t="n"/>
      <c r="RNL31" s="199" t="n"/>
      <c r="RNM31" s="199" t="n"/>
      <c r="RNN31" s="199" t="n"/>
      <c r="RNO31" s="199" t="n"/>
      <c r="RNP31" s="199" t="n"/>
      <c r="RNQ31" s="199" t="n"/>
      <c r="RNR31" s="199" t="n"/>
      <c r="RNS31" s="199" t="n"/>
      <c r="RNT31" s="199" t="n"/>
      <c r="RNU31" s="199" t="n"/>
      <c r="RNV31" s="199" t="n"/>
      <c r="RNW31" s="199" t="n"/>
      <c r="RNX31" s="199" t="n"/>
      <c r="RNY31" s="199" t="n"/>
      <c r="RNZ31" s="199" t="n"/>
      <c r="ROA31" s="199" t="n"/>
      <c r="ROB31" s="199" t="n"/>
      <c r="ROC31" s="199" t="n"/>
      <c r="ROD31" s="199" t="n"/>
      <c r="ROE31" s="199" t="n"/>
      <c r="ROF31" s="199" t="n"/>
      <c r="ROG31" s="199" t="n"/>
      <c r="ROH31" s="199" t="n"/>
      <c r="ROI31" s="199" t="n"/>
      <c r="ROJ31" s="199" t="n"/>
      <c r="ROK31" s="199" t="n"/>
      <c r="ROL31" s="199" t="n"/>
      <c r="ROM31" s="199" t="n"/>
      <c r="RON31" s="199" t="n"/>
      <c r="ROO31" s="199" t="n"/>
      <c r="ROP31" s="199" t="n"/>
      <c r="ROQ31" s="199" t="n"/>
      <c r="ROR31" s="199" t="n"/>
      <c r="ROS31" s="199" t="n"/>
      <c r="ROT31" s="199" t="n"/>
      <c r="ROU31" s="199" t="n"/>
      <c r="ROV31" s="199" t="n"/>
      <c r="ROW31" s="199" t="n"/>
      <c r="ROX31" s="199" t="n"/>
      <c r="ROY31" s="199" t="n"/>
      <c r="ROZ31" s="199" t="n"/>
      <c r="RPA31" s="199" t="n"/>
      <c r="RPB31" s="199" t="n"/>
      <c r="RPC31" s="199" t="n"/>
      <c r="RPD31" s="199" t="n"/>
      <c r="RPE31" s="199" t="n"/>
      <c r="RPF31" s="199" t="n"/>
      <c r="RPG31" s="199" t="n"/>
      <c r="RPH31" s="199" t="n"/>
      <c r="RPI31" s="199" t="n"/>
      <c r="RPJ31" s="199" t="n"/>
      <c r="RPK31" s="199" t="n"/>
      <c r="RPL31" s="199" t="n"/>
      <c r="RPM31" s="199" t="n"/>
      <c r="RPN31" s="199" t="n"/>
      <c r="RPO31" s="199" t="n"/>
      <c r="RPP31" s="199" t="n"/>
      <c r="RPQ31" s="199" t="n"/>
      <c r="RPR31" s="199" t="n"/>
      <c r="RPS31" s="199" t="n"/>
      <c r="RPT31" s="199" t="n"/>
      <c r="RPU31" s="199" t="n"/>
      <c r="RPV31" s="199" t="n"/>
      <c r="RPW31" s="199" t="n"/>
      <c r="RPX31" s="199" t="n"/>
      <c r="RPY31" s="199" t="n"/>
      <c r="RPZ31" s="199" t="n"/>
      <c r="RQA31" s="199" t="n"/>
      <c r="RQB31" s="199" t="n"/>
      <c r="RQC31" s="199" t="n"/>
      <c r="RQD31" s="199" t="n"/>
      <c r="RQE31" s="199" t="n"/>
      <c r="RQF31" s="199" t="n"/>
      <c r="RQG31" s="199" t="n"/>
      <c r="RQH31" s="199" t="n"/>
      <c r="RQI31" s="199" t="n"/>
      <c r="RQJ31" s="199" t="n"/>
      <c r="RQK31" s="199" t="n"/>
      <c r="RQL31" s="199" t="n"/>
      <c r="RQM31" s="199" t="n"/>
      <c r="RQN31" s="199" t="n"/>
      <c r="RQO31" s="199" t="n"/>
      <c r="RQP31" s="199" t="n"/>
      <c r="RQQ31" s="199" t="n"/>
      <c r="RQR31" s="199" t="n"/>
      <c r="RQS31" s="199" t="n"/>
      <c r="RQT31" s="199" t="n"/>
      <c r="RQU31" s="199" t="n"/>
      <c r="RQV31" s="199" t="n"/>
      <c r="RQW31" s="199" t="n"/>
      <c r="RQX31" s="199" t="n"/>
      <c r="RQY31" s="199" t="n"/>
      <c r="RQZ31" s="199" t="n"/>
      <c r="RRA31" s="199" t="n"/>
      <c r="RRB31" s="199" t="n"/>
      <c r="RRC31" s="199" t="n"/>
      <c r="RRD31" s="199" t="n"/>
      <c r="RRE31" s="199" t="n"/>
      <c r="RRF31" s="199" t="n"/>
      <c r="RRG31" s="199" t="n"/>
      <c r="RRH31" s="199" t="n"/>
      <c r="RRI31" s="199" t="n"/>
      <c r="RRJ31" s="199" t="n"/>
      <c r="RRK31" s="199" t="n"/>
      <c r="RRL31" s="199" t="n"/>
      <c r="RRM31" s="199" t="n"/>
      <c r="RRN31" s="199" t="n"/>
      <c r="RRO31" s="199" t="n"/>
      <c r="RRP31" s="199" t="n"/>
      <c r="RRQ31" s="199" t="n"/>
      <c r="RRR31" s="199" t="n"/>
      <c r="RRS31" s="199" t="n"/>
      <c r="RRT31" s="199" t="n"/>
      <c r="RRU31" s="199" t="n"/>
      <c r="RRV31" s="199" t="n"/>
      <c r="RRW31" s="199" t="n"/>
      <c r="RRX31" s="199" t="n"/>
      <c r="RRY31" s="199" t="n"/>
      <c r="RRZ31" s="199" t="n"/>
      <c r="RSA31" s="199" t="n"/>
      <c r="RSB31" s="199" t="n"/>
      <c r="RSC31" s="199" t="n"/>
      <c r="RSD31" s="199" t="n"/>
      <c r="RSE31" s="199" t="n"/>
      <c r="RSF31" s="199" t="n"/>
      <c r="RSG31" s="199" t="n"/>
      <c r="RSH31" s="199" t="n"/>
      <c r="RSI31" s="199" t="n"/>
      <c r="RSJ31" s="199" t="n"/>
      <c r="RSK31" s="199" t="n"/>
      <c r="RSL31" s="199" t="n"/>
      <c r="RSM31" s="199" t="n"/>
      <c r="RSN31" s="199" t="n"/>
      <c r="RSO31" s="199" t="n"/>
      <c r="RSP31" s="199" t="n"/>
      <c r="RSQ31" s="199" t="n"/>
      <c r="RSR31" s="199" t="n"/>
      <c r="RSS31" s="199" t="n"/>
      <c r="RST31" s="199" t="n"/>
      <c r="RSU31" s="199" t="n"/>
      <c r="RSV31" s="199" t="n"/>
      <c r="RSW31" s="199" t="n"/>
      <c r="RSX31" s="199" t="n"/>
      <c r="RSY31" s="199" t="n"/>
      <c r="RSZ31" s="199" t="n"/>
      <c r="RTA31" s="199" t="n"/>
      <c r="RTB31" s="199" t="n"/>
      <c r="RTC31" s="199" t="n"/>
      <c r="RTD31" s="199" t="n"/>
      <c r="RTE31" s="199" t="n"/>
      <c r="RTF31" s="199" t="n"/>
      <c r="RTG31" s="199" t="n"/>
      <c r="RTH31" s="199" t="n"/>
      <c r="RTI31" s="199" t="n"/>
      <c r="RTJ31" s="199" t="n"/>
      <c r="RTK31" s="199" t="n"/>
      <c r="RTL31" s="199" t="n"/>
      <c r="RTM31" s="199" t="n"/>
      <c r="RTN31" s="199" t="n"/>
      <c r="RTO31" s="199" t="n"/>
      <c r="RTP31" s="199" t="n"/>
      <c r="RTQ31" s="199" t="n"/>
      <c r="RTR31" s="199" t="n"/>
      <c r="RTS31" s="199" t="n"/>
      <c r="RTT31" s="199" t="n"/>
      <c r="RTU31" s="199" t="n"/>
      <c r="RTV31" s="199" t="n"/>
      <c r="RTW31" s="199" t="n"/>
      <c r="RTX31" s="199" t="n"/>
      <c r="RTY31" s="199" t="n"/>
      <c r="RTZ31" s="199" t="n"/>
      <c r="RUA31" s="199" t="n"/>
      <c r="RUB31" s="199" t="n"/>
      <c r="RUC31" s="199" t="n"/>
      <c r="RUD31" s="199" t="n"/>
      <c r="RUE31" s="199" t="n"/>
      <c r="RUF31" s="199" t="n"/>
      <c r="RUG31" s="199" t="n"/>
      <c r="RUH31" s="199" t="n"/>
      <c r="RUI31" s="199" t="n"/>
      <c r="RUJ31" s="199" t="n"/>
      <c r="RUK31" s="199" t="n"/>
      <c r="RUL31" s="199" t="n"/>
      <c r="RUM31" s="199" t="n"/>
      <c r="RUN31" s="199" t="n"/>
      <c r="RUO31" s="199" t="n"/>
      <c r="RUP31" s="199" t="n"/>
      <c r="RUQ31" s="199" t="n"/>
      <c r="RUR31" s="199" t="n"/>
      <c r="RUS31" s="199" t="n"/>
      <c r="RUT31" s="199" t="n"/>
      <c r="RUU31" s="199" t="n"/>
      <c r="RUV31" s="199" t="n"/>
      <c r="RUW31" s="199" t="n"/>
      <c r="RUX31" s="199" t="n"/>
      <c r="RUY31" s="199" t="n"/>
      <c r="RUZ31" s="199" t="n"/>
      <c r="RVA31" s="199" t="n"/>
      <c r="RVB31" s="199" t="n"/>
      <c r="RVC31" s="199" t="n"/>
      <c r="RVD31" s="199" t="n"/>
      <c r="RVE31" s="199" t="n"/>
      <c r="RVF31" s="199" t="n"/>
      <c r="RVG31" s="199" t="n"/>
      <c r="RVH31" s="199" t="n"/>
      <c r="RVI31" s="199" t="n"/>
      <c r="RVJ31" s="199" t="n"/>
      <c r="RVK31" s="199" t="n"/>
      <c r="RVL31" s="199" t="n"/>
      <c r="RVM31" s="199" t="n"/>
      <c r="RVN31" s="199" t="n"/>
      <c r="RVO31" s="199" t="n"/>
      <c r="RVP31" s="199" t="n"/>
      <c r="RVQ31" s="199" t="n"/>
      <c r="RVR31" s="199" t="n"/>
      <c r="RVS31" s="199" t="n"/>
      <c r="RVT31" s="199" t="n"/>
      <c r="RVU31" s="199" t="n"/>
      <c r="RVV31" s="199" t="n"/>
      <c r="RVW31" s="199" t="n"/>
      <c r="RVX31" s="199" t="n"/>
      <c r="RVY31" s="199" t="n"/>
      <c r="RVZ31" s="199" t="n"/>
      <c r="RWA31" s="199" t="n"/>
      <c r="RWB31" s="199" t="n"/>
      <c r="RWC31" s="199" t="n"/>
      <c r="RWD31" s="199" t="n"/>
      <c r="RWE31" s="199" t="n"/>
      <c r="RWF31" s="199" t="n"/>
      <c r="RWG31" s="199" t="n"/>
      <c r="RWH31" s="199" t="n"/>
      <c r="RWI31" s="199" t="n"/>
      <c r="RWJ31" s="199" t="n"/>
      <c r="RWK31" s="199" t="n"/>
      <c r="RWL31" s="199" t="n"/>
      <c r="RWM31" s="199" t="n"/>
      <c r="RWN31" s="199" t="n"/>
      <c r="RWO31" s="199" t="n"/>
      <c r="RWP31" s="199" t="n"/>
      <c r="RWQ31" s="199" t="n"/>
      <c r="RWR31" s="199" t="n"/>
      <c r="RWS31" s="199" t="n"/>
      <c r="RWT31" s="199" t="n"/>
      <c r="RWU31" s="199" t="n"/>
      <c r="RWV31" s="199" t="n"/>
      <c r="RWW31" s="199" t="n"/>
      <c r="RWX31" s="199" t="n"/>
      <c r="RWY31" s="199" t="n"/>
      <c r="RWZ31" s="199" t="n"/>
      <c r="RXA31" s="199" t="n"/>
      <c r="RXB31" s="199" t="n"/>
      <c r="RXC31" s="199" t="n"/>
      <c r="RXD31" s="199" t="n"/>
      <c r="RXE31" s="199" t="n"/>
      <c r="RXF31" s="199" t="n"/>
      <c r="RXG31" s="199" t="n"/>
      <c r="RXH31" s="199" t="n"/>
      <c r="RXI31" s="199" t="n"/>
      <c r="RXJ31" s="199" t="n"/>
      <c r="RXK31" s="199" t="n"/>
      <c r="RXL31" s="199" t="n"/>
      <c r="RXM31" s="199" t="n"/>
      <c r="RXN31" s="199" t="n"/>
      <c r="RXO31" s="199" t="n"/>
      <c r="RXP31" s="199" t="n"/>
      <c r="RXQ31" s="199" t="n"/>
      <c r="RXR31" s="199" t="n"/>
      <c r="RXS31" s="199" t="n"/>
      <c r="RXT31" s="199" t="n"/>
      <c r="RXU31" s="199" t="n"/>
      <c r="RXV31" s="199" t="n"/>
      <c r="RXW31" s="199" t="n"/>
      <c r="RXX31" s="199" t="n"/>
      <c r="RXY31" s="199" t="n"/>
      <c r="RXZ31" s="199" t="n"/>
      <c r="RYA31" s="199" t="n"/>
      <c r="RYB31" s="199" t="n"/>
      <c r="RYC31" s="199" t="n"/>
      <c r="RYD31" s="199" t="n"/>
      <c r="RYE31" s="199" t="n"/>
      <c r="RYF31" s="199" t="n"/>
      <c r="RYG31" s="199" t="n"/>
      <c r="RYH31" s="199" t="n"/>
      <c r="RYI31" s="199" t="n"/>
      <c r="RYJ31" s="199" t="n"/>
      <c r="RYK31" s="199" t="n"/>
      <c r="RYL31" s="199" t="n"/>
      <c r="RYM31" s="199" t="n"/>
      <c r="RYN31" s="199" t="n"/>
      <c r="RYO31" s="199" t="n"/>
      <c r="RYP31" s="199" t="n"/>
      <c r="RYQ31" s="199" t="n"/>
      <c r="RYR31" s="199" t="n"/>
      <c r="RYS31" s="199" t="n"/>
      <c r="RYT31" s="199" t="n"/>
      <c r="RYU31" s="199" t="n"/>
      <c r="RYV31" s="199" t="n"/>
      <c r="RYW31" s="199" t="n"/>
      <c r="RYX31" s="199" t="n"/>
      <c r="RYY31" s="199" t="n"/>
      <c r="RYZ31" s="199" t="n"/>
      <c r="RZA31" s="199" t="n"/>
      <c r="RZB31" s="199" t="n"/>
      <c r="RZC31" s="199" t="n"/>
      <c r="RZD31" s="199" t="n"/>
      <c r="RZE31" s="199" t="n"/>
      <c r="RZF31" s="199" t="n"/>
      <c r="RZG31" s="199" t="n"/>
      <c r="RZH31" s="199" t="n"/>
      <c r="RZI31" s="199" t="n"/>
      <c r="RZJ31" s="199" t="n"/>
      <c r="RZK31" s="199" t="n"/>
      <c r="RZL31" s="199" t="n"/>
      <c r="RZM31" s="199" t="n"/>
      <c r="RZN31" s="199" t="n"/>
      <c r="RZO31" s="199" t="n"/>
      <c r="RZP31" s="199" t="n"/>
      <c r="RZQ31" s="199" t="n"/>
      <c r="RZR31" s="199" t="n"/>
      <c r="RZS31" s="199" t="n"/>
      <c r="RZT31" s="199" t="n"/>
      <c r="RZU31" s="199" t="n"/>
      <c r="RZV31" s="199" t="n"/>
      <c r="RZW31" s="199" t="n"/>
      <c r="RZX31" s="199" t="n"/>
      <c r="RZY31" s="199" t="n"/>
      <c r="RZZ31" s="199" t="n"/>
      <c r="SAA31" s="199" t="n"/>
      <c r="SAB31" s="199" t="n"/>
      <c r="SAC31" s="199" t="n"/>
      <c r="SAD31" s="199" t="n"/>
      <c r="SAE31" s="199" t="n"/>
      <c r="SAF31" s="199" t="n"/>
      <c r="SAG31" s="199" t="n"/>
      <c r="SAH31" s="199" t="n"/>
      <c r="SAI31" s="199" t="n"/>
      <c r="SAJ31" s="199" t="n"/>
      <c r="SAK31" s="199" t="n"/>
      <c r="SAL31" s="199" t="n"/>
      <c r="SAM31" s="199" t="n"/>
      <c r="SAN31" s="199" t="n"/>
      <c r="SAO31" s="199" t="n"/>
      <c r="SAP31" s="199" t="n"/>
      <c r="SAQ31" s="199" t="n"/>
      <c r="SAR31" s="199" t="n"/>
      <c r="SAS31" s="199" t="n"/>
      <c r="SAT31" s="199" t="n"/>
      <c r="SAU31" s="199" t="n"/>
      <c r="SAV31" s="199" t="n"/>
      <c r="SAW31" s="199" t="n"/>
      <c r="SAX31" s="199" t="n"/>
      <c r="SAY31" s="199" t="n"/>
      <c r="SAZ31" s="199" t="n"/>
      <c r="SBA31" s="199" t="n"/>
      <c r="SBB31" s="199" t="n"/>
      <c r="SBC31" s="199" t="n"/>
      <c r="SBD31" s="199" t="n"/>
      <c r="SBE31" s="199" t="n"/>
      <c r="SBF31" s="199" t="n"/>
      <c r="SBG31" s="199" t="n"/>
      <c r="SBH31" s="199" t="n"/>
      <c r="SBI31" s="199" t="n"/>
      <c r="SBJ31" s="199" t="n"/>
      <c r="SBK31" s="199" t="n"/>
      <c r="SBL31" s="199" t="n"/>
      <c r="SBM31" s="199" t="n"/>
      <c r="SBN31" s="199" t="n"/>
      <c r="SBO31" s="199" t="n"/>
      <c r="SBP31" s="199" t="n"/>
      <c r="SBQ31" s="199" t="n"/>
      <c r="SBR31" s="199" t="n"/>
      <c r="SBS31" s="199" t="n"/>
      <c r="SBT31" s="199" t="n"/>
      <c r="SBU31" s="199" t="n"/>
      <c r="SBV31" s="199" t="n"/>
      <c r="SBW31" s="199" t="n"/>
      <c r="SBX31" s="199" t="n"/>
      <c r="SBY31" s="199" t="n"/>
      <c r="SBZ31" s="199" t="n"/>
      <c r="SCA31" s="199" t="n"/>
      <c r="SCB31" s="199" t="n"/>
      <c r="SCC31" s="199" t="n"/>
      <c r="SCD31" s="199" t="n"/>
      <c r="SCE31" s="199" t="n"/>
      <c r="SCF31" s="199" t="n"/>
      <c r="SCG31" s="199" t="n"/>
      <c r="SCH31" s="199" t="n"/>
      <c r="SCI31" s="199" t="n"/>
      <c r="SCJ31" s="199" t="n"/>
      <c r="SCK31" s="199" t="n"/>
      <c r="SCL31" s="199" t="n"/>
      <c r="SCM31" s="199" t="n"/>
      <c r="SCN31" s="199" t="n"/>
      <c r="SCO31" s="199" t="n"/>
      <c r="SCP31" s="199" t="n"/>
      <c r="SCQ31" s="199" t="n"/>
      <c r="SCR31" s="199" t="n"/>
      <c r="SCS31" s="199" t="n"/>
      <c r="SCT31" s="199" t="n"/>
      <c r="SCU31" s="199" t="n"/>
      <c r="SCV31" s="199" t="n"/>
      <c r="SCW31" s="199" t="n"/>
      <c r="SCX31" s="199" t="n"/>
      <c r="SCY31" s="199" t="n"/>
      <c r="SCZ31" s="199" t="n"/>
      <c r="SDA31" s="199" t="n"/>
      <c r="SDB31" s="199" t="n"/>
      <c r="SDC31" s="199" t="n"/>
      <c r="SDD31" s="199" t="n"/>
      <c r="SDE31" s="199" t="n"/>
      <c r="SDF31" s="199" t="n"/>
      <c r="SDG31" s="199" t="n"/>
      <c r="SDH31" s="199" t="n"/>
      <c r="SDI31" s="199" t="n"/>
      <c r="SDJ31" s="199" t="n"/>
      <c r="SDK31" s="199" t="n"/>
      <c r="SDL31" s="199" t="n"/>
      <c r="SDM31" s="199" t="n"/>
      <c r="SDN31" s="199" t="n"/>
      <c r="SDO31" s="199" t="n"/>
      <c r="SDP31" s="199" t="n"/>
      <c r="SDQ31" s="199" t="n"/>
      <c r="SDR31" s="199" t="n"/>
      <c r="SDS31" s="199" t="n"/>
      <c r="SDT31" s="199" t="n"/>
      <c r="SDU31" s="199" t="n"/>
      <c r="SDV31" s="199" t="n"/>
      <c r="SDW31" s="199" t="n"/>
      <c r="SDX31" s="199" t="n"/>
      <c r="SDY31" s="199" t="n"/>
      <c r="SDZ31" s="199" t="n"/>
      <c r="SEA31" s="199" t="n"/>
      <c r="SEB31" s="199" t="n"/>
      <c r="SEC31" s="199" t="n"/>
      <c r="SED31" s="199" t="n"/>
      <c r="SEE31" s="199" t="n"/>
      <c r="SEF31" s="199" t="n"/>
      <c r="SEG31" s="199" t="n"/>
      <c r="SEH31" s="199" t="n"/>
      <c r="SEI31" s="199" t="n"/>
      <c r="SEJ31" s="199" t="n"/>
      <c r="SEK31" s="199" t="n"/>
      <c r="SEL31" s="199" t="n"/>
      <c r="SEM31" s="199" t="n"/>
      <c r="SEN31" s="199" t="n"/>
      <c r="SEO31" s="199" t="n"/>
      <c r="SEP31" s="199" t="n"/>
      <c r="SEQ31" s="199" t="n"/>
      <c r="SER31" s="199" t="n"/>
      <c r="SES31" s="199" t="n"/>
      <c r="SET31" s="199" t="n"/>
      <c r="SEU31" s="199" t="n"/>
      <c r="SEV31" s="199" t="n"/>
      <c r="SEW31" s="199" t="n"/>
      <c r="SEX31" s="199" t="n"/>
      <c r="SEY31" s="199" t="n"/>
      <c r="SEZ31" s="199" t="n"/>
      <c r="SFA31" s="199" t="n"/>
      <c r="SFB31" s="199" t="n"/>
      <c r="SFC31" s="199" t="n"/>
      <c r="SFD31" s="199" t="n"/>
      <c r="SFE31" s="199" t="n"/>
      <c r="SFF31" s="199" t="n"/>
      <c r="SFG31" s="199" t="n"/>
      <c r="SFH31" s="199" t="n"/>
      <c r="SFI31" s="199" t="n"/>
      <c r="SFJ31" s="199" t="n"/>
      <c r="SFK31" s="199" t="n"/>
      <c r="SFL31" s="199" t="n"/>
      <c r="SFM31" s="199" t="n"/>
      <c r="SFN31" s="199" t="n"/>
      <c r="SFO31" s="199" t="n"/>
      <c r="SFP31" s="199" t="n"/>
      <c r="SFQ31" s="199" t="n"/>
      <c r="SFR31" s="199" t="n"/>
      <c r="SFS31" s="199" t="n"/>
      <c r="SFT31" s="199" t="n"/>
      <c r="SFU31" s="199" t="n"/>
      <c r="SFV31" s="199" t="n"/>
      <c r="SFW31" s="199" t="n"/>
      <c r="SFX31" s="199" t="n"/>
      <c r="SFY31" s="199" t="n"/>
      <c r="SFZ31" s="199" t="n"/>
      <c r="SGA31" s="199" t="n"/>
      <c r="SGB31" s="199" t="n"/>
      <c r="SGC31" s="199" t="n"/>
      <c r="SGD31" s="199" t="n"/>
      <c r="SGE31" s="199" t="n"/>
      <c r="SGF31" s="199" t="n"/>
      <c r="SGG31" s="199" t="n"/>
      <c r="SGH31" s="199" t="n"/>
      <c r="SGI31" s="199" t="n"/>
      <c r="SGJ31" s="199" t="n"/>
      <c r="SGK31" s="199" t="n"/>
      <c r="SGL31" s="199" t="n"/>
      <c r="SGM31" s="199" t="n"/>
      <c r="SGN31" s="199" t="n"/>
      <c r="SGO31" s="199" t="n"/>
      <c r="SGP31" s="199" t="n"/>
      <c r="SGQ31" s="199" t="n"/>
      <c r="SGR31" s="199" t="n"/>
      <c r="SGS31" s="199" t="n"/>
      <c r="SGT31" s="199" t="n"/>
      <c r="SGU31" s="199" t="n"/>
      <c r="SGV31" s="199" t="n"/>
      <c r="SGW31" s="199" t="n"/>
      <c r="SGX31" s="199" t="n"/>
      <c r="SGY31" s="199" t="n"/>
      <c r="SGZ31" s="199" t="n"/>
      <c r="SHA31" s="199" t="n"/>
      <c r="SHB31" s="199" t="n"/>
      <c r="SHC31" s="199" t="n"/>
      <c r="SHD31" s="199" t="n"/>
      <c r="SHE31" s="199" t="n"/>
      <c r="SHF31" s="199" t="n"/>
      <c r="SHG31" s="199" t="n"/>
      <c r="SHH31" s="199" t="n"/>
      <c r="SHI31" s="199" t="n"/>
      <c r="SHJ31" s="199" t="n"/>
      <c r="SHK31" s="199" t="n"/>
      <c r="SHL31" s="199" t="n"/>
      <c r="SHM31" s="199" t="n"/>
      <c r="SHN31" s="199" t="n"/>
      <c r="SHO31" s="199" t="n"/>
      <c r="SHP31" s="199" t="n"/>
      <c r="SHQ31" s="199" t="n"/>
      <c r="SHR31" s="199" t="n"/>
      <c r="SHS31" s="199" t="n"/>
      <c r="SHT31" s="199" t="n"/>
      <c r="SHU31" s="199" t="n"/>
      <c r="SHV31" s="199" t="n"/>
      <c r="SHW31" s="199" t="n"/>
      <c r="SHX31" s="199" t="n"/>
      <c r="SHY31" s="199" t="n"/>
      <c r="SHZ31" s="199" t="n"/>
      <c r="SIA31" s="199" t="n"/>
      <c r="SIB31" s="199" t="n"/>
      <c r="SIC31" s="199" t="n"/>
      <c r="SID31" s="199" t="n"/>
      <c r="SIE31" s="199" t="n"/>
      <c r="SIF31" s="199" t="n"/>
      <c r="SIG31" s="199" t="n"/>
      <c r="SIH31" s="199" t="n"/>
      <c r="SII31" s="199" t="n"/>
      <c r="SIJ31" s="199" t="n"/>
      <c r="SIK31" s="199" t="n"/>
      <c r="SIL31" s="199" t="n"/>
      <c r="SIM31" s="199" t="n"/>
      <c r="SIN31" s="199" t="n"/>
      <c r="SIO31" s="199" t="n"/>
      <c r="SIP31" s="199" t="n"/>
      <c r="SIQ31" s="199" t="n"/>
      <c r="SIR31" s="199" t="n"/>
      <c r="SIS31" s="199" t="n"/>
      <c r="SIT31" s="199" t="n"/>
      <c r="SIU31" s="199" t="n"/>
      <c r="SIV31" s="199" t="n"/>
      <c r="SIW31" s="199" t="n"/>
      <c r="SIX31" s="199" t="n"/>
      <c r="SIY31" s="199" t="n"/>
      <c r="SIZ31" s="199" t="n"/>
      <c r="SJA31" s="199" t="n"/>
      <c r="SJB31" s="199" t="n"/>
      <c r="SJC31" s="199" t="n"/>
      <c r="SJD31" s="199" t="n"/>
      <c r="SJE31" s="199" t="n"/>
      <c r="SJF31" s="199" t="n"/>
      <c r="SJG31" s="199" t="n"/>
      <c r="SJH31" s="199" t="n"/>
      <c r="SJI31" s="199" t="n"/>
      <c r="SJJ31" s="199" t="n"/>
      <c r="SJK31" s="199" t="n"/>
      <c r="SJL31" s="199" t="n"/>
      <c r="SJM31" s="199" t="n"/>
      <c r="SJN31" s="199" t="n"/>
      <c r="SJO31" s="199" t="n"/>
      <c r="SJP31" s="199" t="n"/>
      <c r="SJQ31" s="199" t="n"/>
      <c r="SJR31" s="199" t="n"/>
      <c r="SJS31" s="199" t="n"/>
      <c r="SJT31" s="199" t="n"/>
      <c r="SJU31" s="199" t="n"/>
      <c r="SJV31" s="199" t="n"/>
      <c r="SJW31" s="199" t="n"/>
      <c r="SJX31" s="199" t="n"/>
      <c r="SJY31" s="199" t="n"/>
      <c r="SJZ31" s="199" t="n"/>
      <c r="SKA31" s="199" t="n"/>
      <c r="SKB31" s="199" t="n"/>
      <c r="SKC31" s="199" t="n"/>
      <c r="SKD31" s="199" t="n"/>
      <c r="SKE31" s="199" t="n"/>
      <c r="SKF31" s="199" t="n"/>
      <c r="SKG31" s="199" t="n"/>
      <c r="SKH31" s="199" t="n"/>
      <c r="SKI31" s="199" t="n"/>
      <c r="SKJ31" s="199" t="n"/>
      <c r="SKK31" s="199" t="n"/>
      <c r="SKL31" s="199" t="n"/>
      <c r="SKM31" s="199" t="n"/>
      <c r="SKN31" s="199" t="n"/>
      <c r="SKO31" s="199" t="n"/>
      <c r="SKP31" s="199" t="n"/>
      <c r="SKQ31" s="199" t="n"/>
      <c r="SKR31" s="199" t="n"/>
      <c r="SKS31" s="199" t="n"/>
      <c r="SKT31" s="199" t="n"/>
      <c r="SKU31" s="199" t="n"/>
      <c r="SKV31" s="199" t="n"/>
      <c r="SKW31" s="199" t="n"/>
      <c r="SKX31" s="199" t="n"/>
      <c r="SKY31" s="199" t="n"/>
      <c r="SKZ31" s="199" t="n"/>
      <c r="SLA31" s="199" t="n"/>
      <c r="SLB31" s="199" t="n"/>
      <c r="SLC31" s="199" t="n"/>
      <c r="SLD31" s="199" t="n"/>
      <c r="SLE31" s="199" t="n"/>
      <c r="SLF31" s="199" t="n"/>
      <c r="SLG31" s="199" t="n"/>
      <c r="SLH31" s="199" t="n"/>
      <c r="SLI31" s="199" t="n"/>
      <c r="SLJ31" s="199" t="n"/>
      <c r="SLK31" s="199" t="n"/>
      <c r="SLL31" s="199" t="n"/>
      <c r="SLM31" s="199" t="n"/>
      <c r="SLN31" s="199" t="n"/>
      <c r="SLO31" s="199" t="n"/>
      <c r="SLP31" s="199" t="n"/>
      <c r="SLQ31" s="199" t="n"/>
      <c r="SLR31" s="199" t="n"/>
      <c r="SLS31" s="199" t="n"/>
      <c r="SLT31" s="199" t="n"/>
      <c r="SLU31" s="199" t="n"/>
      <c r="SLV31" s="199" t="n"/>
      <c r="SLW31" s="199" t="n"/>
      <c r="SLX31" s="199" t="n"/>
      <c r="SLY31" s="199" t="n"/>
      <c r="SLZ31" s="199" t="n"/>
      <c r="SMA31" s="199" t="n"/>
      <c r="SMB31" s="199" t="n"/>
      <c r="SMC31" s="199" t="n"/>
      <c r="SMD31" s="199" t="n"/>
      <c r="SME31" s="199" t="n"/>
      <c r="SMF31" s="199" t="n"/>
      <c r="SMG31" s="199" t="n"/>
      <c r="SMH31" s="199" t="n"/>
      <c r="SMI31" s="199" t="n"/>
      <c r="SMJ31" s="199" t="n"/>
      <c r="SMK31" s="199" t="n"/>
      <c r="SML31" s="199" t="n"/>
      <c r="SMM31" s="199" t="n"/>
      <c r="SMN31" s="199" t="n"/>
      <c r="SMO31" s="199" t="n"/>
      <c r="SMP31" s="199" t="n"/>
      <c r="SMQ31" s="199" t="n"/>
      <c r="SMR31" s="199" t="n"/>
      <c r="SMS31" s="199" t="n"/>
      <c r="SMT31" s="199" t="n"/>
      <c r="SMU31" s="199" t="n"/>
      <c r="SMV31" s="199" t="n"/>
      <c r="SMW31" s="199" t="n"/>
      <c r="SMX31" s="199" t="n"/>
      <c r="SMY31" s="199" t="n"/>
      <c r="SMZ31" s="199" t="n"/>
      <c r="SNA31" s="199" t="n"/>
      <c r="SNB31" s="199" t="n"/>
      <c r="SNC31" s="199" t="n"/>
      <c r="SND31" s="199" t="n"/>
      <c r="SNE31" s="199" t="n"/>
      <c r="SNF31" s="199" t="n"/>
      <c r="SNG31" s="199" t="n"/>
      <c r="SNH31" s="199" t="n"/>
      <c r="SNI31" s="199" t="n"/>
      <c r="SNJ31" s="199" t="n"/>
      <c r="SNK31" s="199" t="n"/>
      <c r="SNL31" s="199" t="n"/>
      <c r="SNM31" s="199" t="n"/>
      <c r="SNN31" s="199" t="n"/>
      <c r="SNO31" s="199" t="n"/>
      <c r="SNP31" s="199" t="n"/>
      <c r="SNQ31" s="199" t="n"/>
      <c r="SNR31" s="199" t="n"/>
      <c r="SNS31" s="199" t="n"/>
      <c r="SNT31" s="199" t="n"/>
      <c r="SNU31" s="199" t="n"/>
      <c r="SNV31" s="199" t="n"/>
      <c r="SNW31" s="199" t="n"/>
      <c r="SNX31" s="199" t="n"/>
      <c r="SNY31" s="199" t="n"/>
      <c r="SNZ31" s="199" t="n"/>
      <c r="SOA31" s="199" t="n"/>
      <c r="SOB31" s="199" t="n"/>
      <c r="SOC31" s="199" t="n"/>
      <c r="SOD31" s="199" t="n"/>
      <c r="SOE31" s="199" t="n"/>
      <c r="SOF31" s="199" t="n"/>
      <c r="SOG31" s="199" t="n"/>
      <c r="SOH31" s="199" t="n"/>
      <c r="SOI31" s="199" t="n"/>
      <c r="SOJ31" s="199" t="n"/>
      <c r="SOK31" s="199" t="n"/>
      <c r="SOL31" s="199" t="n"/>
      <c r="SOM31" s="199" t="n"/>
      <c r="SON31" s="199" t="n"/>
      <c r="SOO31" s="199" t="n"/>
      <c r="SOP31" s="199" t="n"/>
      <c r="SOQ31" s="199" t="n"/>
      <c r="SOR31" s="199" t="n"/>
      <c r="SOS31" s="199" t="n"/>
      <c r="SOT31" s="199" t="n"/>
      <c r="SOU31" s="199" t="n"/>
      <c r="SOV31" s="199" t="n"/>
      <c r="SOW31" s="199" t="n"/>
      <c r="SOX31" s="199" t="n"/>
      <c r="SOY31" s="199" t="n"/>
      <c r="SOZ31" s="199" t="n"/>
      <c r="SPA31" s="199" t="n"/>
      <c r="SPB31" s="199" t="n"/>
      <c r="SPC31" s="199" t="n"/>
      <c r="SPD31" s="199" t="n"/>
      <c r="SPE31" s="199" t="n"/>
      <c r="SPF31" s="199" t="n"/>
      <c r="SPG31" s="199" t="n"/>
      <c r="SPH31" s="199" t="n"/>
      <c r="SPI31" s="199" t="n"/>
      <c r="SPJ31" s="199" t="n"/>
      <c r="SPK31" s="199" t="n"/>
      <c r="SPL31" s="199" t="n"/>
      <c r="SPM31" s="199" t="n"/>
      <c r="SPN31" s="199" t="n"/>
      <c r="SPO31" s="199" t="n"/>
      <c r="SPP31" s="199" t="n"/>
      <c r="SPQ31" s="199" t="n"/>
      <c r="SPR31" s="199" t="n"/>
      <c r="SPS31" s="199" t="n"/>
      <c r="SPT31" s="199" t="n"/>
      <c r="SPU31" s="199" t="n"/>
      <c r="SPV31" s="199" t="n"/>
      <c r="SPW31" s="199" t="n"/>
      <c r="SPX31" s="199" t="n"/>
      <c r="SPY31" s="199" t="n"/>
      <c r="SPZ31" s="199" t="n"/>
      <c r="SQA31" s="199" t="n"/>
      <c r="SQB31" s="199" t="n"/>
      <c r="SQC31" s="199" t="n"/>
      <c r="SQD31" s="199" t="n"/>
      <c r="SQE31" s="199" t="n"/>
      <c r="SQF31" s="199" t="n"/>
      <c r="SQG31" s="199" t="n"/>
      <c r="SQH31" s="199" t="n"/>
      <c r="SQI31" s="199" t="n"/>
      <c r="SQJ31" s="199" t="n"/>
      <c r="SQK31" s="199" t="n"/>
      <c r="SQL31" s="199" t="n"/>
      <c r="SQM31" s="199" t="n"/>
      <c r="SQN31" s="199" t="n"/>
      <c r="SQO31" s="199" t="n"/>
      <c r="SQP31" s="199" t="n"/>
      <c r="SQQ31" s="199" t="n"/>
      <c r="SQR31" s="199" t="n"/>
      <c r="SQS31" s="199" t="n"/>
      <c r="SQT31" s="199" t="n"/>
      <c r="SQU31" s="199" t="n"/>
      <c r="SQV31" s="199" t="n"/>
      <c r="SQW31" s="199" t="n"/>
      <c r="SQX31" s="199" t="n"/>
      <c r="SQY31" s="199" t="n"/>
      <c r="SQZ31" s="199" t="n"/>
      <c r="SRA31" s="199" t="n"/>
      <c r="SRB31" s="199" t="n"/>
      <c r="SRC31" s="199" t="n"/>
      <c r="SRD31" s="199" t="n"/>
      <c r="SRE31" s="199" t="n"/>
      <c r="SRF31" s="199" t="n"/>
      <c r="SRG31" s="199" t="n"/>
      <c r="SRH31" s="199" t="n"/>
      <c r="SRI31" s="199" t="n"/>
      <c r="SRJ31" s="199" t="n"/>
      <c r="SRK31" s="199" t="n"/>
      <c r="SRL31" s="199" t="n"/>
      <c r="SRM31" s="199" t="n"/>
      <c r="SRN31" s="199" t="n"/>
      <c r="SRO31" s="199" t="n"/>
      <c r="SRP31" s="199" t="n"/>
      <c r="SRQ31" s="199" t="n"/>
      <c r="SRR31" s="199" t="n"/>
      <c r="SRS31" s="199" t="n"/>
      <c r="SRT31" s="199" t="n"/>
      <c r="SRU31" s="199" t="n"/>
      <c r="SRV31" s="199" t="n"/>
      <c r="SRW31" s="199" t="n"/>
      <c r="SRX31" s="199" t="n"/>
      <c r="SRY31" s="199" t="n"/>
      <c r="SRZ31" s="199" t="n"/>
      <c r="SSA31" s="199" t="n"/>
      <c r="SSB31" s="199" t="n"/>
      <c r="SSC31" s="199" t="n"/>
      <c r="SSD31" s="199" t="n"/>
      <c r="SSE31" s="199" t="n"/>
      <c r="SSF31" s="199" t="n"/>
      <c r="SSG31" s="199" t="n"/>
      <c r="SSH31" s="199" t="n"/>
      <c r="SSI31" s="199" t="n"/>
      <c r="SSJ31" s="199" t="n"/>
      <c r="SSK31" s="199" t="n"/>
      <c r="SSL31" s="199" t="n"/>
      <c r="SSM31" s="199" t="n"/>
      <c r="SSN31" s="199" t="n"/>
      <c r="SSO31" s="199" t="n"/>
      <c r="SSP31" s="199" t="n"/>
      <c r="SSQ31" s="199" t="n"/>
      <c r="SSR31" s="199" t="n"/>
      <c r="SSS31" s="199" t="n"/>
      <c r="SST31" s="199" t="n"/>
      <c r="SSU31" s="199" t="n"/>
      <c r="SSV31" s="199" t="n"/>
      <c r="SSW31" s="199" t="n"/>
      <c r="SSX31" s="199" t="n"/>
      <c r="SSY31" s="199" t="n"/>
      <c r="SSZ31" s="199" t="n"/>
      <c r="STA31" s="199" t="n"/>
      <c r="STB31" s="199" t="n"/>
      <c r="STC31" s="199" t="n"/>
      <c r="STD31" s="199" t="n"/>
      <c r="STE31" s="199" t="n"/>
      <c r="STF31" s="199" t="n"/>
      <c r="STG31" s="199" t="n"/>
      <c r="STH31" s="199" t="n"/>
      <c r="STI31" s="199" t="n"/>
      <c r="STJ31" s="199" t="n"/>
      <c r="STK31" s="199" t="n"/>
      <c r="STL31" s="199" t="n"/>
      <c r="STM31" s="199" t="n"/>
      <c r="STN31" s="199" t="n"/>
      <c r="STO31" s="199" t="n"/>
      <c r="STP31" s="199" t="n"/>
      <c r="STQ31" s="199" t="n"/>
      <c r="STR31" s="199" t="n"/>
      <c r="STS31" s="199" t="n"/>
      <c r="STT31" s="199" t="n"/>
      <c r="STU31" s="199" t="n"/>
      <c r="STV31" s="199" t="n"/>
      <c r="STW31" s="199" t="n"/>
      <c r="STX31" s="199" t="n"/>
      <c r="STY31" s="199" t="n"/>
      <c r="STZ31" s="199" t="n"/>
      <c r="SUA31" s="199" t="n"/>
      <c r="SUB31" s="199" t="n"/>
      <c r="SUC31" s="199" t="n"/>
      <c r="SUD31" s="199" t="n"/>
      <c r="SUE31" s="199" t="n"/>
      <c r="SUF31" s="199" t="n"/>
      <c r="SUG31" s="199" t="n"/>
      <c r="SUH31" s="199" t="n"/>
      <c r="SUI31" s="199" t="n"/>
      <c r="SUJ31" s="199" t="n"/>
      <c r="SUK31" s="199" t="n"/>
      <c r="SUL31" s="199" t="n"/>
      <c r="SUM31" s="199" t="n"/>
      <c r="SUN31" s="199" t="n"/>
      <c r="SUO31" s="199" t="n"/>
      <c r="SUP31" s="199" t="n"/>
      <c r="SUQ31" s="199" t="n"/>
      <c r="SUR31" s="199" t="n"/>
      <c r="SUS31" s="199" t="n"/>
      <c r="SUT31" s="199" t="n"/>
      <c r="SUU31" s="199" t="n"/>
      <c r="SUV31" s="199" t="n"/>
      <c r="SUW31" s="199" t="n"/>
      <c r="SUX31" s="199" t="n"/>
      <c r="SUY31" s="199" t="n"/>
      <c r="SUZ31" s="199" t="n"/>
      <c r="SVA31" s="199" t="n"/>
      <c r="SVB31" s="199" t="n"/>
      <c r="SVC31" s="199" t="n"/>
      <c r="SVD31" s="199" t="n"/>
      <c r="SVE31" s="199" t="n"/>
      <c r="SVF31" s="199" t="n"/>
      <c r="SVG31" s="199" t="n"/>
      <c r="SVH31" s="199" t="n"/>
      <c r="SVI31" s="199" t="n"/>
      <c r="SVJ31" s="199" t="n"/>
      <c r="SVK31" s="199" t="n"/>
      <c r="SVL31" s="199" t="n"/>
      <c r="SVM31" s="199" t="n"/>
      <c r="SVN31" s="199" t="n"/>
      <c r="SVO31" s="199" t="n"/>
      <c r="SVP31" s="199" t="n"/>
      <c r="SVQ31" s="199" t="n"/>
      <c r="SVR31" s="199" t="n"/>
      <c r="SVS31" s="199" t="n"/>
      <c r="SVT31" s="199" t="n"/>
      <c r="SVU31" s="199" t="n"/>
      <c r="SVV31" s="199" t="n"/>
      <c r="SVW31" s="199" t="n"/>
      <c r="SVX31" s="199" t="n"/>
      <c r="SVY31" s="199" t="n"/>
      <c r="SVZ31" s="199" t="n"/>
      <c r="SWA31" s="199" t="n"/>
      <c r="SWB31" s="199" t="n"/>
      <c r="SWC31" s="199" t="n"/>
      <c r="SWD31" s="199" t="n"/>
      <c r="SWE31" s="199" t="n"/>
      <c r="SWF31" s="199" t="n"/>
      <c r="SWG31" s="199" t="n"/>
      <c r="SWH31" s="199" t="n"/>
      <c r="SWI31" s="199" t="n"/>
      <c r="SWJ31" s="199" t="n"/>
      <c r="SWK31" s="199" t="n"/>
      <c r="SWL31" s="199" t="n"/>
      <c r="SWM31" s="199" t="n"/>
      <c r="SWN31" s="199" t="n"/>
      <c r="SWO31" s="199" t="n"/>
      <c r="SWP31" s="199" t="n"/>
      <c r="SWQ31" s="199" t="n"/>
      <c r="SWR31" s="199" t="n"/>
      <c r="SWS31" s="199" t="n"/>
      <c r="SWT31" s="199" t="n"/>
      <c r="SWU31" s="199" t="n"/>
      <c r="SWV31" s="199" t="n"/>
      <c r="SWW31" s="199" t="n"/>
      <c r="SWX31" s="199" t="n"/>
      <c r="SWY31" s="199" t="n"/>
      <c r="SWZ31" s="199" t="n"/>
      <c r="SXA31" s="199" t="n"/>
      <c r="SXB31" s="199" t="n"/>
      <c r="SXC31" s="199" t="n"/>
      <c r="SXD31" s="199" t="n"/>
      <c r="SXE31" s="199" t="n"/>
      <c r="SXF31" s="199" t="n"/>
      <c r="SXG31" s="199" t="n"/>
      <c r="SXH31" s="199" t="n"/>
      <c r="SXI31" s="199" t="n"/>
      <c r="SXJ31" s="199" t="n"/>
      <c r="SXK31" s="199" t="n"/>
      <c r="SXL31" s="199" t="n"/>
      <c r="SXM31" s="199" t="n"/>
      <c r="SXN31" s="199" t="n"/>
      <c r="SXO31" s="199" t="n"/>
      <c r="SXP31" s="199" t="n"/>
      <c r="SXQ31" s="199" t="n"/>
      <c r="SXR31" s="199" t="n"/>
      <c r="SXS31" s="199" t="n"/>
      <c r="SXT31" s="199" t="n"/>
      <c r="SXU31" s="199" t="n"/>
      <c r="SXV31" s="199" t="n"/>
      <c r="SXW31" s="199" t="n"/>
      <c r="SXX31" s="199" t="n"/>
      <c r="SXY31" s="199" t="n"/>
      <c r="SXZ31" s="199" t="n"/>
      <c r="SYA31" s="199" t="n"/>
      <c r="SYB31" s="199" t="n"/>
      <c r="SYC31" s="199" t="n"/>
      <c r="SYD31" s="199" t="n"/>
      <c r="SYE31" s="199" t="n"/>
      <c r="SYF31" s="199" t="n"/>
      <c r="SYG31" s="199" t="n"/>
      <c r="SYH31" s="199" t="n"/>
      <c r="SYI31" s="199" t="n"/>
      <c r="SYJ31" s="199" t="n"/>
      <c r="SYK31" s="199" t="n"/>
      <c r="SYL31" s="199" t="n"/>
      <c r="SYM31" s="199" t="n"/>
      <c r="SYN31" s="199" t="n"/>
      <c r="SYO31" s="199" t="n"/>
      <c r="SYP31" s="199" t="n"/>
      <c r="SYQ31" s="199" t="n"/>
      <c r="SYR31" s="199" t="n"/>
      <c r="SYS31" s="199" t="n"/>
      <c r="SYT31" s="199" t="n"/>
      <c r="SYU31" s="199" t="n"/>
      <c r="SYV31" s="199" t="n"/>
      <c r="SYW31" s="199" t="n"/>
      <c r="SYX31" s="199" t="n"/>
      <c r="SYY31" s="199" t="n"/>
      <c r="SYZ31" s="199" t="n"/>
      <c r="SZA31" s="199" t="n"/>
      <c r="SZB31" s="199" t="n"/>
      <c r="SZC31" s="199" t="n"/>
      <c r="SZD31" s="199" t="n"/>
      <c r="SZE31" s="199" t="n"/>
      <c r="SZF31" s="199" t="n"/>
      <c r="SZG31" s="199" t="n"/>
      <c r="SZH31" s="199" t="n"/>
      <c r="SZI31" s="199" t="n"/>
      <c r="SZJ31" s="199" t="n"/>
      <c r="SZK31" s="199" t="n"/>
      <c r="SZL31" s="199" t="n"/>
      <c r="SZM31" s="199" t="n"/>
      <c r="SZN31" s="199" t="n"/>
      <c r="SZO31" s="199" t="n"/>
      <c r="SZP31" s="199" t="n"/>
      <c r="SZQ31" s="199" t="n"/>
      <c r="SZR31" s="199" t="n"/>
      <c r="SZS31" s="199" t="n"/>
      <c r="SZT31" s="199" t="n"/>
      <c r="SZU31" s="199" t="n"/>
      <c r="SZV31" s="199" t="n"/>
      <c r="SZW31" s="199" t="n"/>
      <c r="SZX31" s="199" t="n"/>
      <c r="SZY31" s="199" t="n"/>
      <c r="SZZ31" s="199" t="n"/>
      <c r="TAA31" s="199" t="n"/>
      <c r="TAB31" s="199" t="n"/>
      <c r="TAC31" s="199" t="n"/>
      <c r="TAD31" s="199" t="n"/>
      <c r="TAE31" s="199" t="n"/>
      <c r="TAF31" s="199" t="n"/>
      <c r="TAG31" s="199" t="n"/>
      <c r="TAH31" s="199" t="n"/>
      <c r="TAI31" s="199" t="n"/>
      <c r="TAJ31" s="199" t="n"/>
      <c r="TAK31" s="199" t="n"/>
      <c r="TAL31" s="199" t="n"/>
      <c r="TAM31" s="199" t="n"/>
      <c r="TAN31" s="199" t="n"/>
      <c r="TAO31" s="199" t="n"/>
      <c r="TAP31" s="199" t="n"/>
      <c r="TAQ31" s="199" t="n"/>
      <c r="TAR31" s="199" t="n"/>
      <c r="TAS31" s="199" t="n"/>
      <c r="TAT31" s="199" t="n"/>
      <c r="TAU31" s="199" t="n"/>
      <c r="TAV31" s="199" t="n"/>
      <c r="TAW31" s="199" t="n"/>
      <c r="TAX31" s="199" t="n"/>
      <c r="TAY31" s="199" t="n"/>
      <c r="TAZ31" s="199" t="n"/>
      <c r="TBA31" s="199" t="n"/>
      <c r="TBB31" s="199" t="n"/>
      <c r="TBC31" s="199" t="n"/>
      <c r="TBD31" s="199" t="n"/>
      <c r="TBE31" s="199" t="n"/>
      <c r="TBF31" s="199" t="n"/>
      <c r="TBG31" s="199" t="n"/>
      <c r="TBH31" s="199" t="n"/>
      <c r="TBI31" s="199" t="n"/>
      <c r="TBJ31" s="199" t="n"/>
      <c r="TBK31" s="199" t="n"/>
      <c r="TBL31" s="199" t="n"/>
      <c r="TBM31" s="199" t="n"/>
      <c r="TBN31" s="199" t="n"/>
      <c r="TBO31" s="199" t="n"/>
      <c r="TBP31" s="199" t="n"/>
      <c r="TBQ31" s="199" t="n"/>
      <c r="TBR31" s="199" t="n"/>
      <c r="TBS31" s="199" t="n"/>
      <c r="TBT31" s="199" t="n"/>
      <c r="TBU31" s="199" t="n"/>
      <c r="TBV31" s="199" t="n"/>
      <c r="TBW31" s="199" t="n"/>
      <c r="TBX31" s="199" t="n"/>
      <c r="TBY31" s="199" t="n"/>
      <c r="TBZ31" s="199" t="n"/>
      <c r="TCA31" s="199" t="n"/>
      <c r="TCB31" s="199" t="n"/>
      <c r="TCC31" s="199" t="n"/>
      <c r="TCD31" s="199" t="n"/>
      <c r="TCE31" s="199" t="n"/>
      <c r="TCF31" s="199" t="n"/>
      <c r="TCG31" s="199" t="n"/>
      <c r="TCH31" s="199" t="n"/>
      <c r="TCI31" s="199" t="n"/>
      <c r="TCJ31" s="199" t="n"/>
      <c r="TCK31" s="199" t="n"/>
      <c r="TCL31" s="199" t="n"/>
      <c r="TCM31" s="199" t="n"/>
      <c r="TCN31" s="199" t="n"/>
      <c r="TCO31" s="199" t="n"/>
      <c r="TCP31" s="199" t="n"/>
      <c r="TCQ31" s="199" t="n"/>
      <c r="TCR31" s="199" t="n"/>
      <c r="TCS31" s="199" t="n"/>
      <c r="TCT31" s="199" t="n"/>
      <c r="TCU31" s="199" t="n"/>
      <c r="TCV31" s="199" t="n"/>
      <c r="TCW31" s="199" t="n"/>
      <c r="TCX31" s="199" t="n"/>
      <c r="TCY31" s="199" t="n"/>
      <c r="TCZ31" s="199" t="n"/>
      <c r="TDA31" s="199" t="n"/>
      <c r="TDB31" s="199" t="n"/>
      <c r="TDC31" s="199" t="n"/>
      <c r="TDD31" s="199" t="n"/>
      <c r="TDE31" s="199" t="n"/>
      <c r="TDF31" s="199" t="n"/>
      <c r="TDG31" s="199" t="n"/>
      <c r="TDH31" s="199" t="n"/>
      <c r="TDI31" s="199" t="n"/>
      <c r="TDJ31" s="199" t="n"/>
      <c r="TDK31" s="199" t="n"/>
      <c r="TDL31" s="199" t="n"/>
      <c r="TDM31" s="199" t="n"/>
      <c r="TDN31" s="199" t="n"/>
      <c r="TDO31" s="199" t="n"/>
      <c r="TDP31" s="199" t="n"/>
      <c r="TDQ31" s="199" t="n"/>
      <c r="TDR31" s="199" t="n"/>
      <c r="TDS31" s="199" t="n"/>
      <c r="TDT31" s="199" t="n"/>
      <c r="TDU31" s="199" t="n"/>
      <c r="TDV31" s="199" t="n"/>
      <c r="TDW31" s="199" t="n"/>
      <c r="TDX31" s="199" t="n"/>
      <c r="TDY31" s="199" t="n"/>
      <c r="TDZ31" s="199" t="n"/>
      <c r="TEA31" s="199" t="n"/>
      <c r="TEB31" s="199" t="n"/>
      <c r="TEC31" s="199" t="n"/>
      <c r="TED31" s="199" t="n"/>
      <c r="TEE31" s="199" t="n"/>
      <c r="TEF31" s="199" t="n"/>
      <c r="TEG31" s="199" t="n"/>
      <c r="TEH31" s="199" t="n"/>
      <c r="TEI31" s="199" t="n"/>
      <c r="TEJ31" s="199" t="n"/>
      <c r="TEK31" s="199" t="n"/>
      <c r="TEL31" s="199" t="n"/>
      <c r="TEM31" s="199" t="n"/>
      <c r="TEN31" s="199" t="n"/>
      <c r="TEO31" s="199" t="n"/>
      <c r="TEP31" s="199" t="n"/>
      <c r="TEQ31" s="199" t="n"/>
      <c r="TER31" s="199" t="n"/>
      <c r="TES31" s="199" t="n"/>
      <c r="TET31" s="199" t="n"/>
      <c r="TEU31" s="199" t="n"/>
      <c r="TEV31" s="199" t="n"/>
      <c r="TEW31" s="199" t="n"/>
      <c r="TEX31" s="199" t="n"/>
      <c r="TEY31" s="199" t="n"/>
      <c r="TEZ31" s="199" t="n"/>
      <c r="TFA31" s="199" t="n"/>
      <c r="TFB31" s="199" t="n"/>
      <c r="TFC31" s="199" t="n"/>
      <c r="TFD31" s="199" t="n"/>
      <c r="TFE31" s="199" t="n"/>
      <c r="TFF31" s="199" t="n"/>
      <c r="TFG31" s="199" t="n"/>
      <c r="TFH31" s="199" t="n"/>
      <c r="TFI31" s="199" t="n"/>
      <c r="TFJ31" s="199" t="n"/>
      <c r="TFK31" s="199" t="n"/>
      <c r="TFL31" s="199" t="n"/>
      <c r="TFM31" s="199" t="n"/>
      <c r="TFN31" s="199" t="n"/>
      <c r="TFO31" s="199" t="n"/>
      <c r="TFP31" s="199" t="n"/>
      <c r="TFQ31" s="199" t="n"/>
      <c r="TFR31" s="199" t="n"/>
      <c r="TFS31" s="199" t="n"/>
      <c r="TFT31" s="199" t="n"/>
      <c r="TFU31" s="199" t="n"/>
      <c r="TFV31" s="199" t="n"/>
      <c r="TFW31" s="199" t="n"/>
      <c r="TFX31" s="199" t="n"/>
      <c r="TFY31" s="199" t="n"/>
      <c r="TFZ31" s="199" t="n"/>
      <c r="TGA31" s="199" t="n"/>
      <c r="TGB31" s="199" t="n"/>
      <c r="TGC31" s="199" t="n"/>
      <c r="TGD31" s="199" t="n"/>
      <c r="TGE31" s="199" t="n"/>
      <c r="TGF31" s="199" t="n"/>
      <c r="TGG31" s="199" t="n"/>
      <c r="TGH31" s="199" t="n"/>
      <c r="TGI31" s="199" t="n"/>
      <c r="TGJ31" s="199" t="n"/>
      <c r="TGK31" s="199" t="n"/>
      <c r="TGL31" s="199" t="n"/>
      <c r="TGM31" s="199" t="n"/>
      <c r="TGN31" s="199" t="n"/>
      <c r="TGO31" s="199" t="n"/>
      <c r="TGP31" s="199" t="n"/>
      <c r="TGQ31" s="199" t="n"/>
      <c r="TGR31" s="199" t="n"/>
      <c r="TGS31" s="199" t="n"/>
      <c r="TGT31" s="199" t="n"/>
      <c r="TGU31" s="199" t="n"/>
      <c r="TGV31" s="199" t="n"/>
      <c r="TGW31" s="199" t="n"/>
      <c r="TGX31" s="199" t="n"/>
      <c r="TGY31" s="199" t="n"/>
      <c r="TGZ31" s="199" t="n"/>
      <c r="THA31" s="199" t="n"/>
      <c r="THB31" s="199" t="n"/>
      <c r="THC31" s="199" t="n"/>
      <c r="THD31" s="199" t="n"/>
      <c r="THE31" s="199" t="n"/>
      <c r="THF31" s="199" t="n"/>
      <c r="THG31" s="199" t="n"/>
      <c r="THH31" s="199" t="n"/>
      <c r="THI31" s="199" t="n"/>
      <c r="THJ31" s="199" t="n"/>
      <c r="THK31" s="199" t="n"/>
      <c r="THL31" s="199" t="n"/>
      <c r="THM31" s="199" t="n"/>
      <c r="THN31" s="199" t="n"/>
      <c r="THO31" s="199" t="n"/>
      <c r="THP31" s="199" t="n"/>
      <c r="THQ31" s="199" t="n"/>
      <c r="THR31" s="199" t="n"/>
      <c r="THS31" s="199" t="n"/>
      <c r="THT31" s="199" t="n"/>
      <c r="THU31" s="199" t="n"/>
      <c r="THV31" s="199" t="n"/>
      <c r="THW31" s="199" t="n"/>
      <c r="THX31" s="199" t="n"/>
      <c r="THY31" s="199" t="n"/>
      <c r="THZ31" s="199" t="n"/>
      <c r="TIA31" s="199" t="n"/>
      <c r="TIB31" s="199" t="n"/>
      <c r="TIC31" s="199" t="n"/>
      <c r="TID31" s="199" t="n"/>
      <c r="TIE31" s="199" t="n"/>
      <c r="TIF31" s="199" t="n"/>
      <c r="TIG31" s="199" t="n"/>
      <c r="TIH31" s="199" t="n"/>
      <c r="TII31" s="199" t="n"/>
      <c r="TIJ31" s="199" t="n"/>
      <c r="TIK31" s="199" t="n"/>
      <c r="TIL31" s="199" t="n"/>
      <c r="TIM31" s="199" t="n"/>
      <c r="TIN31" s="199" t="n"/>
      <c r="TIO31" s="199" t="n"/>
      <c r="TIP31" s="199" t="n"/>
      <c r="TIQ31" s="199" t="n"/>
      <c r="TIR31" s="199" t="n"/>
      <c r="TIS31" s="199" t="n"/>
      <c r="TIT31" s="199" t="n"/>
      <c r="TIU31" s="199" t="n"/>
      <c r="TIV31" s="199" t="n"/>
      <c r="TIW31" s="199" t="n"/>
      <c r="TIX31" s="199" t="n"/>
      <c r="TIY31" s="199" t="n"/>
      <c r="TIZ31" s="199" t="n"/>
      <c r="TJA31" s="199" t="n"/>
      <c r="TJB31" s="199" t="n"/>
      <c r="TJC31" s="199" t="n"/>
      <c r="TJD31" s="199" t="n"/>
      <c r="TJE31" s="199" t="n"/>
      <c r="TJF31" s="199" t="n"/>
      <c r="TJG31" s="199" t="n"/>
      <c r="TJH31" s="199" t="n"/>
      <c r="TJI31" s="199" t="n"/>
      <c r="TJJ31" s="199" t="n"/>
      <c r="TJK31" s="199" t="n"/>
      <c r="TJL31" s="199" t="n"/>
      <c r="TJM31" s="199" t="n"/>
      <c r="TJN31" s="199" t="n"/>
      <c r="TJO31" s="199" t="n"/>
      <c r="TJP31" s="199" t="n"/>
      <c r="TJQ31" s="199" t="n"/>
      <c r="TJR31" s="199" t="n"/>
      <c r="TJS31" s="199" t="n"/>
      <c r="TJT31" s="199" t="n"/>
      <c r="TJU31" s="199" t="n"/>
      <c r="TJV31" s="199" t="n"/>
      <c r="TJW31" s="199" t="n"/>
      <c r="TJX31" s="199" t="n"/>
      <c r="TJY31" s="199" t="n"/>
      <c r="TJZ31" s="199" t="n"/>
      <c r="TKA31" s="199" t="n"/>
      <c r="TKB31" s="199" t="n"/>
      <c r="TKC31" s="199" t="n"/>
      <c r="TKD31" s="199" t="n"/>
      <c r="TKE31" s="199" t="n"/>
      <c r="TKF31" s="199" t="n"/>
      <c r="TKG31" s="199" t="n"/>
      <c r="TKH31" s="199" t="n"/>
      <c r="TKI31" s="199" t="n"/>
      <c r="TKJ31" s="199" t="n"/>
      <c r="TKK31" s="199" t="n"/>
      <c r="TKL31" s="199" t="n"/>
      <c r="TKM31" s="199" t="n"/>
      <c r="TKN31" s="199" t="n"/>
      <c r="TKO31" s="199" t="n"/>
      <c r="TKP31" s="199" t="n"/>
      <c r="TKQ31" s="199" t="n"/>
      <c r="TKR31" s="199" t="n"/>
      <c r="TKS31" s="199" t="n"/>
      <c r="TKT31" s="199" t="n"/>
      <c r="TKU31" s="199" t="n"/>
      <c r="TKV31" s="199" t="n"/>
      <c r="TKW31" s="199" t="n"/>
      <c r="TKX31" s="199" t="n"/>
      <c r="TKY31" s="199" t="n"/>
      <c r="TKZ31" s="199" t="n"/>
      <c r="TLA31" s="199" t="n"/>
      <c r="TLB31" s="199" t="n"/>
      <c r="TLC31" s="199" t="n"/>
      <c r="TLD31" s="199" t="n"/>
      <c r="TLE31" s="199" t="n"/>
      <c r="TLF31" s="199" t="n"/>
      <c r="TLG31" s="199" t="n"/>
      <c r="TLH31" s="199" t="n"/>
      <c r="TLI31" s="199" t="n"/>
      <c r="TLJ31" s="199" t="n"/>
      <c r="TLK31" s="199" t="n"/>
      <c r="TLL31" s="199" t="n"/>
      <c r="TLM31" s="199" t="n"/>
      <c r="TLN31" s="199" t="n"/>
      <c r="TLO31" s="199" t="n"/>
      <c r="TLP31" s="199" t="n"/>
      <c r="TLQ31" s="199" t="n"/>
      <c r="TLR31" s="199" t="n"/>
      <c r="TLS31" s="199" t="n"/>
      <c r="TLT31" s="199" t="n"/>
      <c r="TLU31" s="199" t="n"/>
      <c r="TLV31" s="199" t="n"/>
      <c r="TLW31" s="199" t="n"/>
      <c r="TLX31" s="199" t="n"/>
      <c r="TLY31" s="199" t="n"/>
      <c r="TLZ31" s="199" t="n"/>
      <c r="TMA31" s="199" t="n"/>
      <c r="TMB31" s="199" t="n"/>
      <c r="TMC31" s="199" t="n"/>
      <c r="TMD31" s="199" t="n"/>
      <c r="TME31" s="199" t="n"/>
      <c r="TMF31" s="199" t="n"/>
      <c r="TMG31" s="199" t="n"/>
      <c r="TMH31" s="199" t="n"/>
      <c r="TMI31" s="199" t="n"/>
      <c r="TMJ31" s="199" t="n"/>
      <c r="TMK31" s="199" t="n"/>
      <c r="TML31" s="199" t="n"/>
      <c r="TMM31" s="199" t="n"/>
      <c r="TMN31" s="199" t="n"/>
      <c r="TMO31" s="199" t="n"/>
      <c r="TMP31" s="199" t="n"/>
      <c r="TMQ31" s="199" t="n"/>
      <c r="TMR31" s="199" t="n"/>
      <c r="TMS31" s="199" t="n"/>
      <c r="TMT31" s="199" t="n"/>
      <c r="TMU31" s="199" t="n"/>
      <c r="TMV31" s="199" t="n"/>
      <c r="TMW31" s="199" t="n"/>
      <c r="TMX31" s="199" t="n"/>
      <c r="TMY31" s="199" t="n"/>
      <c r="TMZ31" s="199" t="n"/>
      <c r="TNA31" s="199" t="n"/>
      <c r="TNB31" s="199" t="n"/>
      <c r="TNC31" s="199" t="n"/>
      <c r="TND31" s="199" t="n"/>
      <c r="TNE31" s="199" t="n"/>
      <c r="TNF31" s="199" t="n"/>
      <c r="TNG31" s="199" t="n"/>
      <c r="TNH31" s="199" t="n"/>
      <c r="TNI31" s="199" t="n"/>
      <c r="TNJ31" s="199" t="n"/>
      <c r="TNK31" s="199" t="n"/>
      <c r="TNL31" s="199" t="n"/>
      <c r="TNM31" s="199" t="n"/>
      <c r="TNN31" s="199" t="n"/>
      <c r="TNO31" s="199" t="n"/>
      <c r="TNP31" s="199" t="n"/>
      <c r="TNQ31" s="199" t="n"/>
      <c r="TNR31" s="199" t="n"/>
      <c r="TNS31" s="199" t="n"/>
      <c r="TNT31" s="199" t="n"/>
      <c r="TNU31" s="199" t="n"/>
      <c r="TNV31" s="199" t="n"/>
      <c r="TNW31" s="199" t="n"/>
      <c r="TNX31" s="199" t="n"/>
      <c r="TNY31" s="199" t="n"/>
      <c r="TNZ31" s="199" t="n"/>
      <c r="TOA31" s="199" t="n"/>
      <c r="TOB31" s="199" t="n"/>
      <c r="TOC31" s="199" t="n"/>
      <c r="TOD31" s="199" t="n"/>
      <c r="TOE31" s="199" t="n"/>
      <c r="TOF31" s="199" t="n"/>
      <c r="TOG31" s="199" t="n"/>
      <c r="TOH31" s="199" t="n"/>
      <c r="TOI31" s="199" t="n"/>
      <c r="TOJ31" s="199" t="n"/>
      <c r="TOK31" s="199" t="n"/>
      <c r="TOL31" s="199" t="n"/>
      <c r="TOM31" s="199" t="n"/>
      <c r="TON31" s="199" t="n"/>
      <c r="TOO31" s="199" t="n"/>
      <c r="TOP31" s="199" t="n"/>
      <c r="TOQ31" s="199" t="n"/>
      <c r="TOR31" s="199" t="n"/>
      <c r="TOS31" s="199" t="n"/>
      <c r="TOT31" s="199" t="n"/>
      <c r="TOU31" s="199" t="n"/>
      <c r="TOV31" s="199" t="n"/>
      <c r="TOW31" s="199" t="n"/>
      <c r="TOX31" s="199" t="n"/>
      <c r="TOY31" s="199" t="n"/>
      <c r="TOZ31" s="199" t="n"/>
      <c r="TPA31" s="199" t="n"/>
      <c r="TPB31" s="199" t="n"/>
      <c r="TPC31" s="199" t="n"/>
      <c r="TPD31" s="199" t="n"/>
      <c r="TPE31" s="199" t="n"/>
      <c r="TPF31" s="199" t="n"/>
      <c r="TPG31" s="199" t="n"/>
      <c r="TPH31" s="199" t="n"/>
      <c r="TPI31" s="199" t="n"/>
      <c r="TPJ31" s="199" t="n"/>
      <c r="TPK31" s="199" t="n"/>
      <c r="TPL31" s="199" t="n"/>
      <c r="TPM31" s="199" t="n"/>
      <c r="TPN31" s="199" t="n"/>
      <c r="TPO31" s="199" t="n"/>
      <c r="TPP31" s="199" t="n"/>
      <c r="TPQ31" s="199" t="n"/>
      <c r="TPR31" s="199" t="n"/>
      <c r="TPS31" s="199" t="n"/>
      <c r="TPT31" s="199" t="n"/>
      <c r="TPU31" s="199" t="n"/>
      <c r="TPV31" s="199" t="n"/>
      <c r="TPW31" s="199" t="n"/>
      <c r="TPX31" s="199" t="n"/>
      <c r="TPY31" s="199" t="n"/>
      <c r="TPZ31" s="199" t="n"/>
      <c r="TQA31" s="199" t="n"/>
      <c r="TQB31" s="199" t="n"/>
      <c r="TQC31" s="199" t="n"/>
      <c r="TQD31" s="199" t="n"/>
      <c r="TQE31" s="199" t="n"/>
      <c r="TQF31" s="199" t="n"/>
      <c r="TQG31" s="199" t="n"/>
      <c r="TQH31" s="199" t="n"/>
      <c r="TQI31" s="199" t="n"/>
      <c r="TQJ31" s="199" t="n"/>
      <c r="TQK31" s="199" t="n"/>
      <c r="TQL31" s="199" t="n"/>
      <c r="TQM31" s="199" t="n"/>
      <c r="TQN31" s="199" t="n"/>
      <c r="TQO31" s="199" t="n"/>
      <c r="TQP31" s="199" t="n"/>
      <c r="TQQ31" s="199" t="n"/>
      <c r="TQR31" s="199" t="n"/>
      <c r="TQS31" s="199" t="n"/>
      <c r="TQT31" s="199" t="n"/>
      <c r="TQU31" s="199" t="n"/>
      <c r="TQV31" s="199" t="n"/>
      <c r="TQW31" s="199" t="n"/>
      <c r="TQX31" s="199" t="n"/>
      <c r="TQY31" s="199" t="n"/>
      <c r="TQZ31" s="199" t="n"/>
      <c r="TRA31" s="199" t="n"/>
      <c r="TRB31" s="199" t="n"/>
      <c r="TRC31" s="199" t="n"/>
      <c r="TRD31" s="199" t="n"/>
      <c r="TRE31" s="199" t="n"/>
      <c r="TRF31" s="199" t="n"/>
      <c r="TRG31" s="199" t="n"/>
      <c r="TRH31" s="199" t="n"/>
      <c r="TRI31" s="199" t="n"/>
      <c r="TRJ31" s="199" t="n"/>
      <c r="TRK31" s="199" t="n"/>
      <c r="TRL31" s="199" t="n"/>
      <c r="TRM31" s="199" t="n"/>
      <c r="TRN31" s="199" t="n"/>
      <c r="TRO31" s="199" t="n"/>
      <c r="TRP31" s="199" t="n"/>
      <c r="TRQ31" s="199" t="n"/>
      <c r="TRR31" s="199" t="n"/>
      <c r="TRS31" s="199" t="n"/>
      <c r="TRT31" s="199" t="n"/>
      <c r="TRU31" s="199" t="n"/>
      <c r="TRV31" s="199" t="n"/>
      <c r="TRW31" s="199" t="n"/>
      <c r="TRX31" s="199" t="n"/>
      <c r="TRY31" s="199" t="n"/>
      <c r="TRZ31" s="199" t="n"/>
      <c r="TSA31" s="199" t="n"/>
      <c r="TSB31" s="199" t="n"/>
      <c r="TSC31" s="199" t="n"/>
      <c r="TSD31" s="199" t="n"/>
      <c r="TSE31" s="199" t="n"/>
      <c r="TSF31" s="199" t="n"/>
      <c r="TSG31" s="199" t="n"/>
      <c r="TSH31" s="199" t="n"/>
      <c r="TSI31" s="199" t="n"/>
      <c r="TSJ31" s="199" t="n"/>
      <c r="TSK31" s="199" t="n"/>
      <c r="TSL31" s="199" t="n"/>
      <c r="TSM31" s="199" t="n"/>
      <c r="TSN31" s="199" t="n"/>
      <c r="TSO31" s="199" t="n"/>
      <c r="TSP31" s="199" t="n"/>
      <c r="TSQ31" s="199" t="n"/>
      <c r="TSR31" s="199" t="n"/>
      <c r="TSS31" s="199" t="n"/>
      <c r="TST31" s="199" t="n"/>
      <c r="TSU31" s="199" t="n"/>
      <c r="TSV31" s="199" t="n"/>
      <c r="TSW31" s="199" t="n"/>
      <c r="TSX31" s="199" t="n"/>
      <c r="TSY31" s="199" t="n"/>
      <c r="TSZ31" s="199" t="n"/>
      <c r="TTA31" s="199" t="n"/>
      <c r="TTB31" s="199" t="n"/>
      <c r="TTC31" s="199" t="n"/>
      <c r="TTD31" s="199" t="n"/>
      <c r="TTE31" s="199" t="n"/>
      <c r="TTF31" s="199" t="n"/>
      <c r="TTG31" s="199" t="n"/>
      <c r="TTH31" s="199" t="n"/>
      <c r="TTI31" s="199" t="n"/>
      <c r="TTJ31" s="199" t="n"/>
      <c r="TTK31" s="199" t="n"/>
      <c r="TTL31" s="199" t="n"/>
      <c r="TTM31" s="199" t="n"/>
      <c r="TTN31" s="199" t="n"/>
      <c r="TTO31" s="199" t="n"/>
      <c r="TTP31" s="199" t="n"/>
      <c r="TTQ31" s="199" t="n"/>
      <c r="TTR31" s="199" t="n"/>
      <c r="TTS31" s="199" t="n"/>
      <c r="TTT31" s="199" t="n"/>
      <c r="TTU31" s="199" t="n"/>
      <c r="TTV31" s="199" t="n"/>
      <c r="TTW31" s="199" t="n"/>
      <c r="TTX31" s="199" t="n"/>
      <c r="TTY31" s="199" t="n"/>
      <c r="TTZ31" s="199" t="n"/>
      <c r="TUA31" s="199" t="n"/>
      <c r="TUB31" s="199" t="n"/>
      <c r="TUC31" s="199" t="n"/>
      <c r="TUD31" s="199" t="n"/>
      <c r="TUE31" s="199" t="n"/>
      <c r="TUF31" s="199" t="n"/>
      <c r="TUG31" s="199" t="n"/>
      <c r="TUH31" s="199" t="n"/>
      <c r="TUI31" s="199" t="n"/>
      <c r="TUJ31" s="199" t="n"/>
      <c r="TUK31" s="199" t="n"/>
      <c r="TUL31" s="199" t="n"/>
      <c r="TUM31" s="199" t="n"/>
      <c r="TUN31" s="199" t="n"/>
      <c r="TUO31" s="199" t="n"/>
      <c r="TUP31" s="199" t="n"/>
      <c r="TUQ31" s="199" t="n"/>
      <c r="TUR31" s="199" t="n"/>
      <c r="TUS31" s="199" t="n"/>
      <c r="TUT31" s="199" t="n"/>
      <c r="TUU31" s="199" t="n"/>
      <c r="TUV31" s="199" t="n"/>
      <c r="TUW31" s="199" t="n"/>
      <c r="TUX31" s="199" t="n"/>
      <c r="TUY31" s="199" t="n"/>
      <c r="TUZ31" s="199" t="n"/>
      <c r="TVA31" s="199" t="n"/>
      <c r="TVB31" s="199" t="n"/>
      <c r="TVC31" s="199" t="n"/>
      <c r="TVD31" s="199" t="n"/>
      <c r="TVE31" s="199" t="n"/>
      <c r="TVF31" s="199" t="n"/>
      <c r="TVG31" s="199" t="n"/>
      <c r="TVH31" s="199" t="n"/>
      <c r="TVI31" s="199" t="n"/>
      <c r="TVJ31" s="199" t="n"/>
      <c r="TVK31" s="199" t="n"/>
      <c r="TVL31" s="199" t="n"/>
      <c r="TVM31" s="199" t="n"/>
      <c r="TVN31" s="199" t="n"/>
      <c r="TVO31" s="199" t="n"/>
      <c r="TVP31" s="199" t="n"/>
      <c r="TVQ31" s="199" t="n"/>
      <c r="TVR31" s="199" t="n"/>
      <c r="TVS31" s="199" t="n"/>
      <c r="TVT31" s="199" t="n"/>
      <c r="TVU31" s="199" t="n"/>
      <c r="TVV31" s="199" t="n"/>
      <c r="TVW31" s="199" t="n"/>
      <c r="TVX31" s="199" t="n"/>
      <c r="TVY31" s="199" t="n"/>
      <c r="TVZ31" s="199" t="n"/>
      <c r="TWA31" s="199" t="n"/>
      <c r="TWB31" s="199" t="n"/>
      <c r="TWC31" s="199" t="n"/>
      <c r="TWD31" s="199" t="n"/>
      <c r="TWE31" s="199" t="n"/>
      <c r="TWF31" s="199" t="n"/>
      <c r="TWG31" s="199" t="n"/>
      <c r="TWH31" s="199" t="n"/>
      <c r="TWI31" s="199" t="n"/>
      <c r="TWJ31" s="199" t="n"/>
      <c r="TWK31" s="199" t="n"/>
      <c r="TWL31" s="199" t="n"/>
      <c r="TWM31" s="199" t="n"/>
      <c r="TWN31" s="199" t="n"/>
      <c r="TWO31" s="199" t="n"/>
      <c r="TWP31" s="199" t="n"/>
      <c r="TWQ31" s="199" t="n"/>
      <c r="TWR31" s="199" t="n"/>
      <c r="TWS31" s="199" t="n"/>
      <c r="TWT31" s="199" t="n"/>
      <c r="TWU31" s="199" t="n"/>
      <c r="TWV31" s="199" t="n"/>
      <c r="TWW31" s="199" t="n"/>
      <c r="TWX31" s="199" t="n"/>
      <c r="TWY31" s="199" t="n"/>
      <c r="TWZ31" s="199" t="n"/>
      <c r="TXA31" s="199" t="n"/>
      <c r="TXB31" s="199" t="n"/>
      <c r="TXC31" s="199" t="n"/>
      <c r="TXD31" s="199" t="n"/>
      <c r="TXE31" s="199" t="n"/>
      <c r="TXF31" s="199" t="n"/>
      <c r="TXG31" s="199" t="n"/>
      <c r="TXH31" s="199" t="n"/>
      <c r="TXI31" s="199" t="n"/>
      <c r="TXJ31" s="199" t="n"/>
      <c r="TXK31" s="199" t="n"/>
      <c r="TXL31" s="199" t="n"/>
      <c r="TXM31" s="199" t="n"/>
      <c r="TXN31" s="199" t="n"/>
      <c r="TXO31" s="199" t="n"/>
      <c r="TXP31" s="199" t="n"/>
      <c r="TXQ31" s="199" t="n"/>
      <c r="TXR31" s="199" t="n"/>
      <c r="TXS31" s="199" t="n"/>
      <c r="TXT31" s="199" t="n"/>
      <c r="TXU31" s="199" t="n"/>
      <c r="TXV31" s="199" t="n"/>
      <c r="TXW31" s="199" t="n"/>
      <c r="TXX31" s="199" t="n"/>
      <c r="TXY31" s="199" t="n"/>
      <c r="TXZ31" s="199" t="n"/>
      <c r="TYA31" s="199" t="n"/>
      <c r="TYB31" s="199" t="n"/>
      <c r="TYC31" s="199" t="n"/>
      <c r="TYD31" s="199" t="n"/>
      <c r="TYE31" s="199" t="n"/>
      <c r="TYF31" s="199" t="n"/>
      <c r="TYG31" s="199" t="n"/>
      <c r="TYH31" s="199" t="n"/>
      <c r="TYI31" s="199" t="n"/>
      <c r="TYJ31" s="199" t="n"/>
      <c r="TYK31" s="199" t="n"/>
      <c r="TYL31" s="199" t="n"/>
      <c r="TYM31" s="199" t="n"/>
      <c r="TYN31" s="199" t="n"/>
      <c r="TYO31" s="199" t="n"/>
      <c r="TYP31" s="199" t="n"/>
      <c r="TYQ31" s="199" t="n"/>
      <c r="TYR31" s="199" t="n"/>
      <c r="TYS31" s="199" t="n"/>
      <c r="TYT31" s="199" t="n"/>
      <c r="TYU31" s="199" t="n"/>
      <c r="TYV31" s="199" t="n"/>
      <c r="TYW31" s="199" t="n"/>
      <c r="TYX31" s="199" t="n"/>
      <c r="TYY31" s="199" t="n"/>
      <c r="TYZ31" s="199" t="n"/>
      <c r="TZA31" s="199" t="n"/>
      <c r="TZB31" s="199" t="n"/>
      <c r="TZC31" s="199" t="n"/>
      <c r="TZD31" s="199" t="n"/>
      <c r="TZE31" s="199" t="n"/>
      <c r="TZF31" s="199" t="n"/>
      <c r="TZG31" s="199" t="n"/>
      <c r="TZH31" s="199" t="n"/>
      <c r="TZI31" s="199" t="n"/>
      <c r="TZJ31" s="199" t="n"/>
      <c r="TZK31" s="199" t="n"/>
      <c r="TZL31" s="199" t="n"/>
      <c r="TZM31" s="199" t="n"/>
      <c r="TZN31" s="199" t="n"/>
      <c r="TZO31" s="199" t="n"/>
      <c r="TZP31" s="199" t="n"/>
      <c r="TZQ31" s="199" t="n"/>
      <c r="TZR31" s="199" t="n"/>
      <c r="TZS31" s="199" t="n"/>
      <c r="TZT31" s="199" t="n"/>
      <c r="TZU31" s="199" t="n"/>
      <c r="TZV31" s="199" t="n"/>
      <c r="TZW31" s="199" t="n"/>
      <c r="TZX31" s="199" t="n"/>
      <c r="TZY31" s="199" t="n"/>
      <c r="TZZ31" s="199" t="n"/>
      <c r="UAA31" s="199" t="n"/>
      <c r="UAB31" s="199" t="n"/>
      <c r="UAC31" s="199" t="n"/>
      <c r="UAD31" s="199" t="n"/>
      <c r="UAE31" s="199" t="n"/>
      <c r="UAF31" s="199" t="n"/>
      <c r="UAG31" s="199" t="n"/>
      <c r="UAH31" s="199" t="n"/>
      <c r="UAI31" s="199" t="n"/>
      <c r="UAJ31" s="199" t="n"/>
      <c r="UAK31" s="199" t="n"/>
      <c r="UAL31" s="199" t="n"/>
      <c r="UAM31" s="199" t="n"/>
      <c r="UAN31" s="199" t="n"/>
      <c r="UAO31" s="199" t="n"/>
      <c r="UAP31" s="199" t="n"/>
      <c r="UAQ31" s="199" t="n"/>
      <c r="UAR31" s="199" t="n"/>
      <c r="UAS31" s="199" t="n"/>
      <c r="UAT31" s="199" t="n"/>
      <c r="UAU31" s="199" t="n"/>
      <c r="UAV31" s="199" t="n"/>
      <c r="UAW31" s="199" t="n"/>
      <c r="UAX31" s="199" t="n"/>
      <c r="UAY31" s="199" t="n"/>
      <c r="UAZ31" s="199" t="n"/>
      <c r="UBA31" s="199" t="n"/>
      <c r="UBB31" s="199" t="n"/>
      <c r="UBC31" s="199" t="n"/>
      <c r="UBD31" s="199" t="n"/>
      <c r="UBE31" s="199" t="n"/>
      <c r="UBF31" s="199" t="n"/>
      <c r="UBG31" s="199" t="n"/>
      <c r="UBH31" s="199" t="n"/>
      <c r="UBI31" s="199" t="n"/>
      <c r="UBJ31" s="199" t="n"/>
      <c r="UBK31" s="199" t="n"/>
      <c r="UBL31" s="199" t="n"/>
      <c r="UBM31" s="199" t="n"/>
      <c r="UBN31" s="199" t="n"/>
      <c r="UBO31" s="199" t="n"/>
      <c r="UBP31" s="199" t="n"/>
      <c r="UBQ31" s="199" t="n"/>
      <c r="UBR31" s="199" t="n"/>
      <c r="UBS31" s="199" t="n"/>
      <c r="UBT31" s="199" t="n"/>
      <c r="UBU31" s="199" t="n"/>
      <c r="UBV31" s="199" t="n"/>
      <c r="UBW31" s="199" t="n"/>
      <c r="UBX31" s="199" t="n"/>
      <c r="UBY31" s="199" t="n"/>
      <c r="UBZ31" s="199" t="n"/>
      <c r="UCA31" s="199" t="n"/>
      <c r="UCB31" s="199" t="n"/>
      <c r="UCC31" s="199" t="n"/>
      <c r="UCD31" s="199" t="n"/>
      <c r="UCE31" s="199" t="n"/>
      <c r="UCF31" s="199" t="n"/>
      <c r="UCG31" s="199" t="n"/>
      <c r="UCH31" s="199" t="n"/>
      <c r="UCI31" s="199" t="n"/>
      <c r="UCJ31" s="199" t="n"/>
      <c r="UCK31" s="199" t="n"/>
      <c r="UCL31" s="199" t="n"/>
      <c r="UCM31" s="199" t="n"/>
      <c r="UCN31" s="199" t="n"/>
      <c r="UCO31" s="199" t="n"/>
      <c r="UCP31" s="199" t="n"/>
      <c r="UCQ31" s="199" t="n"/>
      <c r="UCR31" s="199" t="n"/>
      <c r="UCS31" s="199" t="n"/>
      <c r="UCT31" s="199" t="n"/>
      <c r="UCU31" s="199" t="n"/>
      <c r="UCV31" s="199" t="n"/>
      <c r="UCW31" s="199" t="n"/>
      <c r="UCX31" s="199" t="n"/>
      <c r="UCY31" s="199" t="n"/>
      <c r="UCZ31" s="199" t="n"/>
      <c r="UDA31" s="199" t="n"/>
      <c r="UDB31" s="199" t="n"/>
      <c r="UDC31" s="199" t="n"/>
      <c r="UDD31" s="199" t="n"/>
      <c r="UDE31" s="199" t="n"/>
      <c r="UDF31" s="199" t="n"/>
      <c r="UDG31" s="199" t="n"/>
      <c r="UDH31" s="199" t="n"/>
      <c r="UDI31" s="199" t="n"/>
      <c r="UDJ31" s="199" t="n"/>
      <c r="UDK31" s="199" t="n"/>
      <c r="UDL31" s="199" t="n"/>
      <c r="UDM31" s="199" t="n"/>
      <c r="UDN31" s="199" t="n"/>
      <c r="UDO31" s="199" t="n"/>
      <c r="UDP31" s="199" t="n"/>
      <c r="UDQ31" s="199" t="n"/>
      <c r="UDR31" s="199" t="n"/>
      <c r="UDS31" s="199" t="n"/>
      <c r="UDT31" s="199" t="n"/>
      <c r="UDU31" s="199" t="n"/>
      <c r="UDV31" s="199" t="n"/>
      <c r="UDW31" s="199" t="n"/>
      <c r="UDX31" s="199" t="n"/>
      <c r="UDY31" s="199" t="n"/>
      <c r="UDZ31" s="199" t="n"/>
      <c r="UEA31" s="199" t="n"/>
      <c r="UEB31" s="199" t="n"/>
      <c r="UEC31" s="199" t="n"/>
      <c r="UED31" s="199" t="n"/>
      <c r="UEE31" s="199" t="n"/>
      <c r="UEF31" s="199" t="n"/>
      <c r="UEG31" s="199" t="n"/>
      <c r="UEH31" s="199" t="n"/>
      <c r="UEI31" s="199" t="n"/>
      <c r="UEJ31" s="199" t="n"/>
      <c r="UEK31" s="199" t="n"/>
      <c r="UEL31" s="199" t="n"/>
      <c r="UEM31" s="199" t="n"/>
      <c r="UEN31" s="199" t="n"/>
      <c r="UEO31" s="199" t="n"/>
      <c r="UEP31" s="199" t="n"/>
      <c r="UEQ31" s="199" t="n"/>
      <c r="UER31" s="199" t="n"/>
      <c r="UES31" s="199" t="n"/>
      <c r="UET31" s="199" t="n"/>
      <c r="UEU31" s="199" t="n"/>
      <c r="UEV31" s="199" t="n"/>
      <c r="UEW31" s="199" t="n"/>
      <c r="UEX31" s="199" t="n"/>
      <c r="UEY31" s="199" t="n"/>
      <c r="UEZ31" s="199" t="n"/>
      <c r="UFA31" s="199" t="n"/>
      <c r="UFB31" s="199" t="n"/>
      <c r="UFC31" s="199" t="n"/>
      <c r="UFD31" s="199" t="n"/>
      <c r="UFE31" s="199" t="n"/>
      <c r="UFF31" s="199" t="n"/>
      <c r="UFG31" s="199" t="n"/>
      <c r="UFH31" s="199" t="n"/>
      <c r="UFI31" s="199" t="n"/>
      <c r="UFJ31" s="199" t="n"/>
      <c r="UFK31" s="199" t="n"/>
      <c r="UFL31" s="199" t="n"/>
      <c r="UFM31" s="199" t="n"/>
      <c r="UFN31" s="199" t="n"/>
      <c r="UFO31" s="199" t="n"/>
      <c r="UFP31" s="199" t="n"/>
      <c r="UFQ31" s="199" t="n"/>
      <c r="UFR31" s="199" t="n"/>
      <c r="UFS31" s="199" t="n"/>
      <c r="UFT31" s="199" t="n"/>
      <c r="UFU31" s="199" t="n"/>
      <c r="UFV31" s="199" t="n"/>
      <c r="UFW31" s="199" t="n"/>
      <c r="UFX31" s="199" t="n"/>
      <c r="UFY31" s="199" t="n"/>
      <c r="UFZ31" s="199" t="n"/>
      <c r="UGA31" s="199" t="n"/>
      <c r="UGB31" s="199" t="n"/>
      <c r="UGC31" s="199" t="n"/>
      <c r="UGD31" s="199" t="n"/>
      <c r="UGE31" s="199" t="n"/>
      <c r="UGF31" s="199" t="n"/>
      <c r="UGG31" s="199" t="n"/>
      <c r="UGH31" s="199" t="n"/>
      <c r="UGI31" s="199" t="n"/>
      <c r="UGJ31" s="199" t="n"/>
      <c r="UGK31" s="199" t="n"/>
      <c r="UGL31" s="199" t="n"/>
      <c r="UGM31" s="199" t="n"/>
      <c r="UGN31" s="199" t="n"/>
      <c r="UGO31" s="199" t="n"/>
      <c r="UGP31" s="199" t="n"/>
      <c r="UGQ31" s="199" t="n"/>
      <c r="UGR31" s="199" t="n"/>
      <c r="UGS31" s="199" t="n"/>
      <c r="UGT31" s="199" t="n"/>
      <c r="UGU31" s="199" t="n"/>
      <c r="UGV31" s="199" t="n"/>
      <c r="UGW31" s="199" t="n"/>
      <c r="UGX31" s="199" t="n"/>
      <c r="UGY31" s="199" t="n"/>
      <c r="UGZ31" s="199" t="n"/>
      <c r="UHA31" s="199" t="n"/>
      <c r="UHB31" s="199" t="n"/>
      <c r="UHC31" s="199" t="n"/>
      <c r="UHD31" s="199" t="n"/>
      <c r="UHE31" s="199" t="n"/>
      <c r="UHF31" s="199" t="n"/>
      <c r="UHG31" s="199" t="n"/>
      <c r="UHH31" s="199" t="n"/>
      <c r="UHI31" s="199" t="n"/>
      <c r="UHJ31" s="199" t="n"/>
      <c r="UHK31" s="199" t="n"/>
      <c r="UHL31" s="199" t="n"/>
      <c r="UHM31" s="199" t="n"/>
      <c r="UHN31" s="199" t="n"/>
      <c r="UHO31" s="199" t="n"/>
      <c r="UHP31" s="199" t="n"/>
      <c r="UHQ31" s="199" t="n"/>
      <c r="UHR31" s="199" t="n"/>
      <c r="UHS31" s="199" t="n"/>
      <c r="UHT31" s="199" t="n"/>
      <c r="UHU31" s="199" t="n"/>
      <c r="UHV31" s="199" t="n"/>
      <c r="UHW31" s="199" t="n"/>
      <c r="UHX31" s="199" t="n"/>
      <c r="UHY31" s="199" t="n"/>
      <c r="UHZ31" s="199" t="n"/>
      <c r="UIA31" s="199" t="n"/>
      <c r="UIB31" s="199" t="n"/>
      <c r="UIC31" s="199" t="n"/>
      <c r="UID31" s="199" t="n"/>
      <c r="UIE31" s="199" t="n"/>
      <c r="UIF31" s="199" t="n"/>
      <c r="UIG31" s="199" t="n"/>
      <c r="UIH31" s="199" t="n"/>
      <c r="UII31" s="199" t="n"/>
      <c r="UIJ31" s="199" t="n"/>
      <c r="UIK31" s="199" t="n"/>
      <c r="UIL31" s="199" t="n"/>
      <c r="UIM31" s="199" t="n"/>
      <c r="UIN31" s="199" t="n"/>
      <c r="UIO31" s="199" t="n"/>
      <c r="UIP31" s="199" t="n"/>
      <c r="UIQ31" s="199" t="n"/>
      <c r="UIR31" s="199" t="n"/>
      <c r="UIS31" s="199" t="n"/>
      <c r="UIT31" s="199" t="n"/>
      <c r="UIU31" s="199" t="n"/>
      <c r="UIV31" s="199" t="n"/>
      <c r="UIW31" s="199" t="n"/>
      <c r="UIX31" s="199" t="n"/>
      <c r="UIY31" s="199" t="n"/>
      <c r="UIZ31" s="199" t="n"/>
      <c r="UJA31" s="199" t="n"/>
      <c r="UJB31" s="199" t="n"/>
      <c r="UJC31" s="199" t="n"/>
      <c r="UJD31" s="199" t="n"/>
      <c r="UJE31" s="199" t="n"/>
      <c r="UJF31" s="199" t="n"/>
      <c r="UJG31" s="199" t="n"/>
      <c r="UJH31" s="199" t="n"/>
      <c r="UJI31" s="199" t="n"/>
      <c r="UJJ31" s="199" t="n"/>
      <c r="UJK31" s="199" t="n"/>
      <c r="UJL31" s="199" t="n"/>
      <c r="UJM31" s="199" t="n"/>
      <c r="UJN31" s="199" t="n"/>
      <c r="UJO31" s="199" t="n"/>
      <c r="UJP31" s="199" t="n"/>
      <c r="UJQ31" s="199" t="n"/>
      <c r="UJR31" s="199" t="n"/>
      <c r="UJS31" s="199" t="n"/>
      <c r="UJT31" s="199" t="n"/>
      <c r="UJU31" s="199" t="n"/>
      <c r="UJV31" s="199" t="n"/>
      <c r="UJW31" s="199" t="n"/>
      <c r="UJX31" s="199" t="n"/>
      <c r="UJY31" s="199" t="n"/>
      <c r="UJZ31" s="199" t="n"/>
      <c r="UKA31" s="199" t="n"/>
      <c r="UKB31" s="199" t="n"/>
      <c r="UKC31" s="199" t="n"/>
      <c r="UKD31" s="199" t="n"/>
      <c r="UKE31" s="199" t="n"/>
      <c r="UKF31" s="199" t="n"/>
      <c r="UKG31" s="199" t="n"/>
      <c r="UKH31" s="199" t="n"/>
      <c r="UKI31" s="199" t="n"/>
      <c r="UKJ31" s="199" t="n"/>
      <c r="UKK31" s="199" t="n"/>
      <c r="UKL31" s="199" t="n"/>
      <c r="UKM31" s="199" t="n"/>
      <c r="UKN31" s="199" t="n"/>
      <c r="UKO31" s="199" t="n"/>
      <c r="UKP31" s="199" t="n"/>
      <c r="UKQ31" s="199" t="n"/>
      <c r="UKR31" s="199" t="n"/>
      <c r="UKS31" s="199" t="n"/>
      <c r="UKT31" s="199" t="n"/>
      <c r="UKU31" s="199" t="n"/>
      <c r="UKV31" s="199" t="n"/>
      <c r="UKW31" s="199" t="n"/>
      <c r="UKX31" s="199" t="n"/>
      <c r="UKY31" s="199" t="n"/>
      <c r="UKZ31" s="199" t="n"/>
      <c r="ULA31" s="199" t="n"/>
      <c r="ULB31" s="199" t="n"/>
      <c r="ULC31" s="199" t="n"/>
      <c r="ULD31" s="199" t="n"/>
      <c r="ULE31" s="199" t="n"/>
      <c r="ULF31" s="199" t="n"/>
      <c r="ULG31" s="199" t="n"/>
      <c r="ULH31" s="199" t="n"/>
      <c r="ULI31" s="199" t="n"/>
      <c r="ULJ31" s="199" t="n"/>
      <c r="ULK31" s="199" t="n"/>
      <c r="ULL31" s="199" t="n"/>
      <c r="ULM31" s="199" t="n"/>
      <c r="ULN31" s="199" t="n"/>
      <c r="ULO31" s="199" t="n"/>
      <c r="ULP31" s="199" t="n"/>
      <c r="ULQ31" s="199" t="n"/>
      <c r="ULR31" s="199" t="n"/>
      <c r="ULS31" s="199" t="n"/>
      <c r="ULT31" s="199" t="n"/>
      <c r="ULU31" s="199" t="n"/>
      <c r="ULV31" s="199" t="n"/>
      <c r="ULW31" s="199" t="n"/>
      <c r="ULX31" s="199" t="n"/>
      <c r="ULY31" s="199" t="n"/>
      <c r="ULZ31" s="199" t="n"/>
      <c r="UMA31" s="199" t="n"/>
      <c r="UMB31" s="199" t="n"/>
      <c r="UMC31" s="199" t="n"/>
      <c r="UMD31" s="199" t="n"/>
      <c r="UME31" s="199" t="n"/>
      <c r="UMF31" s="199" t="n"/>
      <c r="UMG31" s="199" t="n"/>
      <c r="UMH31" s="199" t="n"/>
      <c r="UMI31" s="199" t="n"/>
      <c r="UMJ31" s="199" t="n"/>
      <c r="UMK31" s="199" t="n"/>
      <c r="UML31" s="199" t="n"/>
      <c r="UMM31" s="199" t="n"/>
      <c r="UMN31" s="199" t="n"/>
      <c r="UMO31" s="199" t="n"/>
      <c r="UMP31" s="199" t="n"/>
      <c r="UMQ31" s="199" t="n"/>
      <c r="UMR31" s="199" t="n"/>
      <c r="UMS31" s="199" t="n"/>
      <c r="UMT31" s="199" t="n"/>
      <c r="UMU31" s="199" t="n"/>
      <c r="UMV31" s="199" t="n"/>
      <c r="UMW31" s="199" t="n"/>
      <c r="UMX31" s="199" t="n"/>
      <c r="UMY31" s="199" t="n"/>
      <c r="UMZ31" s="199" t="n"/>
      <c r="UNA31" s="199" t="n"/>
      <c r="UNB31" s="199" t="n"/>
      <c r="UNC31" s="199" t="n"/>
      <c r="UND31" s="199" t="n"/>
      <c r="UNE31" s="199" t="n"/>
      <c r="UNF31" s="199" t="n"/>
      <c r="UNG31" s="199" t="n"/>
      <c r="UNH31" s="199" t="n"/>
      <c r="UNI31" s="199" t="n"/>
      <c r="UNJ31" s="199" t="n"/>
      <c r="UNK31" s="199" t="n"/>
      <c r="UNL31" s="199" t="n"/>
      <c r="UNM31" s="199" t="n"/>
      <c r="UNN31" s="199" t="n"/>
      <c r="UNO31" s="199" t="n"/>
      <c r="UNP31" s="199" t="n"/>
      <c r="UNQ31" s="199" t="n"/>
      <c r="UNR31" s="199" t="n"/>
      <c r="UNS31" s="199" t="n"/>
      <c r="UNT31" s="199" t="n"/>
      <c r="UNU31" s="199" t="n"/>
      <c r="UNV31" s="199" t="n"/>
      <c r="UNW31" s="199" t="n"/>
      <c r="UNX31" s="199" t="n"/>
      <c r="UNY31" s="199" t="n"/>
      <c r="UNZ31" s="199" t="n"/>
      <c r="UOA31" s="199" t="n"/>
      <c r="UOB31" s="199" t="n"/>
      <c r="UOC31" s="199" t="n"/>
      <c r="UOD31" s="199" t="n"/>
      <c r="UOE31" s="199" t="n"/>
      <c r="UOF31" s="199" t="n"/>
      <c r="UOG31" s="199" t="n"/>
      <c r="UOH31" s="199" t="n"/>
      <c r="UOI31" s="199" t="n"/>
      <c r="UOJ31" s="199" t="n"/>
      <c r="UOK31" s="199" t="n"/>
      <c r="UOL31" s="199" t="n"/>
      <c r="UOM31" s="199" t="n"/>
      <c r="UON31" s="199" t="n"/>
      <c r="UOO31" s="199" t="n"/>
      <c r="UOP31" s="199" t="n"/>
      <c r="UOQ31" s="199" t="n"/>
      <c r="UOR31" s="199" t="n"/>
      <c r="UOS31" s="199" t="n"/>
      <c r="UOT31" s="199" t="n"/>
      <c r="UOU31" s="199" t="n"/>
      <c r="UOV31" s="199" t="n"/>
      <c r="UOW31" s="199" t="n"/>
      <c r="UOX31" s="199" t="n"/>
      <c r="UOY31" s="199" t="n"/>
      <c r="UOZ31" s="199" t="n"/>
      <c r="UPA31" s="199" t="n"/>
      <c r="UPB31" s="199" t="n"/>
      <c r="UPC31" s="199" t="n"/>
      <c r="UPD31" s="199" t="n"/>
      <c r="UPE31" s="199" t="n"/>
      <c r="UPF31" s="199" t="n"/>
      <c r="UPG31" s="199" t="n"/>
      <c r="UPH31" s="199" t="n"/>
      <c r="UPI31" s="199" t="n"/>
      <c r="UPJ31" s="199" t="n"/>
      <c r="UPK31" s="199" t="n"/>
      <c r="UPL31" s="199" t="n"/>
      <c r="UPM31" s="199" t="n"/>
      <c r="UPN31" s="199" t="n"/>
      <c r="UPO31" s="199" t="n"/>
      <c r="UPP31" s="199" t="n"/>
      <c r="UPQ31" s="199" t="n"/>
      <c r="UPR31" s="199" t="n"/>
      <c r="UPS31" s="199" t="n"/>
      <c r="UPT31" s="199" t="n"/>
      <c r="UPU31" s="199" t="n"/>
      <c r="UPV31" s="199" t="n"/>
      <c r="UPW31" s="199" t="n"/>
      <c r="UPX31" s="199" t="n"/>
      <c r="UPY31" s="199" t="n"/>
      <c r="UPZ31" s="199" t="n"/>
      <c r="UQA31" s="199" t="n"/>
      <c r="UQB31" s="199" t="n"/>
      <c r="UQC31" s="199" t="n"/>
      <c r="UQD31" s="199" t="n"/>
      <c r="UQE31" s="199" t="n"/>
      <c r="UQF31" s="199" t="n"/>
      <c r="UQG31" s="199" t="n"/>
      <c r="UQH31" s="199" t="n"/>
      <c r="UQI31" s="199" t="n"/>
      <c r="UQJ31" s="199" t="n"/>
      <c r="UQK31" s="199" t="n"/>
      <c r="UQL31" s="199" t="n"/>
      <c r="UQM31" s="199" t="n"/>
      <c r="UQN31" s="199" t="n"/>
      <c r="UQO31" s="199" t="n"/>
      <c r="UQP31" s="199" t="n"/>
      <c r="UQQ31" s="199" t="n"/>
      <c r="UQR31" s="199" t="n"/>
      <c r="UQS31" s="199" t="n"/>
      <c r="UQT31" s="199" t="n"/>
      <c r="UQU31" s="199" t="n"/>
      <c r="UQV31" s="199" t="n"/>
      <c r="UQW31" s="199" t="n"/>
      <c r="UQX31" s="199" t="n"/>
      <c r="UQY31" s="199" t="n"/>
      <c r="UQZ31" s="199" t="n"/>
      <c r="URA31" s="199" t="n"/>
      <c r="URB31" s="199" t="n"/>
      <c r="URC31" s="199" t="n"/>
      <c r="URD31" s="199" t="n"/>
      <c r="URE31" s="199" t="n"/>
      <c r="URF31" s="199" t="n"/>
      <c r="URG31" s="199" t="n"/>
      <c r="URH31" s="199" t="n"/>
      <c r="URI31" s="199" t="n"/>
      <c r="URJ31" s="199" t="n"/>
      <c r="URK31" s="199" t="n"/>
      <c r="URL31" s="199" t="n"/>
      <c r="URM31" s="199" t="n"/>
      <c r="URN31" s="199" t="n"/>
      <c r="URO31" s="199" t="n"/>
      <c r="URP31" s="199" t="n"/>
      <c r="URQ31" s="199" t="n"/>
      <c r="URR31" s="199" t="n"/>
      <c r="URS31" s="199" t="n"/>
      <c r="URT31" s="199" t="n"/>
      <c r="URU31" s="199" t="n"/>
      <c r="URV31" s="199" t="n"/>
      <c r="URW31" s="199" t="n"/>
      <c r="URX31" s="199" t="n"/>
      <c r="URY31" s="199" t="n"/>
      <c r="URZ31" s="199" t="n"/>
      <c r="USA31" s="199" t="n"/>
      <c r="USB31" s="199" t="n"/>
      <c r="USC31" s="199" t="n"/>
      <c r="USD31" s="199" t="n"/>
      <c r="USE31" s="199" t="n"/>
      <c r="USF31" s="199" t="n"/>
      <c r="USG31" s="199" t="n"/>
      <c r="USH31" s="199" t="n"/>
      <c r="USI31" s="199" t="n"/>
      <c r="USJ31" s="199" t="n"/>
      <c r="USK31" s="199" t="n"/>
      <c r="USL31" s="199" t="n"/>
      <c r="USM31" s="199" t="n"/>
      <c r="USN31" s="199" t="n"/>
      <c r="USO31" s="199" t="n"/>
      <c r="USP31" s="199" t="n"/>
      <c r="USQ31" s="199" t="n"/>
      <c r="USR31" s="199" t="n"/>
      <c r="USS31" s="199" t="n"/>
      <c r="UST31" s="199" t="n"/>
      <c r="USU31" s="199" t="n"/>
      <c r="USV31" s="199" t="n"/>
      <c r="USW31" s="199" t="n"/>
      <c r="USX31" s="199" t="n"/>
      <c r="USY31" s="199" t="n"/>
      <c r="USZ31" s="199" t="n"/>
      <c r="UTA31" s="199" t="n"/>
      <c r="UTB31" s="199" t="n"/>
      <c r="UTC31" s="199" t="n"/>
      <c r="UTD31" s="199" t="n"/>
      <c r="UTE31" s="199" t="n"/>
      <c r="UTF31" s="199" t="n"/>
      <c r="UTG31" s="199" t="n"/>
      <c r="UTH31" s="199" t="n"/>
      <c r="UTI31" s="199" t="n"/>
      <c r="UTJ31" s="199" t="n"/>
      <c r="UTK31" s="199" t="n"/>
      <c r="UTL31" s="199" t="n"/>
      <c r="UTM31" s="199" t="n"/>
      <c r="UTN31" s="199" t="n"/>
      <c r="UTO31" s="199" t="n"/>
      <c r="UTP31" s="199" t="n"/>
      <c r="UTQ31" s="199" t="n"/>
      <c r="UTR31" s="199" t="n"/>
      <c r="UTS31" s="199" t="n"/>
      <c r="UTT31" s="199" t="n"/>
      <c r="UTU31" s="199" t="n"/>
      <c r="UTV31" s="199" t="n"/>
      <c r="UTW31" s="199" t="n"/>
      <c r="UTX31" s="199" t="n"/>
      <c r="UTY31" s="199" t="n"/>
      <c r="UTZ31" s="199" t="n"/>
      <c r="UUA31" s="199" t="n"/>
      <c r="UUB31" s="199" t="n"/>
      <c r="UUC31" s="199" t="n"/>
      <c r="UUD31" s="199" t="n"/>
      <c r="UUE31" s="199" t="n"/>
      <c r="UUF31" s="199" t="n"/>
      <c r="UUG31" s="199" t="n"/>
      <c r="UUH31" s="199" t="n"/>
      <c r="UUI31" s="199" t="n"/>
      <c r="UUJ31" s="199" t="n"/>
      <c r="UUK31" s="199" t="n"/>
      <c r="UUL31" s="199" t="n"/>
      <c r="UUM31" s="199" t="n"/>
      <c r="UUN31" s="199" t="n"/>
      <c r="UUO31" s="199" t="n"/>
      <c r="UUP31" s="199" t="n"/>
      <c r="UUQ31" s="199" t="n"/>
      <c r="UUR31" s="199" t="n"/>
      <c r="UUS31" s="199" t="n"/>
      <c r="UUT31" s="199" t="n"/>
      <c r="UUU31" s="199" t="n"/>
      <c r="UUV31" s="199" t="n"/>
      <c r="UUW31" s="199" t="n"/>
      <c r="UUX31" s="199" t="n"/>
      <c r="UUY31" s="199" t="n"/>
      <c r="UUZ31" s="199" t="n"/>
      <c r="UVA31" s="199" t="n"/>
      <c r="UVB31" s="199" t="n"/>
      <c r="UVC31" s="199" t="n"/>
      <c r="UVD31" s="199" t="n"/>
      <c r="UVE31" s="199" t="n"/>
      <c r="UVF31" s="199" t="n"/>
      <c r="UVG31" s="199" t="n"/>
      <c r="UVH31" s="199" t="n"/>
      <c r="UVI31" s="199" t="n"/>
      <c r="UVJ31" s="199" t="n"/>
      <c r="UVK31" s="199" t="n"/>
      <c r="UVL31" s="199" t="n"/>
      <c r="UVM31" s="199" t="n"/>
      <c r="UVN31" s="199" t="n"/>
      <c r="UVO31" s="199" t="n"/>
      <c r="UVP31" s="199" t="n"/>
      <c r="UVQ31" s="199" t="n"/>
      <c r="UVR31" s="199" t="n"/>
      <c r="UVS31" s="199" t="n"/>
      <c r="UVT31" s="199" t="n"/>
      <c r="UVU31" s="199" t="n"/>
      <c r="UVV31" s="199" t="n"/>
      <c r="UVW31" s="199" t="n"/>
      <c r="UVX31" s="199" t="n"/>
      <c r="UVY31" s="199" t="n"/>
      <c r="UVZ31" s="199" t="n"/>
      <c r="UWA31" s="199" t="n"/>
      <c r="UWB31" s="199" t="n"/>
      <c r="UWC31" s="199" t="n"/>
      <c r="UWD31" s="199" t="n"/>
      <c r="UWE31" s="199" t="n"/>
      <c r="UWF31" s="199" t="n"/>
      <c r="UWG31" s="199" t="n"/>
      <c r="UWH31" s="199" t="n"/>
      <c r="UWI31" s="199" t="n"/>
      <c r="UWJ31" s="199" t="n"/>
      <c r="UWK31" s="199" t="n"/>
      <c r="UWL31" s="199" t="n"/>
      <c r="UWM31" s="199" t="n"/>
      <c r="UWN31" s="199" t="n"/>
      <c r="UWO31" s="199" t="n"/>
      <c r="UWP31" s="199" t="n"/>
      <c r="UWQ31" s="199" t="n"/>
      <c r="UWR31" s="199" t="n"/>
      <c r="UWS31" s="199" t="n"/>
      <c r="UWT31" s="199" t="n"/>
      <c r="UWU31" s="199" t="n"/>
      <c r="UWV31" s="199" t="n"/>
      <c r="UWW31" s="199" t="n"/>
      <c r="UWX31" s="199" t="n"/>
      <c r="UWY31" s="199" t="n"/>
      <c r="UWZ31" s="199" t="n"/>
      <c r="UXA31" s="199" t="n"/>
      <c r="UXB31" s="199" t="n"/>
      <c r="UXC31" s="199" t="n"/>
      <c r="UXD31" s="199" t="n"/>
      <c r="UXE31" s="199" t="n"/>
      <c r="UXF31" s="199" t="n"/>
      <c r="UXG31" s="199" t="n"/>
      <c r="UXH31" s="199" t="n"/>
      <c r="UXI31" s="199" t="n"/>
      <c r="UXJ31" s="199" t="n"/>
      <c r="UXK31" s="199" t="n"/>
      <c r="UXL31" s="199" t="n"/>
      <c r="UXM31" s="199" t="n"/>
      <c r="UXN31" s="199" t="n"/>
      <c r="UXO31" s="199" t="n"/>
      <c r="UXP31" s="199" t="n"/>
      <c r="UXQ31" s="199" t="n"/>
      <c r="UXR31" s="199" t="n"/>
      <c r="UXS31" s="199" t="n"/>
      <c r="UXT31" s="199" t="n"/>
      <c r="UXU31" s="199" t="n"/>
      <c r="UXV31" s="199" t="n"/>
      <c r="UXW31" s="199" t="n"/>
      <c r="UXX31" s="199" t="n"/>
      <c r="UXY31" s="199" t="n"/>
      <c r="UXZ31" s="199" t="n"/>
      <c r="UYA31" s="199" t="n"/>
      <c r="UYB31" s="199" t="n"/>
      <c r="UYC31" s="199" t="n"/>
      <c r="UYD31" s="199" t="n"/>
      <c r="UYE31" s="199" t="n"/>
      <c r="UYF31" s="199" t="n"/>
      <c r="UYG31" s="199" t="n"/>
      <c r="UYH31" s="199" t="n"/>
      <c r="UYI31" s="199" t="n"/>
      <c r="UYJ31" s="199" t="n"/>
      <c r="UYK31" s="199" t="n"/>
      <c r="UYL31" s="199" t="n"/>
      <c r="UYM31" s="199" t="n"/>
      <c r="UYN31" s="199" t="n"/>
      <c r="UYO31" s="199" t="n"/>
      <c r="UYP31" s="199" t="n"/>
      <c r="UYQ31" s="199" t="n"/>
      <c r="UYR31" s="199" t="n"/>
      <c r="UYS31" s="199" t="n"/>
      <c r="UYT31" s="199" t="n"/>
      <c r="UYU31" s="199" t="n"/>
      <c r="UYV31" s="199" t="n"/>
      <c r="UYW31" s="199" t="n"/>
      <c r="UYX31" s="199" t="n"/>
      <c r="UYY31" s="199" t="n"/>
      <c r="UYZ31" s="199" t="n"/>
      <c r="UZA31" s="199" t="n"/>
      <c r="UZB31" s="199" t="n"/>
      <c r="UZC31" s="199" t="n"/>
      <c r="UZD31" s="199" t="n"/>
      <c r="UZE31" s="199" t="n"/>
      <c r="UZF31" s="199" t="n"/>
      <c r="UZG31" s="199" t="n"/>
      <c r="UZH31" s="199" t="n"/>
      <c r="UZI31" s="199" t="n"/>
      <c r="UZJ31" s="199" t="n"/>
      <c r="UZK31" s="199" t="n"/>
      <c r="UZL31" s="199" t="n"/>
      <c r="UZM31" s="199" t="n"/>
      <c r="UZN31" s="199" t="n"/>
      <c r="UZO31" s="199" t="n"/>
      <c r="UZP31" s="199" t="n"/>
      <c r="UZQ31" s="199" t="n"/>
      <c r="UZR31" s="199" t="n"/>
      <c r="UZS31" s="199" t="n"/>
      <c r="UZT31" s="199" t="n"/>
      <c r="UZU31" s="199" t="n"/>
      <c r="UZV31" s="199" t="n"/>
      <c r="UZW31" s="199" t="n"/>
      <c r="UZX31" s="199" t="n"/>
      <c r="UZY31" s="199" t="n"/>
      <c r="UZZ31" s="199" t="n"/>
      <c r="VAA31" s="199" t="n"/>
      <c r="VAB31" s="199" t="n"/>
      <c r="VAC31" s="199" t="n"/>
      <c r="VAD31" s="199" t="n"/>
      <c r="VAE31" s="199" t="n"/>
      <c r="VAF31" s="199" t="n"/>
      <c r="VAG31" s="199" t="n"/>
      <c r="VAH31" s="199" t="n"/>
      <c r="VAI31" s="199" t="n"/>
      <c r="VAJ31" s="199" t="n"/>
      <c r="VAK31" s="199" t="n"/>
      <c r="VAL31" s="199" t="n"/>
      <c r="VAM31" s="199" t="n"/>
      <c r="VAN31" s="199" t="n"/>
      <c r="VAO31" s="199" t="n"/>
      <c r="VAP31" s="199" t="n"/>
      <c r="VAQ31" s="199" t="n"/>
      <c r="VAR31" s="199" t="n"/>
      <c r="VAS31" s="199" t="n"/>
      <c r="VAT31" s="199" t="n"/>
      <c r="VAU31" s="199" t="n"/>
      <c r="VAV31" s="199" t="n"/>
      <c r="VAW31" s="199" t="n"/>
      <c r="VAX31" s="199" t="n"/>
      <c r="VAY31" s="199" t="n"/>
      <c r="VAZ31" s="199" t="n"/>
      <c r="VBA31" s="199" t="n"/>
      <c r="VBB31" s="199" t="n"/>
      <c r="VBC31" s="199" t="n"/>
      <c r="VBD31" s="199" t="n"/>
      <c r="VBE31" s="199" t="n"/>
      <c r="VBF31" s="199" t="n"/>
      <c r="VBG31" s="199" t="n"/>
      <c r="VBH31" s="199" t="n"/>
      <c r="VBI31" s="199" t="n"/>
      <c r="VBJ31" s="199" t="n"/>
      <c r="VBK31" s="199" t="n"/>
      <c r="VBL31" s="199" t="n"/>
      <c r="VBM31" s="199" t="n"/>
      <c r="VBN31" s="199" t="n"/>
      <c r="VBO31" s="199" t="n"/>
      <c r="VBP31" s="199" t="n"/>
      <c r="VBQ31" s="199" t="n"/>
      <c r="VBR31" s="199" t="n"/>
      <c r="VBS31" s="199" t="n"/>
      <c r="VBT31" s="199" t="n"/>
      <c r="VBU31" s="199" t="n"/>
      <c r="VBV31" s="199" t="n"/>
      <c r="VBW31" s="199" t="n"/>
      <c r="VBX31" s="199" t="n"/>
      <c r="VBY31" s="199" t="n"/>
      <c r="VBZ31" s="199" t="n"/>
      <c r="VCA31" s="199" t="n"/>
      <c r="VCB31" s="199" t="n"/>
      <c r="VCC31" s="199" t="n"/>
      <c r="VCD31" s="199" t="n"/>
      <c r="VCE31" s="199" t="n"/>
      <c r="VCF31" s="199" t="n"/>
      <c r="VCG31" s="199" t="n"/>
      <c r="VCH31" s="199" t="n"/>
      <c r="VCI31" s="199" t="n"/>
      <c r="VCJ31" s="199" t="n"/>
      <c r="VCK31" s="199" t="n"/>
      <c r="VCL31" s="199" t="n"/>
      <c r="VCM31" s="199" t="n"/>
      <c r="VCN31" s="199" t="n"/>
      <c r="VCO31" s="199" t="n"/>
      <c r="VCP31" s="199" t="n"/>
      <c r="VCQ31" s="199" t="n"/>
      <c r="VCR31" s="199" t="n"/>
      <c r="VCS31" s="199" t="n"/>
      <c r="VCT31" s="199" t="n"/>
      <c r="VCU31" s="199" t="n"/>
      <c r="VCV31" s="199" t="n"/>
      <c r="VCW31" s="199" t="n"/>
      <c r="VCX31" s="199" t="n"/>
      <c r="VCY31" s="199" t="n"/>
      <c r="VCZ31" s="199" t="n"/>
      <c r="VDA31" s="199" t="n"/>
      <c r="VDB31" s="199" t="n"/>
      <c r="VDC31" s="199" t="n"/>
      <c r="VDD31" s="199" t="n"/>
      <c r="VDE31" s="199" t="n"/>
      <c r="VDF31" s="199" t="n"/>
      <c r="VDG31" s="199" t="n"/>
      <c r="VDH31" s="199" t="n"/>
      <c r="VDI31" s="199" t="n"/>
      <c r="VDJ31" s="199" t="n"/>
      <c r="VDK31" s="199" t="n"/>
      <c r="VDL31" s="199" t="n"/>
      <c r="VDM31" s="199" t="n"/>
      <c r="VDN31" s="199" t="n"/>
      <c r="VDO31" s="199" t="n"/>
      <c r="VDP31" s="199" t="n"/>
      <c r="VDQ31" s="199" t="n"/>
      <c r="VDR31" s="199" t="n"/>
      <c r="VDS31" s="199" t="n"/>
      <c r="VDT31" s="199" t="n"/>
      <c r="VDU31" s="199" t="n"/>
      <c r="VDV31" s="199" t="n"/>
      <c r="VDW31" s="199" t="n"/>
      <c r="VDX31" s="199" t="n"/>
      <c r="VDY31" s="199" t="n"/>
      <c r="VDZ31" s="199" t="n"/>
      <c r="VEA31" s="199" t="n"/>
      <c r="VEB31" s="199" t="n"/>
      <c r="VEC31" s="199" t="n"/>
      <c r="VED31" s="199" t="n"/>
      <c r="VEE31" s="199" t="n"/>
      <c r="VEF31" s="199" t="n"/>
      <c r="VEG31" s="199" t="n"/>
      <c r="VEH31" s="199" t="n"/>
      <c r="VEI31" s="199" t="n"/>
      <c r="VEJ31" s="199" t="n"/>
      <c r="VEK31" s="199" t="n"/>
      <c r="VEL31" s="199" t="n"/>
      <c r="VEM31" s="199" t="n"/>
      <c r="VEN31" s="199" t="n"/>
      <c r="VEO31" s="199" t="n"/>
      <c r="VEP31" s="199" t="n"/>
      <c r="VEQ31" s="199" t="n"/>
      <c r="VER31" s="199" t="n"/>
      <c r="VES31" s="199" t="n"/>
      <c r="VET31" s="199" t="n"/>
      <c r="VEU31" s="199" t="n"/>
      <c r="VEV31" s="199" t="n"/>
      <c r="VEW31" s="199" t="n"/>
      <c r="VEX31" s="199" t="n"/>
      <c r="VEY31" s="199" t="n"/>
      <c r="VEZ31" s="199" t="n"/>
      <c r="VFA31" s="199" t="n"/>
      <c r="VFB31" s="199" t="n"/>
      <c r="VFC31" s="199" t="n"/>
      <c r="VFD31" s="199" t="n"/>
      <c r="VFE31" s="199" t="n"/>
      <c r="VFF31" s="199" t="n"/>
      <c r="VFG31" s="199" t="n"/>
      <c r="VFH31" s="199" t="n"/>
      <c r="VFI31" s="199" t="n"/>
      <c r="VFJ31" s="199" t="n"/>
      <c r="VFK31" s="199" t="n"/>
      <c r="VFL31" s="199" t="n"/>
      <c r="VFM31" s="199" t="n"/>
      <c r="VFN31" s="199" t="n"/>
      <c r="VFO31" s="199" t="n"/>
      <c r="VFP31" s="199" t="n"/>
      <c r="VFQ31" s="199" t="n"/>
      <c r="VFR31" s="199" t="n"/>
      <c r="VFS31" s="199" t="n"/>
      <c r="VFT31" s="199" t="n"/>
      <c r="VFU31" s="199" t="n"/>
      <c r="VFV31" s="199" t="n"/>
      <c r="VFW31" s="199" t="n"/>
      <c r="VFX31" s="199" t="n"/>
      <c r="VFY31" s="199" t="n"/>
      <c r="VFZ31" s="199" t="n"/>
      <c r="VGA31" s="199" t="n"/>
      <c r="VGB31" s="199" t="n"/>
      <c r="VGC31" s="199" t="n"/>
      <c r="VGD31" s="199" t="n"/>
      <c r="VGE31" s="199" t="n"/>
      <c r="VGF31" s="199" t="n"/>
      <c r="VGG31" s="199" t="n"/>
      <c r="VGH31" s="199" t="n"/>
      <c r="VGI31" s="199" t="n"/>
      <c r="VGJ31" s="199" t="n"/>
      <c r="VGK31" s="199" t="n"/>
      <c r="VGL31" s="199" t="n"/>
      <c r="VGM31" s="199" t="n"/>
      <c r="VGN31" s="199" t="n"/>
      <c r="VGO31" s="199" t="n"/>
      <c r="VGP31" s="199" t="n"/>
      <c r="VGQ31" s="199" t="n"/>
      <c r="VGR31" s="199" t="n"/>
      <c r="VGS31" s="199" t="n"/>
      <c r="VGT31" s="199" t="n"/>
      <c r="VGU31" s="199" t="n"/>
      <c r="VGV31" s="199" t="n"/>
      <c r="VGW31" s="199" t="n"/>
      <c r="VGX31" s="199" t="n"/>
      <c r="VGY31" s="199" t="n"/>
      <c r="VGZ31" s="199" t="n"/>
      <c r="VHA31" s="199" t="n"/>
      <c r="VHB31" s="199" t="n"/>
      <c r="VHC31" s="199" t="n"/>
      <c r="VHD31" s="199" t="n"/>
      <c r="VHE31" s="199" t="n"/>
      <c r="VHF31" s="199" t="n"/>
      <c r="VHG31" s="199" t="n"/>
      <c r="VHH31" s="199" t="n"/>
      <c r="VHI31" s="199" t="n"/>
      <c r="VHJ31" s="199" t="n"/>
      <c r="VHK31" s="199" t="n"/>
      <c r="VHL31" s="199" t="n"/>
      <c r="VHM31" s="199" t="n"/>
      <c r="VHN31" s="199" t="n"/>
      <c r="VHO31" s="199" t="n"/>
      <c r="VHP31" s="199" t="n"/>
      <c r="VHQ31" s="199" t="n"/>
      <c r="VHR31" s="199" t="n"/>
      <c r="VHS31" s="199" t="n"/>
      <c r="VHT31" s="199" t="n"/>
      <c r="VHU31" s="199" t="n"/>
      <c r="VHV31" s="199" t="n"/>
      <c r="VHW31" s="199" t="n"/>
      <c r="VHX31" s="199" t="n"/>
      <c r="VHY31" s="199" t="n"/>
      <c r="VHZ31" s="199" t="n"/>
      <c r="VIA31" s="199" t="n"/>
      <c r="VIB31" s="199" t="n"/>
      <c r="VIC31" s="199" t="n"/>
      <c r="VID31" s="199" t="n"/>
      <c r="VIE31" s="199" t="n"/>
      <c r="VIF31" s="199" t="n"/>
      <c r="VIG31" s="199" t="n"/>
      <c r="VIH31" s="199" t="n"/>
      <c r="VII31" s="199" t="n"/>
      <c r="VIJ31" s="199" t="n"/>
      <c r="VIK31" s="199" t="n"/>
      <c r="VIL31" s="199" t="n"/>
      <c r="VIM31" s="199" t="n"/>
      <c r="VIN31" s="199" t="n"/>
      <c r="VIO31" s="199" t="n"/>
      <c r="VIP31" s="199" t="n"/>
      <c r="VIQ31" s="199" t="n"/>
      <c r="VIR31" s="199" t="n"/>
      <c r="VIS31" s="199" t="n"/>
      <c r="VIT31" s="199" t="n"/>
      <c r="VIU31" s="199" t="n"/>
      <c r="VIV31" s="199" t="n"/>
      <c r="VIW31" s="199" t="n"/>
      <c r="VIX31" s="199" t="n"/>
      <c r="VIY31" s="199" t="n"/>
      <c r="VIZ31" s="199" t="n"/>
      <c r="VJA31" s="199" t="n"/>
      <c r="VJB31" s="199" t="n"/>
      <c r="VJC31" s="199" t="n"/>
      <c r="VJD31" s="199" t="n"/>
      <c r="VJE31" s="199" t="n"/>
      <c r="VJF31" s="199" t="n"/>
      <c r="VJG31" s="199" t="n"/>
      <c r="VJH31" s="199" t="n"/>
      <c r="VJI31" s="199" t="n"/>
      <c r="VJJ31" s="199" t="n"/>
      <c r="VJK31" s="199" t="n"/>
      <c r="VJL31" s="199" t="n"/>
      <c r="VJM31" s="199" t="n"/>
      <c r="VJN31" s="199" t="n"/>
      <c r="VJO31" s="199" t="n"/>
      <c r="VJP31" s="199" t="n"/>
      <c r="VJQ31" s="199" t="n"/>
      <c r="VJR31" s="199" t="n"/>
      <c r="VJS31" s="199" t="n"/>
      <c r="VJT31" s="199" t="n"/>
      <c r="VJU31" s="199" t="n"/>
      <c r="VJV31" s="199" t="n"/>
      <c r="VJW31" s="199" t="n"/>
      <c r="VJX31" s="199" t="n"/>
      <c r="VJY31" s="199" t="n"/>
      <c r="VJZ31" s="199" t="n"/>
      <c r="VKA31" s="199" t="n"/>
      <c r="VKB31" s="199" t="n"/>
      <c r="VKC31" s="199" t="n"/>
      <c r="VKD31" s="199" t="n"/>
      <c r="VKE31" s="199" t="n"/>
      <c r="VKF31" s="199" t="n"/>
      <c r="VKG31" s="199" t="n"/>
      <c r="VKH31" s="199" t="n"/>
      <c r="VKI31" s="199" t="n"/>
      <c r="VKJ31" s="199" t="n"/>
      <c r="VKK31" s="199" t="n"/>
      <c r="VKL31" s="199" t="n"/>
      <c r="VKM31" s="199" t="n"/>
      <c r="VKN31" s="199" t="n"/>
      <c r="VKO31" s="199" t="n"/>
      <c r="VKP31" s="199" t="n"/>
      <c r="VKQ31" s="199" t="n"/>
      <c r="VKR31" s="199" t="n"/>
      <c r="VKS31" s="199" t="n"/>
      <c r="VKT31" s="199" t="n"/>
      <c r="VKU31" s="199" t="n"/>
      <c r="VKV31" s="199" t="n"/>
      <c r="VKW31" s="199" t="n"/>
      <c r="VKX31" s="199" t="n"/>
      <c r="VKY31" s="199" t="n"/>
      <c r="VKZ31" s="199" t="n"/>
      <c r="VLA31" s="199" t="n"/>
      <c r="VLB31" s="199" t="n"/>
      <c r="VLC31" s="199" t="n"/>
      <c r="VLD31" s="199" t="n"/>
      <c r="VLE31" s="199" t="n"/>
      <c r="VLF31" s="199" t="n"/>
      <c r="VLG31" s="199" t="n"/>
      <c r="VLH31" s="199" t="n"/>
      <c r="VLI31" s="199" t="n"/>
      <c r="VLJ31" s="199" t="n"/>
      <c r="VLK31" s="199" t="n"/>
      <c r="VLL31" s="199" t="n"/>
      <c r="VLM31" s="199" t="n"/>
      <c r="VLN31" s="199" t="n"/>
      <c r="VLO31" s="199" t="n"/>
      <c r="VLP31" s="199" t="n"/>
      <c r="VLQ31" s="199" t="n"/>
      <c r="VLR31" s="199" t="n"/>
      <c r="VLS31" s="199" t="n"/>
      <c r="VLT31" s="199" t="n"/>
      <c r="VLU31" s="199" t="n"/>
      <c r="VLV31" s="199" t="n"/>
      <c r="VLW31" s="199" t="n"/>
      <c r="VLX31" s="199" t="n"/>
      <c r="VLY31" s="199" t="n"/>
      <c r="VLZ31" s="199" t="n"/>
      <c r="VMA31" s="199" t="n"/>
      <c r="VMB31" s="199" t="n"/>
      <c r="VMC31" s="199" t="n"/>
      <c r="VMD31" s="199" t="n"/>
      <c r="VME31" s="199" t="n"/>
      <c r="VMF31" s="199" t="n"/>
      <c r="VMG31" s="199" t="n"/>
      <c r="VMH31" s="199" t="n"/>
      <c r="VMI31" s="199" t="n"/>
      <c r="VMJ31" s="199" t="n"/>
      <c r="VMK31" s="199" t="n"/>
      <c r="VML31" s="199" t="n"/>
      <c r="VMM31" s="199" t="n"/>
      <c r="VMN31" s="199" t="n"/>
      <c r="VMO31" s="199" t="n"/>
      <c r="VMP31" s="199" t="n"/>
      <c r="VMQ31" s="199" t="n"/>
      <c r="VMR31" s="199" t="n"/>
      <c r="VMS31" s="199" t="n"/>
      <c r="VMT31" s="199" t="n"/>
      <c r="VMU31" s="199" t="n"/>
      <c r="VMV31" s="199" t="n"/>
      <c r="VMW31" s="199" t="n"/>
      <c r="VMX31" s="199" t="n"/>
      <c r="VMY31" s="199" t="n"/>
      <c r="VMZ31" s="199" t="n"/>
      <c r="VNA31" s="199" t="n"/>
      <c r="VNB31" s="199" t="n"/>
      <c r="VNC31" s="199" t="n"/>
      <c r="VND31" s="199" t="n"/>
      <c r="VNE31" s="199" t="n"/>
      <c r="VNF31" s="199" t="n"/>
      <c r="VNG31" s="199" t="n"/>
      <c r="VNH31" s="199" t="n"/>
      <c r="VNI31" s="199" t="n"/>
      <c r="VNJ31" s="199" t="n"/>
      <c r="VNK31" s="199" t="n"/>
      <c r="VNL31" s="199" t="n"/>
      <c r="VNM31" s="199" t="n"/>
      <c r="VNN31" s="199" t="n"/>
      <c r="VNO31" s="199" t="n"/>
      <c r="VNP31" s="199" t="n"/>
      <c r="VNQ31" s="199" t="n"/>
      <c r="VNR31" s="199" t="n"/>
      <c r="VNS31" s="199" t="n"/>
      <c r="VNT31" s="199" t="n"/>
      <c r="VNU31" s="199" t="n"/>
      <c r="VNV31" s="199" t="n"/>
      <c r="VNW31" s="199" t="n"/>
      <c r="VNX31" s="199" t="n"/>
      <c r="VNY31" s="199" t="n"/>
      <c r="VNZ31" s="199" t="n"/>
      <c r="VOA31" s="199" t="n"/>
      <c r="VOB31" s="199" t="n"/>
      <c r="VOC31" s="199" t="n"/>
      <c r="VOD31" s="199" t="n"/>
      <c r="VOE31" s="199" t="n"/>
      <c r="VOF31" s="199" t="n"/>
      <c r="VOG31" s="199" t="n"/>
      <c r="VOH31" s="199" t="n"/>
      <c r="VOI31" s="199" t="n"/>
      <c r="VOJ31" s="199" t="n"/>
      <c r="VOK31" s="199" t="n"/>
      <c r="VOL31" s="199" t="n"/>
      <c r="VOM31" s="199" t="n"/>
      <c r="VON31" s="199" t="n"/>
      <c r="VOO31" s="199" t="n"/>
      <c r="VOP31" s="199" t="n"/>
      <c r="VOQ31" s="199" t="n"/>
      <c r="VOR31" s="199" t="n"/>
      <c r="VOS31" s="199" t="n"/>
      <c r="VOT31" s="199" t="n"/>
      <c r="VOU31" s="199" t="n"/>
      <c r="VOV31" s="199" t="n"/>
      <c r="VOW31" s="199" t="n"/>
      <c r="VOX31" s="199" t="n"/>
      <c r="VOY31" s="199" t="n"/>
      <c r="VOZ31" s="199" t="n"/>
      <c r="VPA31" s="199" t="n"/>
      <c r="VPB31" s="199" t="n"/>
      <c r="VPC31" s="199" t="n"/>
      <c r="VPD31" s="199" t="n"/>
      <c r="VPE31" s="199" t="n"/>
      <c r="VPF31" s="199" t="n"/>
      <c r="VPG31" s="199" t="n"/>
      <c r="VPH31" s="199" t="n"/>
      <c r="VPI31" s="199" t="n"/>
      <c r="VPJ31" s="199" t="n"/>
      <c r="VPK31" s="199" t="n"/>
      <c r="VPL31" s="199" t="n"/>
      <c r="VPM31" s="199" t="n"/>
      <c r="VPN31" s="199" t="n"/>
      <c r="VPO31" s="199" t="n"/>
      <c r="VPP31" s="199" t="n"/>
      <c r="VPQ31" s="199" t="n"/>
      <c r="VPR31" s="199" t="n"/>
      <c r="VPS31" s="199" t="n"/>
      <c r="VPT31" s="199" t="n"/>
      <c r="VPU31" s="199" t="n"/>
      <c r="VPV31" s="199" t="n"/>
      <c r="VPW31" s="199" t="n"/>
      <c r="VPX31" s="199" t="n"/>
      <c r="VPY31" s="199" t="n"/>
      <c r="VPZ31" s="199" t="n"/>
      <c r="VQA31" s="199" t="n"/>
      <c r="VQB31" s="199" t="n"/>
      <c r="VQC31" s="199" t="n"/>
      <c r="VQD31" s="199" t="n"/>
      <c r="VQE31" s="199" t="n"/>
      <c r="VQF31" s="199" t="n"/>
      <c r="VQG31" s="199" t="n"/>
      <c r="VQH31" s="199" t="n"/>
      <c r="VQI31" s="199" t="n"/>
      <c r="VQJ31" s="199" t="n"/>
      <c r="VQK31" s="199" t="n"/>
      <c r="VQL31" s="199" t="n"/>
      <c r="VQM31" s="199" t="n"/>
      <c r="VQN31" s="199" t="n"/>
      <c r="VQO31" s="199" t="n"/>
      <c r="VQP31" s="199" t="n"/>
      <c r="VQQ31" s="199" t="n"/>
      <c r="VQR31" s="199" t="n"/>
      <c r="VQS31" s="199" t="n"/>
      <c r="VQT31" s="199" t="n"/>
      <c r="VQU31" s="199" t="n"/>
      <c r="VQV31" s="199" t="n"/>
      <c r="VQW31" s="199" t="n"/>
      <c r="VQX31" s="199" t="n"/>
      <c r="VQY31" s="199" t="n"/>
      <c r="VQZ31" s="199" t="n"/>
      <c r="VRA31" s="199" t="n"/>
      <c r="VRB31" s="199" t="n"/>
      <c r="VRC31" s="199" t="n"/>
      <c r="VRD31" s="199" t="n"/>
      <c r="VRE31" s="199" t="n"/>
      <c r="VRF31" s="199" t="n"/>
      <c r="VRG31" s="199" t="n"/>
      <c r="VRH31" s="199" t="n"/>
      <c r="VRI31" s="199" t="n"/>
      <c r="VRJ31" s="199" t="n"/>
      <c r="VRK31" s="199" t="n"/>
      <c r="VRL31" s="199" t="n"/>
      <c r="VRM31" s="199" t="n"/>
      <c r="VRN31" s="199" t="n"/>
      <c r="VRO31" s="199" t="n"/>
      <c r="VRP31" s="199" t="n"/>
      <c r="VRQ31" s="199" t="n"/>
      <c r="VRR31" s="199" t="n"/>
      <c r="VRS31" s="199" t="n"/>
      <c r="VRT31" s="199" t="n"/>
      <c r="VRU31" s="199" t="n"/>
      <c r="VRV31" s="199" t="n"/>
      <c r="VRW31" s="199" t="n"/>
      <c r="VRX31" s="199" t="n"/>
      <c r="VRY31" s="199" t="n"/>
      <c r="VRZ31" s="199" t="n"/>
      <c r="VSA31" s="199" t="n"/>
      <c r="VSB31" s="199" t="n"/>
      <c r="VSC31" s="199" t="n"/>
      <c r="VSD31" s="199" t="n"/>
      <c r="VSE31" s="199" t="n"/>
      <c r="VSF31" s="199" t="n"/>
      <c r="VSG31" s="199" t="n"/>
      <c r="VSH31" s="199" t="n"/>
      <c r="VSI31" s="199" t="n"/>
      <c r="VSJ31" s="199" t="n"/>
      <c r="VSK31" s="199" t="n"/>
      <c r="VSL31" s="199" t="n"/>
      <c r="VSM31" s="199" t="n"/>
      <c r="VSN31" s="199" t="n"/>
      <c r="VSO31" s="199" t="n"/>
      <c r="VSP31" s="199" t="n"/>
      <c r="VSQ31" s="199" t="n"/>
      <c r="VSR31" s="199" t="n"/>
      <c r="VSS31" s="199" t="n"/>
      <c r="VST31" s="199" t="n"/>
      <c r="VSU31" s="199" t="n"/>
      <c r="VSV31" s="199" t="n"/>
      <c r="VSW31" s="199" t="n"/>
      <c r="VSX31" s="199" t="n"/>
      <c r="VSY31" s="199" t="n"/>
      <c r="VSZ31" s="199" t="n"/>
      <c r="VTA31" s="199" t="n"/>
      <c r="VTB31" s="199" t="n"/>
      <c r="VTC31" s="199" t="n"/>
      <c r="VTD31" s="199" t="n"/>
      <c r="VTE31" s="199" t="n"/>
      <c r="VTF31" s="199" t="n"/>
      <c r="VTG31" s="199" t="n"/>
      <c r="VTH31" s="199" t="n"/>
      <c r="VTI31" s="199" t="n"/>
      <c r="VTJ31" s="199" t="n"/>
      <c r="VTK31" s="199" t="n"/>
      <c r="VTL31" s="199" t="n"/>
      <c r="VTM31" s="199" t="n"/>
      <c r="VTN31" s="199" t="n"/>
      <c r="VTO31" s="199" t="n"/>
      <c r="VTP31" s="199" t="n"/>
      <c r="VTQ31" s="199" t="n"/>
      <c r="VTR31" s="199" t="n"/>
      <c r="VTS31" s="199" t="n"/>
      <c r="VTT31" s="199" t="n"/>
      <c r="VTU31" s="199" t="n"/>
      <c r="VTV31" s="199" t="n"/>
      <c r="VTW31" s="199" t="n"/>
      <c r="VTX31" s="199" t="n"/>
      <c r="VTY31" s="199" t="n"/>
      <c r="VTZ31" s="199" t="n"/>
      <c r="VUA31" s="199" t="n"/>
      <c r="VUB31" s="199" t="n"/>
      <c r="VUC31" s="199" t="n"/>
      <c r="VUD31" s="199" t="n"/>
      <c r="VUE31" s="199" t="n"/>
      <c r="VUF31" s="199" t="n"/>
      <c r="VUG31" s="199" t="n"/>
      <c r="VUH31" s="199" t="n"/>
      <c r="VUI31" s="199" t="n"/>
      <c r="VUJ31" s="199" t="n"/>
      <c r="VUK31" s="199" t="n"/>
      <c r="VUL31" s="199" t="n"/>
      <c r="VUM31" s="199" t="n"/>
      <c r="VUN31" s="199" t="n"/>
      <c r="VUO31" s="199" t="n"/>
      <c r="VUP31" s="199" t="n"/>
      <c r="VUQ31" s="199" t="n"/>
      <c r="VUR31" s="199" t="n"/>
      <c r="VUS31" s="199" t="n"/>
      <c r="VUT31" s="199" t="n"/>
      <c r="VUU31" s="199" t="n"/>
      <c r="VUV31" s="199" t="n"/>
      <c r="VUW31" s="199" t="n"/>
      <c r="VUX31" s="199" t="n"/>
      <c r="VUY31" s="199" t="n"/>
      <c r="VUZ31" s="199" t="n"/>
      <c r="VVA31" s="199" t="n"/>
      <c r="VVB31" s="199" t="n"/>
      <c r="VVC31" s="199" t="n"/>
      <c r="VVD31" s="199" t="n"/>
      <c r="VVE31" s="199" t="n"/>
      <c r="VVF31" s="199" t="n"/>
      <c r="VVG31" s="199" t="n"/>
      <c r="VVH31" s="199" t="n"/>
      <c r="VVI31" s="199" t="n"/>
      <c r="VVJ31" s="199" t="n"/>
      <c r="VVK31" s="199" t="n"/>
      <c r="VVL31" s="199" t="n"/>
      <c r="VVM31" s="199" t="n"/>
      <c r="VVN31" s="199" t="n"/>
      <c r="VVO31" s="199" t="n"/>
      <c r="VVP31" s="199" t="n"/>
      <c r="VVQ31" s="199" t="n"/>
      <c r="VVR31" s="199" t="n"/>
      <c r="VVS31" s="199" t="n"/>
      <c r="VVT31" s="199" t="n"/>
      <c r="VVU31" s="199" t="n"/>
      <c r="VVV31" s="199" t="n"/>
      <c r="VVW31" s="199" t="n"/>
      <c r="VVX31" s="199" t="n"/>
      <c r="VVY31" s="199" t="n"/>
      <c r="VVZ31" s="199" t="n"/>
      <c r="VWA31" s="199" t="n"/>
      <c r="VWB31" s="199" t="n"/>
      <c r="VWC31" s="199" t="n"/>
      <c r="VWD31" s="199" t="n"/>
      <c r="VWE31" s="199" t="n"/>
      <c r="VWF31" s="199" t="n"/>
      <c r="VWG31" s="199" t="n"/>
      <c r="VWH31" s="199" t="n"/>
      <c r="VWI31" s="199" t="n"/>
      <c r="VWJ31" s="199" t="n"/>
      <c r="VWK31" s="199" t="n"/>
      <c r="VWL31" s="199" t="n"/>
      <c r="VWM31" s="199" t="n"/>
      <c r="VWN31" s="199" t="n"/>
      <c r="VWO31" s="199" t="n"/>
      <c r="VWP31" s="199" t="n"/>
      <c r="VWQ31" s="199" t="n"/>
      <c r="VWR31" s="199" t="n"/>
      <c r="VWS31" s="199" t="n"/>
      <c r="VWT31" s="199" t="n"/>
      <c r="VWU31" s="199" t="n"/>
      <c r="VWV31" s="199" t="n"/>
      <c r="VWW31" s="199" t="n"/>
      <c r="VWX31" s="199" t="n"/>
      <c r="VWY31" s="199" t="n"/>
      <c r="VWZ31" s="199" t="n"/>
      <c r="VXA31" s="199" t="n"/>
      <c r="VXB31" s="199" t="n"/>
      <c r="VXC31" s="199" t="n"/>
      <c r="VXD31" s="199" t="n"/>
      <c r="VXE31" s="199" t="n"/>
      <c r="VXF31" s="199" t="n"/>
      <c r="VXG31" s="199" t="n"/>
      <c r="VXH31" s="199" t="n"/>
      <c r="VXI31" s="199" t="n"/>
      <c r="VXJ31" s="199" t="n"/>
      <c r="VXK31" s="199" t="n"/>
      <c r="VXL31" s="199" t="n"/>
      <c r="VXM31" s="199" t="n"/>
      <c r="VXN31" s="199" t="n"/>
      <c r="VXO31" s="199" t="n"/>
      <c r="VXP31" s="199" t="n"/>
      <c r="VXQ31" s="199" t="n"/>
      <c r="VXR31" s="199" t="n"/>
      <c r="VXS31" s="199" t="n"/>
      <c r="VXT31" s="199" t="n"/>
      <c r="VXU31" s="199" t="n"/>
      <c r="VXV31" s="199" t="n"/>
      <c r="VXW31" s="199" t="n"/>
      <c r="VXX31" s="199" t="n"/>
      <c r="VXY31" s="199" t="n"/>
      <c r="VXZ31" s="199" t="n"/>
      <c r="VYA31" s="199" t="n"/>
      <c r="VYB31" s="199" t="n"/>
      <c r="VYC31" s="199" t="n"/>
      <c r="VYD31" s="199" t="n"/>
      <c r="VYE31" s="199" t="n"/>
      <c r="VYF31" s="199" t="n"/>
      <c r="VYG31" s="199" t="n"/>
      <c r="VYH31" s="199" t="n"/>
      <c r="VYI31" s="199" t="n"/>
      <c r="VYJ31" s="199" t="n"/>
      <c r="VYK31" s="199" t="n"/>
      <c r="VYL31" s="199" t="n"/>
      <c r="VYM31" s="199" t="n"/>
      <c r="VYN31" s="199" t="n"/>
      <c r="VYO31" s="199" t="n"/>
      <c r="VYP31" s="199" t="n"/>
      <c r="VYQ31" s="199" t="n"/>
      <c r="VYR31" s="199" t="n"/>
      <c r="VYS31" s="199" t="n"/>
      <c r="VYT31" s="199" t="n"/>
      <c r="VYU31" s="199" t="n"/>
      <c r="VYV31" s="199" t="n"/>
      <c r="VYW31" s="199" t="n"/>
      <c r="VYX31" s="199" t="n"/>
      <c r="VYY31" s="199" t="n"/>
      <c r="VYZ31" s="199" t="n"/>
      <c r="VZA31" s="199" t="n"/>
      <c r="VZB31" s="199" t="n"/>
      <c r="VZC31" s="199" t="n"/>
      <c r="VZD31" s="199" t="n"/>
      <c r="VZE31" s="199" t="n"/>
      <c r="VZF31" s="199" t="n"/>
      <c r="VZG31" s="199" t="n"/>
      <c r="VZH31" s="199" t="n"/>
      <c r="VZI31" s="199" t="n"/>
      <c r="VZJ31" s="199" t="n"/>
      <c r="VZK31" s="199" t="n"/>
      <c r="VZL31" s="199" t="n"/>
      <c r="VZM31" s="199" t="n"/>
      <c r="VZN31" s="199" t="n"/>
      <c r="VZO31" s="199" t="n"/>
      <c r="VZP31" s="199" t="n"/>
      <c r="VZQ31" s="199" t="n"/>
      <c r="VZR31" s="199" t="n"/>
      <c r="VZS31" s="199" t="n"/>
      <c r="VZT31" s="199" t="n"/>
      <c r="VZU31" s="199" t="n"/>
      <c r="VZV31" s="199" t="n"/>
      <c r="VZW31" s="199" t="n"/>
      <c r="VZX31" s="199" t="n"/>
      <c r="VZY31" s="199" t="n"/>
      <c r="VZZ31" s="199" t="n"/>
      <c r="WAA31" s="199" t="n"/>
      <c r="WAB31" s="199" t="n"/>
      <c r="WAC31" s="199" t="n"/>
      <c r="WAD31" s="199" t="n"/>
      <c r="WAE31" s="199" t="n"/>
      <c r="WAF31" s="199" t="n"/>
      <c r="WAG31" s="199" t="n"/>
      <c r="WAH31" s="199" t="n"/>
      <c r="WAI31" s="199" t="n"/>
      <c r="WAJ31" s="199" t="n"/>
      <c r="WAK31" s="199" t="n"/>
      <c r="WAL31" s="199" t="n"/>
      <c r="WAM31" s="199" t="n"/>
      <c r="WAN31" s="199" t="n"/>
      <c r="WAO31" s="199" t="n"/>
      <c r="WAP31" s="199" t="n"/>
      <c r="WAQ31" s="199" t="n"/>
      <c r="WAR31" s="199" t="n"/>
      <c r="WAS31" s="199" t="n"/>
      <c r="WAT31" s="199" t="n"/>
      <c r="WAU31" s="199" t="n"/>
      <c r="WAV31" s="199" t="n"/>
      <c r="WAW31" s="199" t="n"/>
      <c r="WAX31" s="199" t="n"/>
      <c r="WAY31" s="199" t="n"/>
      <c r="WAZ31" s="199" t="n"/>
      <c r="WBA31" s="199" t="n"/>
      <c r="WBB31" s="199" t="n"/>
      <c r="WBC31" s="199" t="n"/>
      <c r="WBD31" s="199" t="n"/>
      <c r="WBE31" s="199" t="n"/>
      <c r="WBF31" s="199" t="n"/>
      <c r="WBG31" s="199" t="n"/>
      <c r="WBH31" s="199" t="n"/>
      <c r="WBI31" s="199" t="n"/>
      <c r="WBJ31" s="199" t="n"/>
      <c r="WBK31" s="199" t="n"/>
      <c r="WBL31" s="199" t="n"/>
      <c r="WBM31" s="199" t="n"/>
      <c r="WBN31" s="199" t="n"/>
      <c r="WBO31" s="199" t="n"/>
      <c r="WBP31" s="199" t="n"/>
      <c r="WBQ31" s="199" t="n"/>
      <c r="WBR31" s="199" t="n"/>
      <c r="WBS31" s="199" t="n"/>
      <c r="WBT31" s="199" t="n"/>
      <c r="WBU31" s="199" t="n"/>
      <c r="WBV31" s="199" t="n"/>
      <c r="WBW31" s="199" t="n"/>
      <c r="WBX31" s="199" t="n"/>
      <c r="WBY31" s="199" t="n"/>
      <c r="WBZ31" s="199" t="n"/>
      <c r="WCA31" s="199" t="n"/>
      <c r="WCB31" s="199" t="n"/>
      <c r="WCC31" s="199" t="n"/>
      <c r="WCD31" s="199" t="n"/>
      <c r="WCE31" s="199" t="n"/>
      <c r="WCF31" s="199" t="n"/>
      <c r="WCG31" s="199" t="n"/>
      <c r="WCH31" s="199" t="n"/>
      <c r="WCI31" s="199" t="n"/>
      <c r="WCJ31" s="199" t="n"/>
      <c r="WCK31" s="199" t="n"/>
      <c r="WCL31" s="199" t="n"/>
      <c r="WCM31" s="199" t="n"/>
      <c r="WCN31" s="199" t="n"/>
      <c r="WCO31" s="199" t="n"/>
      <c r="WCP31" s="199" t="n"/>
      <c r="WCQ31" s="199" t="n"/>
      <c r="WCR31" s="199" t="n"/>
      <c r="WCS31" s="199" t="n"/>
      <c r="WCT31" s="199" t="n"/>
      <c r="WCU31" s="199" t="n"/>
      <c r="WCV31" s="199" t="n"/>
      <c r="WCW31" s="199" t="n"/>
      <c r="WCX31" s="199" t="n"/>
      <c r="WCY31" s="199" t="n"/>
      <c r="WCZ31" s="199" t="n"/>
      <c r="WDA31" s="199" t="n"/>
      <c r="WDB31" s="199" t="n"/>
      <c r="WDC31" s="199" t="n"/>
      <c r="WDD31" s="199" t="n"/>
      <c r="WDE31" s="199" t="n"/>
      <c r="WDF31" s="199" t="n"/>
      <c r="WDG31" s="199" t="n"/>
      <c r="WDH31" s="199" t="n"/>
      <c r="WDI31" s="199" t="n"/>
      <c r="WDJ31" s="199" t="n"/>
      <c r="WDK31" s="199" t="n"/>
      <c r="WDL31" s="199" t="n"/>
      <c r="WDM31" s="199" t="n"/>
      <c r="WDN31" s="199" t="n"/>
      <c r="WDO31" s="199" t="n"/>
      <c r="WDP31" s="199" t="n"/>
      <c r="WDQ31" s="199" t="n"/>
      <c r="WDR31" s="199" t="n"/>
      <c r="WDS31" s="199" t="n"/>
      <c r="WDT31" s="199" t="n"/>
      <c r="WDU31" s="199" t="n"/>
      <c r="WDV31" s="199" t="n"/>
      <c r="WDW31" s="199" t="n"/>
      <c r="WDX31" s="199" t="n"/>
      <c r="WDY31" s="199" t="n"/>
      <c r="WDZ31" s="199" t="n"/>
      <c r="WEA31" s="199" t="n"/>
      <c r="WEB31" s="199" t="n"/>
      <c r="WEC31" s="199" t="n"/>
      <c r="WED31" s="199" t="n"/>
      <c r="WEE31" s="199" t="n"/>
      <c r="WEF31" s="199" t="n"/>
      <c r="WEG31" s="199" t="n"/>
      <c r="WEH31" s="199" t="n"/>
      <c r="WEI31" s="199" t="n"/>
      <c r="WEJ31" s="199" t="n"/>
      <c r="WEK31" s="199" t="n"/>
      <c r="WEL31" s="199" t="n"/>
      <c r="WEM31" s="199" t="n"/>
      <c r="WEN31" s="199" t="n"/>
      <c r="WEO31" s="199" t="n"/>
      <c r="WEP31" s="199" t="n"/>
      <c r="WEQ31" s="199" t="n"/>
      <c r="WER31" s="199" t="n"/>
      <c r="WES31" s="199" t="n"/>
      <c r="WET31" s="199" t="n"/>
      <c r="WEU31" s="199" t="n"/>
      <c r="WEV31" s="199" t="n"/>
      <c r="WEW31" s="199" t="n"/>
      <c r="WEX31" s="199" t="n"/>
      <c r="WEY31" s="199" t="n"/>
      <c r="WEZ31" s="199" t="n"/>
      <c r="WFA31" s="199" t="n"/>
      <c r="WFB31" s="199" t="n"/>
      <c r="WFC31" s="199" t="n"/>
      <c r="WFD31" s="199" t="n"/>
      <c r="WFE31" s="199" t="n"/>
      <c r="WFF31" s="199" t="n"/>
      <c r="WFG31" s="199" t="n"/>
      <c r="WFH31" s="199" t="n"/>
      <c r="WFI31" s="199" t="n"/>
      <c r="WFJ31" s="199" t="n"/>
      <c r="WFK31" s="199" t="n"/>
      <c r="WFL31" s="199" t="n"/>
      <c r="WFM31" s="199" t="n"/>
      <c r="WFN31" s="199" t="n"/>
      <c r="WFO31" s="199" t="n"/>
      <c r="WFP31" s="199" t="n"/>
      <c r="WFQ31" s="199" t="n"/>
      <c r="WFR31" s="199" t="n"/>
      <c r="WFS31" s="199" t="n"/>
      <c r="WFT31" s="199" t="n"/>
      <c r="WFU31" s="199" t="n"/>
      <c r="WFV31" s="199" t="n"/>
      <c r="WFW31" s="199" t="n"/>
      <c r="WFX31" s="199" t="n"/>
      <c r="WFY31" s="199" t="n"/>
      <c r="WFZ31" s="199" t="n"/>
      <c r="WGA31" s="199" t="n"/>
      <c r="WGB31" s="199" t="n"/>
      <c r="WGC31" s="199" t="n"/>
      <c r="WGD31" s="199" t="n"/>
      <c r="WGE31" s="199" t="n"/>
      <c r="WGF31" s="199" t="n"/>
      <c r="WGG31" s="199" t="n"/>
      <c r="WGH31" s="199" t="n"/>
      <c r="WGI31" s="199" t="n"/>
      <c r="WGJ31" s="199" t="n"/>
      <c r="WGK31" s="199" t="n"/>
      <c r="WGL31" s="199" t="n"/>
      <c r="WGM31" s="199" t="n"/>
      <c r="WGN31" s="199" t="n"/>
      <c r="WGO31" s="199" t="n"/>
      <c r="WGP31" s="199" t="n"/>
      <c r="WGQ31" s="199" t="n"/>
      <c r="WGR31" s="199" t="n"/>
      <c r="WGS31" s="199" t="n"/>
      <c r="WGT31" s="199" t="n"/>
      <c r="WGU31" s="199" t="n"/>
      <c r="WGV31" s="199" t="n"/>
      <c r="WGW31" s="199" t="n"/>
      <c r="WGX31" s="199" t="n"/>
      <c r="WGY31" s="199" t="n"/>
      <c r="WGZ31" s="199" t="n"/>
      <c r="WHA31" s="199" t="n"/>
      <c r="WHB31" s="199" t="n"/>
      <c r="WHC31" s="199" t="n"/>
      <c r="WHD31" s="199" t="n"/>
      <c r="WHE31" s="199" t="n"/>
      <c r="WHF31" s="199" t="n"/>
      <c r="WHG31" s="199" t="n"/>
      <c r="WHH31" s="199" t="n"/>
      <c r="WHI31" s="199" t="n"/>
      <c r="WHJ31" s="199" t="n"/>
      <c r="WHK31" s="199" t="n"/>
      <c r="WHL31" s="199" t="n"/>
      <c r="WHM31" s="199" t="n"/>
      <c r="WHN31" s="199" t="n"/>
      <c r="WHO31" s="199" t="n"/>
      <c r="WHP31" s="199" t="n"/>
      <c r="WHQ31" s="199" t="n"/>
      <c r="WHR31" s="199" t="n"/>
      <c r="WHS31" s="199" t="n"/>
      <c r="WHT31" s="199" t="n"/>
      <c r="WHU31" s="199" t="n"/>
      <c r="WHV31" s="199" t="n"/>
      <c r="WHW31" s="199" t="n"/>
      <c r="WHX31" s="199" t="n"/>
      <c r="WHY31" s="199" t="n"/>
      <c r="WHZ31" s="199" t="n"/>
      <c r="WIA31" s="199" t="n"/>
      <c r="WIB31" s="199" t="n"/>
      <c r="WIC31" s="199" t="n"/>
      <c r="WID31" s="199" t="n"/>
      <c r="WIE31" s="199" t="n"/>
      <c r="WIF31" s="199" t="n"/>
      <c r="WIG31" s="199" t="n"/>
      <c r="WIH31" s="199" t="n"/>
      <c r="WII31" s="199" t="n"/>
      <c r="WIJ31" s="199" t="n"/>
      <c r="WIK31" s="199" t="n"/>
      <c r="WIL31" s="199" t="n"/>
      <c r="WIM31" s="199" t="n"/>
      <c r="WIN31" s="199" t="n"/>
      <c r="WIO31" s="199" t="n"/>
      <c r="WIP31" s="199" t="n"/>
      <c r="WIQ31" s="199" t="n"/>
      <c r="WIR31" s="199" t="n"/>
      <c r="WIS31" s="199" t="n"/>
      <c r="WIT31" s="199" t="n"/>
      <c r="WIU31" s="199" t="n"/>
      <c r="WIV31" s="199" t="n"/>
      <c r="WIW31" s="199" t="n"/>
      <c r="WIX31" s="199" t="n"/>
      <c r="WIY31" s="199" t="n"/>
      <c r="WIZ31" s="199" t="n"/>
      <c r="WJA31" s="199" t="n"/>
      <c r="WJB31" s="199" t="n"/>
      <c r="WJC31" s="199" t="n"/>
      <c r="WJD31" s="199" t="n"/>
      <c r="WJE31" s="199" t="n"/>
      <c r="WJF31" s="199" t="n"/>
      <c r="WJG31" s="199" t="n"/>
      <c r="WJH31" s="199" t="n"/>
      <c r="WJI31" s="199" t="n"/>
      <c r="WJJ31" s="199" t="n"/>
      <c r="WJK31" s="199" t="n"/>
      <c r="WJL31" s="199" t="n"/>
      <c r="WJM31" s="199" t="n"/>
      <c r="WJN31" s="199" t="n"/>
      <c r="WJO31" s="199" t="n"/>
      <c r="WJP31" s="199" t="n"/>
      <c r="WJQ31" s="199" t="n"/>
      <c r="WJR31" s="199" t="n"/>
      <c r="WJS31" s="199" t="n"/>
      <c r="WJT31" s="199" t="n"/>
      <c r="WJU31" s="199" t="n"/>
      <c r="WJV31" s="199" t="n"/>
      <c r="WJW31" s="199" t="n"/>
      <c r="WJX31" s="199" t="n"/>
      <c r="WJY31" s="199" t="n"/>
      <c r="WJZ31" s="199" t="n"/>
      <c r="WKA31" s="199" t="n"/>
      <c r="WKB31" s="199" t="n"/>
      <c r="WKC31" s="199" t="n"/>
      <c r="WKD31" s="199" t="n"/>
      <c r="WKE31" s="199" t="n"/>
      <c r="WKF31" s="199" t="n"/>
      <c r="WKG31" s="199" t="n"/>
      <c r="WKH31" s="199" t="n"/>
      <c r="WKI31" s="199" t="n"/>
      <c r="WKJ31" s="199" t="n"/>
      <c r="WKK31" s="199" t="n"/>
      <c r="WKL31" s="199" t="n"/>
      <c r="WKM31" s="199" t="n"/>
      <c r="WKN31" s="199" t="n"/>
      <c r="WKO31" s="199" t="n"/>
      <c r="WKP31" s="199" t="n"/>
      <c r="WKQ31" s="199" t="n"/>
      <c r="WKR31" s="199" t="n"/>
      <c r="WKS31" s="199" t="n"/>
      <c r="WKT31" s="199" t="n"/>
      <c r="WKU31" s="199" t="n"/>
      <c r="WKV31" s="199" t="n"/>
      <c r="WKW31" s="199" t="n"/>
      <c r="WKX31" s="199" t="n"/>
      <c r="WKY31" s="199" t="n"/>
      <c r="WKZ31" s="199" t="n"/>
      <c r="WLA31" s="199" t="n"/>
      <c r="WLB31" s="199" t="n"/>
      <c r="WLC31" s="199" t="n"/>
      <c r="WLD31" s="199" t="n"/>
      <c r="WLE31" s="199" t="n"/>
      <c r="WLF31" s="199" t="n"/>
      <c r="WLG31" s="199" t="n"/>
      <c r="WLH31" s="199" t="n"/>
      <c r="WLI31" s="199" t="n"/>
      <c r="WLJ31" s="199" t="n"/>
      <c r="WLK31" s="199" t="n"/>
      <c r="WLL31" s="199" t="n"/>
      <c r="WLM31" s="199" t="n"/>
      <c r="WLN31" s="199" t="n"/>
      <c r="WLO31" s="199" t="n"/>
      <c r="WLP31" s="199" t="n"/>
      <c r="WLQ31" s="199" t="n"/>
      <c r="WLR31" s="199" t="n"/>
      <c r="WLS31" s="199" t="n"/>
      <c r="WLT31" s="199" t="n"/>
      <c r="WLU31" s="199" t="n"/>
      <c r="WLV31" s="199" t="n"/>
      <c r="WLW31" s="199" t="n"/>
      <c r="WLX31" s="199" t="n"/>
      <c r="WLY31" s="199" t="n"/>
      <c r="WLZ31" s="199" t="n"/>
      <c r="WMA31" s="199" t="n"/>
      <c r="WMB31" s="199" t="n"/>
      <c r="WMC31" s="199" t="n"/>
      <c r="WMD31" s="199" t="n"/>
      <c r="WME31" s="199" t="n"/>
      <c r="WMF31" s="199" t="n"/>
      <c r="WMG31" s="199" t="n"/>
      <c r="WMH31" s="199" t="n"/>
      <c r="WMI31" s="199" t="n"/>
      <c r="WMJ31" s="199" t="n"/>
      <c r="WMK31" s="199" t="n"/>
      <c r="WML31" s="199" t="n"/>
      <c r="WMM31" s="199" t="n"/>
      <c r="WMN31" s="199" t="n"/>
      <c r="WMO31" s="199" t="n"/>
      <c r="WMP31" s="199" t="n"/>
      <c r="WMQ31" s="199" t="n"/>
      <c r="WMR31" s="199" t="n"/>
      <c r="WMS31" s="199" t="n"/>
      <c r="WMT31" s="199" t="n"/>
      <c r="WMU31" s="199" t="n"/>
      <c r="WMV31" s="199" t="n"/>
      <c r="WMW31" s="199" t="n"/>
      <c r="WMX31" s="199" t="n"/>
      <c r="WMY31" s="199" t="n"/>
      <c r="WMZ31" s="199" t="n"/>
      <c r="WNA31" s="199" t="n"/>
      <c r="WNB31" s="199" t="n"/>
      <c r="WNC31" s="199" t="n"/>
      <c r="WND31" s="199" t="n"/>
      <c r="WNE31" s="199" t="n"/>
      <c r="WNF31" s="199" t="n"/>
      <c r="WNG31" s="199" t="n"/>
      <c r="WNH31" s="199" t="n"/>
      <c r="WNI31" s="199" t="n"/>
      <c r="WNJ31" s="199" t="n"/>
      <c r="WNK31" s="199" t="n"/>
      <c r="WNL31" s="199" t="n"/>
      <c r="WNM31" s="199" t="n"/>
      <c r="WNN31" s="199" t="n"/>
      <c r="WNO31" s="199" t="n"/>
      <c r="WNP31" s="199" t="n"/>
      <c r="WNQ31" s="199" t="n"/>
      <c r="WNR31" s="199" t="n"/>
      <c r="WNS31" s="199" t="n"/>
      <c r="WNT31" s="199" t="n"/>
      <c r="WNU31" s="199" t="n"/>
      <c r="WNV31" s="199" t="n"/>
      <c r="WNW31" s="199" t="n"/>
      <c r="WNX31" s="199" t="n"/>
      <c r="WNY31" s="199" t="n"/>
      <c r="WNZ31" s="199" t="n"/>
      <c r="WOA31" s="199" t="n"/>
      <c r="WOB31" s="199" t="n"/>
      <c r="WOC31" s="199" t="n"/>
      <c r="WOD31" s="199" t="n"/>
      <c r="WOE31" s="199" t="n"/>
      <c r="WOF31" s="199" t="n"/>
      <c r="WOG31" s="199" t="n"/>
      <c r="WOH31" s="199" t="n"/>
      <c r="WOI31" s="199" t="n"/>
      <c r="WOJ31" s="199" t="n"/>
      <c r="WOK31" s="199" t="n"/>
      <c r="WOL31" s="199" t="n"/>
      <c r="WOM31" s="199" t="n"/>
      <c r="WON31" s="199" t="n"/>
      <c r="WOO31" s="199" t="n"/>
      <c r="WOP31" s="199" t="n"/>
      <c r="WOQ31" s="199" t="n"/>
      <c r="WOR31" s="199" t="n"/>
      <c r="WOS31" s="199" t="n"/>
      <c r="WOT31" s="199" t="n"/>
      <c r="WOU31" s="199" t="n"/>
      <c r="WOV31" s="199" t="n"/>
      <c r="WOW31" s="199" t="n"/>
      <c r="WOX31" s="199" t="n"/>
      <c r="WOY31" s="199" t="n"/>
      <c r="WOZ31" s="199" t="n"/>
      <c r="WPA31" s="199" t="n"/>
      <c r="WPB31" s="199" t="n"/>
      <c r="WPC31" s="199" t="n"/>
      <c r="WPD31" s="199" t="n"/>
      <c r="WPE31" s="199" t="n"/>
      <c r="WPF31" s="199" t="n"/>
      <c r="WPG31" s="199" t="n"/>
      <c r="WPH31" s="199" t="n"/>
      <c r="WPI31" s="199" t="n"/>
      <c r="WPJ31" s="199" t="n"/>
      <c r="WPK31" s="199" t="n"/>
      <c r="WPL31" s="199" t="n"/>
      <c r="WPM31" s="199" t="n"/>
      <c r="WPN31" s="199" t="n"/>
      <c r="WPO31" s="199" t="n"/>
      <c r="WPP31" s="199" t="n"/>
      <c r="WPQ31" s="199" t="n"/>
      <c r="WPR31" s="199" t="n"/>
      <c r="WPS31" s="199" t="n"/>
      <c r="WPT31" s="199" t="n"/>
      <c r="WPU31" s="199" t="n"/>
      <c r="WPV31" s="199" t="n"/>
      <c r="WPW31" s="199" t="n"/>
      <c r="WPX31" s="199" t="n"/>
      <c r="WPY31" s="199" t="n"/>
      <c r="WPZ31" s="199" t="n"/>
      <c r="WQA31" s="199" t="n"/>
      <c r="WQB31" s="199" t="n"/>
      <c r="WQC31" s="199" t="n"/>
      <c r="WQD31" s="199" t="n"/>
      <c r="WQE31" s="199" t="n"/>
      <c r="WQF31" s="199" t="n"/>
      <c r="WQG31" s="199" t="n"/>
      <c r="WQH31" s="199" t="n"/>
      <c r="WQI31" s="199" t="n"/>
      <c r="WQJ31" s="199" t="n"/>
      <c r="WQK31" s="199" t="n"/>
      <c r="WQL31" s="199" t="n"/>
      <c r="WQM31" s="199" t="n"/>
      <c r="WQN31" s="199" t="n"/>
      <c r="WQO31" s="199" t="n"/>
      <c r="WQP31" s="199" t="n"/>
      <c r="WQQ31" s="199" t="n"/>
      <c r="WQR31" s="199" t="n"/>
      <c r="WQS31" s="199" t="n"/>
      <c r="WQT31" s="199" t="n"/>
      <c r="WQU31" s="199" t="n"/>
      <c r="WQV31" s="199" t="n"/>
      <c r="WQW31" s="199" t="n"/>
      <c r="WQX31" s="199" t="n"/>
      <c r="WQY31" s="199" t="n"/>
      <c r="WQZ31" s="199" t="n"/>
      <c r="WRA31" s="199" t="n"/>
      <c r="WRB31" s="199" t="n"/>
      <c r="WRC31" s="199" t="n"/>
      <c r="WRD31" s="199" t="n"/>
      <c r="WRE31" s="199" t="n"/>
      <c r="WRF31" s="199" t="n"/>
      <c r="WRG31" s="199" t="n"/>
      <c r="WRH31" s="199" t="n"/>
      <c r="WRI31" s="199" t="n"/>
      <c r="WRJ31" s="199" t="n"/>
      <c r="WRK31" s="199" t="n"/>
      <c r="WRL31" s="199" t="n"/>
      <c r="WRM31" s="199" t="n"/>
      <c r="WRN31" s="199" t="n"/>
      <c r="WRO31" s="199" t="n"/>
      <c r="WRP31" s="199" t="n"/>
      <c r="WRQ31" s="199" t="n"/>
      <c r="WRR31" s="199" t="n"/>
      <c r="WRS31" s="199" t="n"/>
      <c r="WRT31" s="199" t="n"/>
      <c r="WRU31" s="199" t="n"/>
      <c r="WRV31" s="199" t="n"/>
      <c r="WRW31" s="199" t="n"/>
      <c r="WRX31" s="199" t="n"/>
      <c r="WRY31" s="199" t="n"/>
      <c r="WRZ31" s="199" t="n"/>
      <c r="WSA31" s="199" t="n"/>
      <c r="WSB31" s="199" t="n"/>
      <c r="WSC31" s="199" t="n"/>
      <c r="WSD31" s="199" t="n"/>
      <c r="WSE31" s="199" t="n"/>
      <c r="WSF31" s="199" t="n"/>
      <c r="WSG31" s="199" t="n"/>
      <c r="WSH31" s="199" t="n"/>
      <c r="WSI31" s="199" t="n"/>
      <c r="WSJ31" s="199" t="n"/>
      <c r="WSK31" s="199" t="n"/>
      <c r="WSL31" s="199" t="n"/>
      <c r="WSM31" s="199" t="n"/>
      <c r="WSN31" s="199" t="n"/>
      <c r="WSO31" s="199" t="n"/>
      <c r="WSP31" s="199" t="n"/>
      <c r="WSQ31" s="199" t="n"/>
      <c r="WSR31" s="199" t="n"/>
      <c r="WSS31" s="199" t="n"/>
      <c r="WST31" s="199" t="n"/>
      <c r="WSU31" s="199" t="n"/>
      <c r="WSV31" s="199" t="n"/>
      <c r="WSW31" s="199" t="n"/>
      <c r="WSX31" s="199" t="n"/>
      <c r="WSY31" s="199" t="n"/>
      <c r="WSZ31" s="199" t="n"/>
      <c r="WTA31" s="199" t="n"/>
      <c r="WTB31" s="199" t="n"/>
      <c r="WTC31" s="199" t="n"/>
      <c r="WTD31" s="199" t="n"/>
      <c r="WTE31" s="199" t="n"/>
      <c r="WTF31" s="199" t="n"/>
      <c r="WTG31" s="199" t="n"/>
      <c r="WTH31" s="199" t="n"/>
      <c r="WTI31" s="199" t="n"/>
      <c r="WTJ31" s="199" t="n"/>
      <c r="WTK31" s="199" t="n"/>
      <c r="WTL31" s="199" t="n"/>
      <c r="WTM31" s="199" t="n"/>
      <c r="WTN31" s="199" t="n"/>
      <c r="WTO31" s="199" t="n"/>
      <c r="WTP31" s="199" t="n"/>
      <c r="WTQ31" s="199" t="n"/>
      <c r="WTR31" s="199" t="n"/>
      <c r="WTS31" s="199" t="n"/>
      <c r="WTT31" s="199" t="n"/>
      <c r="WTU31" s="199" t="n"/>
      <c r="WTV31" s="199" t="n"/>
      <c r="WTW31" s="199" t="n"/>
      <c r="WTX31" s="199" t="n"/>
      <c r="WTY31" s="199" t="n"/>
      <c r="WTZ31" s="199" t="n"/>
      <c r="WUA31" s="199" t="n"/>
      <c r="WUB31" s="199" t="n"/>
      <c r="WUC31" s="199" t="n"/>
      <c r="WUD31" s="199" t="n"/>
      <c r="WUE31" s="199" t="n"/>
      <c r="WUF31" s="199" t="n"/>
      <c r="WUG31" s="199" t="n"/>
      <c r="WUH31" s="199" t="n"/>
      <c r="WUI31" s="199" t="n"/>
      <c r="WUJ31" s="199" t="n"/>
      <c r="WUK31" s="199" t="n"/>
      <c r="WUL31" s="199" t="n"/>
      <c r="WUM31" s="199" t="n"/>
      <c r="WUN31" s="199" t="n"/>
      <c r="WUO31" s="199" t="n"/>
      <c r="WUP31" s="199" t="n"/>
      <c r="WUQ31" s="199" t="n"/>
      <c r="WUR31" s="199" t="n"/>
      <c r="WUS31" s="199" t="n"/>
      <c r="WUT31" s="199" t="n"/>
      <c r="WUU31" s="199" t="n"/>
      <c r="WUV31" s="199" t="n"/>
      <c r="WUW31" s="199" t="n"/>
      <c r="WUX31" s="199" t="n"/>
      <c r="WUY31" s="199" t="n"/>
      <c r="WUZ31" s="199" t="n"/>
      <c r="WVA31" s="199" t="n"/>
      <c r="WVB31" s="199" t="n"/>
      <c r="WVC31" s="199" t="n"/>
      <c r="WVD31" s="199" t="n"/>
      <c r="WVE31" s="199" t="n"/>
      <c r="WVF31" s="199" t="n"/>
      <c r="WVG31" s="199" t="n"/>
      <c r="WVH31" s="199" t="n"/>
      <c r="WVI31" s="199" t="n"/>
      <c r="WVJ31" s="199" t="n"/>
      <c r="WVK31" s="199" t="n"/>
      <c r="WVL31" s="199" t="n"/>
      <c r="WVM31" s="199" t="n"/>
      <c r="WVN31" s="199" t="n"/>
      <c r="WVO31" s="199" t="n"/>
      <c r="WVP31" s="199" t="n"/>
      <c r="WVQ31" s="199" t="n"/>
      <c r="WVR31" s="199" t="n"/>
      <c r="WVS31" s="199" t="n"/>
      <c r="WVT31" s="199" t="n"/>
      <c r="WVU31" s="199" t="n"/>
      <c r="WVV31" s="199" t="n"/>
      <c r="WVW31" s="199" t="n"/>
      <c r="WVX31" s="199" t="n"/>
      <c r="WVY31" s="199" t="n"/>
      <c r="WVZ31" s="199" t="n"/>
      <c r="WWA31" s="199" t="n"/>
      <c r="WWB31" s="199" t="n"/>
      <c r="WWC31" s="199" t="n"/>
      <c r="WWD31" s="199" t="n"/>
      <c r="WWE31" s="199" t="n"/>
      <c r="WWF31" s="199" t="n"/>
      <c r="WWG31" s="199" t="n"/>
      <c r="WWH31" s="199" t="n"/>
      <c r="WWI31" s="199" t="n"/>
      <c r="WWJ31" s="199" t="n"/>
      <c r="WWK31" s="199" t="n"/>
      <c r="WWL31" s="199" t="n"/>
      <c r="WWM31" s="199" t="n"/>
      <c r="WWN31" s="199" t="n"/>
      <c r="WWO31" s="199" t="n"/>
      <c r="WWP31" s="199" t="n"/>
      <c r="WWQ31" s="199" t="n"/>
      <c r="WWR31" s="199" t="n"/>
      <c r="WWS31" s="199" t="n"/>
      <c r="WWT31" s="199" t="n"/>
      <c r="WWU31" s="199" t="n"/>
      <c r="WWV31" s="199" t="n"/>
      <c r="WWW31" s="199" t="n"/>
      <c r="WWX31" s="199" t="n"/>
      <c r="WWY31" s="199" t="n"/>
      <c r="WWZ31" s="199" t="n"/>
      <c r="WXA31" s="199" t="n"/>
      <c r="WXB31" s="199" t="n"/>
      <c r="WXC31" s="199" t="n"/>
      <c r="WXD31" s="199" t="n"/>
      <c r="WXE31" s="199" t="n"/>
      <c r="WXF31" s="199" t="n"/>
      <c r="WXG31" s="199" t="n"/>
      <c r="WXH31" s="199" t="n"/>
      <c r="WXI31" s="199" t="n"/>
      <c r="WXJ31" s="199" t="n"/>
      <c r="WXK31" s="199" t="n"/>
      <c r="WXL31" s="199" t="n"/>
      <c r="WXM31" s="199" t="n"/>
      <c r="WXN31" s="199" t="n"/>
      <c r="WXO31" s="199" t="n"/>
      <c r="WXP31" s="199" t="n"/>
      <c r="WXQ31" s="199" t="n"/>
      <c r="WXR31" s="199" t="n"/>
      <c r="WXS31" s="199" t="n"/>
      <c r="WXT31" s="199" t="n"/>
      <c r="WXU31" s="199" t="n"/>
      <c r="WXV31" s="199" t="n"/>
      <c r="WXW31" s="199" t="n"/>
      <c r="WXX31" s="199" t="n"/>
      <c r="WXY31" s="199" t="n"/>
      <c r="WXZ31" s="199" t="n"/>
      <c r="WYA31" s="199" t="n"/>
      <c r="WYB31" s="199" t="n"/>
      <c r="WYC31" s="199" t="n"/>
      <c r="WYD31" s="199" t="n"/>
      <c r="WYE31" s="199" t="n"/>
      <c r="WYF31" s="199" t="n"/>
      <c r="WYG31" s="199" t="n"/>
      <c r="WYH31" s="199" t="n"/>
      <c r="WYI31" s="199" t="n"/>
      <c r="WYJ31" s="199" t="n"/>
      <c r="WYK31" s="199" t="n"/>
      <c r="WYL31" s="199" t="n"/>
      <c r="WYM31" s="199" t="n"/>
      <c r="WYN31" s="199" t="n"/>
      <c r="WYO31" s="199" t="n"/>
      <c r="WYP31" s="199" t="n"/>
      <c r="WYQ31" s="199" t="n"/>
      <c r="WYR31" s="199" t="n"/>
      <c r="WYS31" s="199" t="n"/>
      <c r="WYT31" s="199" t="n"/>
      <c r="WYU31" s="199" t="n"/>
      <c r="WYV31" s="199" t="n"/>
      <c r="WYW31" s="199" t="n"/>
      <c r="WYX31" s="199" t="n"/>
      <c r="WYY31" s="199" t="n"/>
      <c r="WYZ31" s="199" t="n"/>
      <c r="WZA31" s="199" t="n"/>
      <c r="WZB31" s="199" t="n"/>
      <c r="WZC31" s="199" t="n"/>
      <c r="WZD31" s="199" t="n"/>
      <c r="WZE31" s="199" t="n"/>
      <c r="WZF31" s="199" t="n"/>
      <c r="WZG31" s="199" t="n"/>
      <c r="WZH31" s="199" t="n"/>
      <c r="WZI31" s="199" t="n"/>
      <c r="WZJ31" s="199" t="n"/>
      <c r="WZK31" s="199" t="n"/>
      <c r="WZL31" s="199" t="n"/>
      <c r="WZM31" s="199" t="n"/>
      <c r="WZN31" s="199" t="n"/>
      <c r="WZO31" s="199" t="n"/>
      <c r="WZP31" s="199" t="n"/>
      <c r="WZQ31" s="199" t="n"/>
      <c r="WZR31" s="199" t="n"/>
      <c r="WZS31" s="199" t="n"/>
      <c r="WZT31" s="199" t="n"/>
      <c r="WZU31" s="199" t="n"/>
      <c r="WZV31" s="199" t="n"/>
      <c r="WZW31" s="199" t="n"/>
      <c r="WZX31" s="199" t="n"/>
      <c r="WZY31" s="199" t="n"/>
      <c r="WZZ31" s="199" t="n"/>
      <c r="XAA31" s="199" t="n"/>
      <c r="XAB31" s="199" t="n"/>
      <c r="XAC31" s="199" t="n"/>
      <c r="XAD31" s="199" t="n"/>
      <c r="XAE31" s="199" t="n"/>
      <c r="XAF31" s="199" t="n"/>
      <c r="XAG31" s="199" t="n"/>
      <c r="XAH31" s="199" t="n"/>
      <c r="XAI31" s="199" t="n"/>
      <c r="XAJ31" s="199" t="n"/>
      <c r="XAK31" s="199" t="n"/>
      <c r="XAL31" s="199" t="n"/>
      <c r="XAM31" s="199" t="n"/>
      <c r="XAN31" s="199" t="n"/>
      <c r="XAO31" s="199" t="n"/>
      <c r="XAP31" s="199" t="n"/>
      <c r="XAQ31" s="199" t="n"/>
      <c r="XAR31" s="199" t="n"/>
      <c r="XAS31" s="199" t="n"/>
      <c r="XAT31" s="199" t="n"/>
      <c r="XAU31" s="199" t="n"/>
      <c r="XAV31" s="199" t="n"/>
      <c r="XAW31" s="199" t="n"/>
      <c r="XAX31" s="199" t="n"/>
      <c r="XAY31" s="199" t="n"/>
      <c r="XAZ31" s="199" t="n"/>
      <c r="XBA31" s="199" t="n"/>
      <c r="XBB31" s="199" t="n"/>
      <c r="XBC31" s="199" t="n"/>
      <c r="XBD31" s="199" t="n"/>
      <c r="XBE31" s="199" t="n"/>
      <c r="XBF31" s="199" t="n"/>
      <c r="XBG31" s="199" t="n"/>
      <c r="XBH31" s="199" t="n"/>
      <c r="XBI31" s="199" t="n"/>
      <c r="XBJ31" s="199" t="n"/>
      <c r="XBK31" s="199" t="n"/>
      <c r="XBL31" s="199" t="n"/>
      <c r="XBM31" s="199" t="n"/>
      <c r="XBN31" s="199" t="n"/>
      <c r="XBO31" s="199" t="n"/>
      <c r="XBP31" s="199" t="n"/>
      <c r="XBQ31" s="199" t="n"/>
      <c r="XBR31" s="199" t="n"/>
      <c r="XBS31" s="199" t="n"/>
      <c r="XBT31" s="199" t="n"/>
      <c r="XBU31" s="199" t="n"/>
      <c r="XBV31" s="199" t="n"/>
      <c r="XBW31" s="199" t="n"/>
      <c r="XBX31" s="199" t="n"/>
      <c r="XBY31" s="199" t="n"/>
      <c r="XBZ31" s="199" t="n"/>
      <c r="XCA31" s="199" t="n"/>
      <c r="XCB31" s="199" t="n"/>
      <c r="XCC31" s="199" t="n"/>
      <c r="XCD31" s="199" t="n"/>
      <c r="XCE31" s="199" t="n"/>
      <c r="XCF31" s="199" t="n"/>
      <c r="XCG31" s="199" t="n"/>
      <c r="XCH31" s="199" t="n"/>
      <c r="XCI31" s="199" t="n"/>
      <c r="XCJ31" s="199" t="n"/>
      <c r="XCK31" s="199" t="n"/>
      <c r="XCL31" s="199" t="n"/>
      <c r="XCM31" s="199" t="n"/>
      <c r="XCN31" s="199" t="n"/>
      <c r="XCO31" s="199" t="n"/>
      <c r="XCP31" s="199" t="n"/>
      <c r="XCQ31" s="199" t="n"/>
      <c r="XCR31" s="199" t="n"/>
      <c r="XCS31" s="199" t="n"/>
      <c r="XCT31" s="199" t="n"/>
      <c r="XCU31" s="199" t="n"/>
      <c r="XCV31" s="199" t="n"/>
      <c r="XCW31" s="199" t="n"/>
      <c r="XCX31" s="199" t="n"/>
      <c r="XCY31" s="199" t="n"/>
      <c r="XCZ31" s="199" t="n"/>
      <c r="XDA31" s="199" t="n"/>
      <c r="XDB31" s="199" t="n"/>
      <c r="XDC31" s="199" t="n"/>
      <c r="XDD31" s="199" t="n"/>
      <c r="XDE31" s="199" t="n"/>
      <c r="XDF31" s="199" t="n"/>
      <c r="XDG31" s="199" t="n"/>
      <c r="XDH31" s="199" t="n"/>
      <c r="XDI31" s="199" t="n"/>
      <c r="XDJ31" s="199" t="n"/>
      <c r="XDK31" s="199" t="n"/>
      <c r="XDL31" s="199" t="n"/>
      <c r="XDM31" s="199" t="n"/>
      <c r="XDN31" s="199" t="n"/>
      <c r="XDO31" s="199" t="n"/>
      <c r="XDP31" s="199" t="n"/>
      <c r="XDQ31" s="199" t="n"/>
      <c r="XDR31" s="199" t="n"/>
      <c r="XDS31" s="199" t="n"/>
      <c r="XDT31" s="199" t="n"/>
      <c r="XDU31" s="199" t="n"/>
      <c r="XDV31" s="199" t="n"/>
      <c r="XDW31" s="199" t="n"/>
      <c r="XDX31" s="199" t="n"/>
      <c r="XDY31" s="199" t="n"/>
      <c r="XDZ31" s="199" t="n"/>
      <c r="XEA31" s="199" t="n"/>
      <c r="XEB31" s="199" t="n"/>
      <c r="XEC31" s="199" t="n"/>
      <c r="XED31" s="199" t="n"/>
      <c r="XEE31" s="199" t="n"/>
      <c r="XEF31" s="199" t="n"/>
      <c r="XEG31" s="199" t="n"/>
      <c r="XEH31" s="199" t="n"/>
      <c r="XEI31" s="199" t="n"/>
      <c r="XEJ31" s="199" t="n"/>
      <c r="XEK31" s="199" t="n"/>
      <c r="XEL31" s="199" t="n"/>
      <c r="XEM31" s="199" t="n"/>
      <c r="XEN31" s="199" t="n"/>
      <c r="XEO31" s="199" t="n"/>
      <c r="XEP31" s="199" t="n"/>
      <c r="XEQ31" s="199" t="n"/>
      <c r="XER31" s="199" t="n"/>
      <c r="XES31" s="199" t="n"/>
      <c r="XET31" s="199" t="n"/>
      <c r="XEU31" s="199" t="n"/>
      <c r="XEV31" s="199" t="n"/>
      <c r="XEW31" s="199" t="n"/>
      <c r="XEX31" s="199" t="n"/>
      <c r="XEY31" s="199" t="n"/>
      <c r="XEZ31" s="199" t="n"/>
      <c r="XFA31" s="199" t="n"/>
      <c r="XFB31" s="199" t="n"/>
      <c r="XFC31" s="199" t="n"/>
    </row>
    <row r="32" spans="1:16383">
      <c r="A32" s="199" t="s">
        <v>131</v>
      </c>
    </row>
    <row r="33" spans="1:16383">
      <c r="A33" s="199" t="s">
        <v>19</v>
      </c>
    </row>
    <row r="34" spans="1:16383">
      <c r="A34" s="199" t="s">
        <v>132</v>
      </c>
    </row>
    <row r="35" spans="1:16383">
      <c r="A35" s="199" t="s">
        <v>133</v>
      </c>
    </row>
    <row r="36" spans="1:16383">
      <c r="A36" s="170" t="s">
        <v>137</v>
      </c>
    </row>
    <row r="37" spans="1:16383">
      <c r="A37" s="170" t="s">
        <v>138</v>
      </c>
      <c r="B37" s="170" t="n"/>
      <c r="C37" s="170" t="n"/>
      <c r="D37" s="170" t="n"/>
    </row>
  </sheetData>
  <pageMargins bottom="0.75" footer="0.3" header="0.3" left="0.7" right="0.7" top="0.75"/>
  <pageSetup orientation="landscape"/>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Timothy Olson</dc:creator>
  <dcterms:created xsi:type="dcterms:W3CDTF">2005-09-26T20:22:28Z</dcterms:created>
  <dcterms:modified xsi:type="dcterms:W3CDTF">2018-04-26T20:32:42Z</dcterms:modified>
  <cp:lastModifiedBy>ucmuser</cp:lastModifiedBy>
  <cp:lastPrinted>2017-04-28T18:49:58Z</cp:lastPrinted>
</cp:coreProperties>
</file>