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240" activeTab="1"/>
  </bookViews>
  <sheets>
    <sheet name="总表" sheetId="15" r:id="rId1"/>
    <sheet name="1" sheetId="2" r:id="rId2"/>
    <sheet name="2" sheetId="3" r:id="rId3"/>
    <sheet name="3" sheetId="7" r:id="rId4"/>
  </sheets>
  <externalReferences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<sst xmlns="http://schemas.openxmlformats.org/spreadsheetml/2006/main" count="199" uniqueCount="108">
  <si>
    <r>
      <rPr>
        <b/>
        <sz val="16"/>
        <color rgb="FF000000"/>
        <rFont val="宋体"/>
        <charset val="134"/>
      </rPr>
      <t>【张钧】 借款计算表【总表】</t>
    </r>
    <r>
      <rPr>
        <b/>
        <sz val="16"/>
        <color rgb="FFC00000"/>
        <rFont val="宋体"/>
        <charset val="134"/>
      </rPr>
      <t xml:space="preserve">--暂计至2025年2月10日 </t>
    </r>
  </si>
  <si>
    <t>笔数</t>
  </si>
  <si>
    <t>起息日期</t>
  </si>
  <si>
    <t>账单到期日</t>
  </si>
  <si>
    <t>提前到期日（开庭日）</t>
  </si>
  <si>
    <t>借期数</t>
  </si>
  <si>
    <t>还款方式</t>
  </si>
  <si>
    <t>借款本金（元）</t>
  </si>
  <si>
    <t>已还本金（元）</t>
  </si>
  <si>
    <t>应还利息（元）</t>
  </si>
  <si>
    <t>已还利息（元）</t>
  </si>
  <si>
    <t>已还逾期利息（元）</t>
  </si>
  <si>
    <t>未还本金（元）</t>
  </si>
  <si>
    <t>未还利息
（元）</t>
  </si>
  <si>
    <t>复利（以未还利息为基数）</t>
  </si>
  <si>
    <t>罚息（以未还本金为基数）</t>
  </si>
  <si>
    <t>未还逾期利息（元）</t>
  </si>
  <si>
    <t>逾期利息（自2025/2/11日起算）</t>
  </si>
  <si>
    <t>正常到期</t>
  </si>
  <si>
    <t>多次还息一次还本</t>
  </si>
  <si>
    <t>加速到期</t>
  </si>
  <si>
    <t>等额本金</t>
  </si>
  <si>
    <t>合计</t>
  </si>
  <si>
    <t>第1笔借款明细表</t>
  </si>
  <si>
    <t>要素表</t>
  </si>
  <si>
    <t>基本要素</t>
  </si>
  <si>
    <t>借款情况</t>
  </si>
  <si>
    <t>借款人姓名</t>
  </si>
  <si>
    <t>借款本金</t>
  </si>
  <si>
    <t>年利率</t>
  </si>
  <si>
    <t>逾期年利率</t>
  </si>
  <si>
    <t>期限（月/期）</t>
  </si>
  <si>
    <t>起息日</t>
  </si>
  <si>
    <t>到期日</t>
  </si>
  <si>
    <t>每月付息，期末本息一次付清。结息周期：每月21日结息</t>
  </si>
  <si>
    <t>期数</t>
  </si>
  <si>
    <t>期末本金余额</t>
  </si>
  <si>
    <t>截息日</t>
  </si>
  <si>
    <t>计息天数</t>
  </si>
  <si>
    <t>应还本金金额</t>
  </si>
  <si>
    <t>利随本清利息</t>
  </si>
  <si>
    <t>应还利息金额</t>
  </si>
  <si>
    <t>已还本金金额</t>
  </si>
  <si>
    <t>已还利息金额</t>
  </si>
  <si>
    <t>累计未还本金金额</t>
  </si>
  <si>
    <t>累计未还利息金额</t>
  </si>
  <si>
    <t>复利（以当期未还利息为基数）</t>
  </si>
  <si>
    <t>当期未还利息金额</t>
  </si>
  <si>
    <t>复利利息标准（期内基础执行利率；期外逾期执行利率）</t>
  </si>
  <si>
    <t>复利起止期限</t>
  </si>
  <si>
    <t>罚息（以当期未还本金为基数）</t>
  </si>
  <si>
    <t>当期未还本金金额</t>
  </si>
  <si>
    <t>逾期利息标准</t>
  </si>
  <si>
    <t>罚息起止期限</t>
  </si>
  <si>
    <t>逾期利息（罚息+复利）</t>
  </si>
  <si>
    <t>已还逾期利息</t>
  </si>
  <si>
    <t>未还逾期利息</t>
  </si>
  <si>
    <t>1-7</t>
  </si>
  <si>
    <t>9（1）</t>
  </si>
  <si>
    <t>9（2）</t>
  </si>
  <si>
    <t>10（1）</t>
  </si>
  <si>
    <t>到期后</t>
  </si>
  <si>
    <t>拖欠本金</t>
  </si>
  <si>
    <t>拖欠正常利息</t>
  </si>
  <si>
    <t>复利</t>
  </si>
  <si>
    <t>罚息</t>
  </si>
  <si>
    <t>本息合计</t>
  </si>
  <si>
    <t>第2笔借款明细表</t>
  </si>
  <si>
    <t>张三</t>
  </si>
  <si>
    <t>计算日</t>
  </si>
  <si>
    <t>1-4</t>
  </si>
  <si>
    <t>第3笔借款明细表</t>
  </si>
  <si>
    <t>要素表1</t>
  </si>
  <si>
    <t>到期日期</t>
  </si>
  <si>
    <t>月应还款本金</t>
  </si>
  <si>
    <t>本金余额</t>
  </si>
  <si>
    <t>逾期或提前还款日期</t>
  </si>
  <si>
    <t>应还本金日期</t>
  </si>
  <si>
    <t>应还利息日期</t>
  </si>
  <si>
    <t>应还本息金额</t>
  </si>
  <si>
    <t>逾期计息起止期限2</t>
  </si>
  <si>
    <t>逾期计息起止期限1</t>
  </si>
  <si>
    <t>已还罚息</t>
  </si>
  <si>
    <t>已还复息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</si>
  <si>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</si>
  <si>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</si>
  <si>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</si>
  <si>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</si>
  <si>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</si>
  <si>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</si>
  <si>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</si>
  <si>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</si>
  <si>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</si>
  <si>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</si>
  <si>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</si>
  <si>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</si>
  <si>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14（2）</t>
  </si>
  <si>
    <t xml:space="preserve"> </t>
  </si>
  <si>
    <t>16（2）</t>
  </si>
  <si>
    <t>17（2）</t>
  </si>
  <si>
    <t>18（2）</t>
  </si>
  <si>
    <t>19（2）</t>
  </si>
  <si>
    <t>20（2）</t>
  </si>
  <si>
    <t>21（2）</t>
  </si>
  <si>
    <t>22（2）</t>
  </si>
  <si>
    <t>23（2）</t>
  </si>
  <si>
    <t>24（2）</t>
  </si>
  <si>
    <t>未还逾期利息（罚息+复利）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</si>
</sst>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m/dd"/>
    <numFmt numFmtId="178" formatCode="yyyy/m/d;@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b/>
      <sz val="11"/>
      <color theme="1"/>
      <name val="宋体"/>
      <charset val="134"/>
    </font>
    <font>
      <sz val="11"/>
      <color rgb="FFC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C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31" fontId="0" fillId="0" borderId="0" xfId="0" applyNumberFormat="1" applyFill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10" fontId="0" fillId="0" borderId="1" xfId="0" applyNumberFormat="1" applyFont="1" applyFill="1" applyBorder="1" applyAlignment="1" applyProtection="1">
      <alignment horizontal="center" vertical="center"/>
    </xf>
    <xf numFmtId="10" fontId="0" fillId="0" borderId="1" xfId="0" applyNumberFormat="1" applyFont="1" applyFill="1" applyBorder="1" applyAlignment="1">
      <alignment horizontal="center" vertical="center"/>
    </xf>
    <xf numFmtId="31" fontId="0" fillId="0" borderId="0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76" fontId="5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1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left" vertical="center"/>
    </xf>
    <xf numFmtId="176" fontId="7" fillId="2" borderId="2" xfId="0" applyNumberFormat="1" applyFont="1" applyFill="1" applyBorder="1" applyAlignment="1">
      <alignment horizontal="left" vertical="center"/>
    </xf>
    <xf numFmtId="176" fontId="7" fillId="2" borderId="3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justify" vertical="center" wrapText="1"/>
      <protection locked="0"/>
    </xf>
    <xf numFmtId="176" fontId="7" fillId="2" borderId="4" xfId="0" applyNumberFormat="1" applyFont="1" applyFill="1" applyBorder="1" applyAlignment="1">
      <alignment horizontal="left" vertical="center"/>
    </xf>
    <xf numFmtId="0" fontId="0" fillId="4" borderId="0" xfId="0" applyFill="1">
      <alignment vertical="center"/>
    </xf>
    <xf numFmtId="3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7" fontId="0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177" fontId="0" fillId="6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10" fontId="0" fillId="4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left" vertical="center"/>
    </xf>
    <xf numFmtId="176" fontId="9" fillId="0" borderId="3" xfId="0" applyNumberFormat="1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 applyProtection="1">
      <alignment horizontal="center" vertical="center" wrapText="1"/>
      <protection locked="0"/>
    </xf>
    <xf numFmtId="10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0" fillId="0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6" fontId="0" fillId="4" borderId="1" xfId="0" applyNumberFormat="1" applyFont="1" applyFill="1" applyBorder="1" applyAlignment="1">
      <alignment vertical="center"/>
    </xf>
    <xf numFmtId="10" fontId="0" fillId="4" borderId="1" xfId="0" applyNumberFormat="1" applyFont="1" applyFill="1" applyBorder="1" applyAlignment="1">
      <alignment vertical="center"/>
    </xf>
    <xf numFmtId="178" fontId="0" fillId="4" borderId="1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horizontal="center" vertical="center"/>
    </xf>
    <xf numFmtId="176" fontId="0" fillId="6" borderId="1" xfId="0" applyNumberFormat="1" applyFont="1" applyFill="1" applyBorder="1" applyAlignment="1">
      <alignment horizontal="center" vertical="center"/>
    </xf>
    <xf numFmtId="176" fontId="9" fillId="0" borderId="4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7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7" fontId="0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10" fontId="0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0" fontId="0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78" fontId="0" fillId="3" borderId="1" xfId="0" applyNumberFormat="1" applyFont="1" applyFill="1" applyBorder="1" applyAlignment="1">
      <alignment vertical="center"/>
    </xf>
    <xf numFmtId="176" fontId="0" fillId="2" borderId="1" xfId="0" applyNumberFormat="1" applyFont="1" applyFill="1" applyBorder="1" applyAlignment="1">
      <alignment vertical="center"/>
    </xf>
    <xf numFmtId="10" fontId="0" fillId="2" borderId="1" xfId="0" applyNumberFormat="1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176" fontId="11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p.zhang\Documents\WeChat%20Files\wxid_opwklo6xee6z22\FileStorage\File\2025-04\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p.zhang\Documents\WeChat%20Files\wxid_opwklo6xee6z22\FileStorage\File\2025-04\&#36755;&#2083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表"/>
      <sheetName val="Sheet1"/>
      <sheetName val="Sheet3"/>
      <sheetName val="Sheet4"/>
      <sheetName val="Sheet6"/>
      <sheetName val="Sheet7"/>
    </sheetNames>
    <sheetDataSet>
      <sheetData sheetId="0"/>
      <sheetData sheetId="1">
        <row r="13">
          <cell r="D13">
            <v>45405</v>
          </cell>
          <cell r="E13">
            <v>500</v>
          </cell>
        </row>
        <row r="14">
          <cell r="D14">
            <v>45406</v>
          </cell>
          <cell r="E14">
            <v>3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张三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0"/>
  <sheetViews>
    <sheetView workbookViewId="0">
      <selection activeCell="I5" sqref="I5"/>
    </sheetView>
  </sheetViews>
  <sheetFormatPr defaultColWidth="8.89090909090909" defaultRowHeight="14"/>
  <cols>
    <col min="2" max="3" width="11.8909090909091"/>
    <col min="7" max="7" width="14.4454545454545"/>
    <col min="8" max="8" width="13.1090909090909"/>
    <col min="9" max="9" width="15.2181818181818"/>
    <col min="10" max="10" width="13.1090909090909"/>
    <col min="11" max="11" width="9.44545454545455"/>
    <col min="12" max="12" width="14.4454545454545"/>
    <col min="13" max="13" width="13.1090909090909"/>
    <col min="14" max="15" width="15.6636363636364"/>
    <col min="16" max="16" width="13.1090909090909"/>
  </cols>
  <sheetData>
    <row r="1" ht="21" spans="1:17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ht="70" spans="1:17">
      <c r="A2" s="125" t="s">
        <v>1</v>
      </c>
      <c r="B2" s="126" t="s">
        <v>2</v>
      </c>
      <c r="C2" s="126" t="s">
        <v>3</v>
      </c>
      <c r="D2" s="126" t="s">
        <v>4</v>
      </c>
      <c r="E2" s="126" t="s">
        <v>5</v>
      </c>
      <c r="F2" s="126" t="s">
        <v>6</v>
      </c>
      <c r="G2" s="126" t="s">
        <v>7</v>
      </c>
      <c r="H2" s="126" t="s">
        <v>8</v>
      </c>
      <c r="I2" s="133" t="s">
        <v>9</v>
      </c>
      <c r="J2" s="126" t="s">
        <v>10</v>
      </c>
      <c r="K2" s="126" t="s">
        <v>11</v>
      </c>
      <c r="L2" s="134" t="s">
        <v>12</v>
      </c>
      <c r="M2" s="134" t="s">
        <v>13</v>
      </c>
      <c r="N2" s="134" t="s">
        <v>14</v>
      </c>
      <c r="O2" s="134" t="s">
        <v>15</v>
      </c>
      <c r="P2" s="134" t="s">
        <v>16</v>
      </c>
      <c r="Q2" s="135" t="s">
        <v>17</v>
      </c>
    </row>
    <row r="3" ht="28" spans="1:17">
      <c r="A3" s="40">
        <v>1</v>
      </c>
      <c r="B3" s="33">
        <f>'1'!E9</f>
        <v>45125</v>
      </c>
      <c r="C3" s="33">
        <f>'1'!E10</f>
        <v>45491</v>
      </c>
      <c r="D3" s="33" t="s">
        <v>18</v>
      </c>
      <c r="E3" s="40">
        <f>'1'!E8</f>
        <v>12</v>
      </c>
      <c r="F3" s="127" t="s">
        <v>19</v>
      </c>
      <c r="G3" s="31">
        <f>'1'!E5</f>
        <v>61000</v>
      </c>
      <c r="H3" s="31">
        <f>'1'!I69</f>
        <v>0</v>
      </c>
      <c r="I3" s="31">
        <f>'1'!H69</f>
        <v>8037.36</v>
      </c>
      <c r="J3" s="31">
        <f>'1'!J69</f>
        <v>5290.28</v>
      </c>
      <c r="K3" s="31">
        <f>'1'!Z69</f>
        <v>1000</v>
      </c>
      <c r="L3" s="31">
        <f>'1'!K69</f>
        <v>61000</v>
      </c>
      <c r="M3" s="31">
        <f>'1'!K71</f>
        <v>2747.08</v>
      </c>
      <c r="N3" s="31">
        <f>'1'!K72</f>
        <v>360.9102168</v>
      </c>
      <c r="O3" s="31">
        <f>'1'!K73</f>
        <v>6818.58</v>
      </c>
      <c r="P3" s="31">
        <f>'1'!K76</f>
        <v>6679.4902168</v>
      </c>
      <c r="Q3" s="40"/>
    </row>
    <row r="4" ht="28" spans="1:17">
      <c r="A4" s="40">
        <v>2</v>
      </c>
      <c r="B4" s="33">
        <f>'2'!E9</f>
        <v>45217</v>
      </c>
      <c r="C4" s="33">
        <f>'2'!E10</f>
        <v>45583</v>
      </c>
      <c r="D4" s="33" t="s">
        <v>18</v>
      </c>
      <c r="E4" s="40">
        <f>'2'!E8</f>
        <v>12</v>
      </c>
      <c r="F4" s="127" t="s">
        <v>19</v>
      </c>
      <c r="G4" s="31">
        <f>'2'!E5</f>
        <v>31000</v>
      </c>
      <c r="H4" s="31">
        <f>'2'!I32</f>
        <v>0</v>
      </c>
      <c r="I4" s="31">
        <f>'2'!H32</f>
        <v>4538.4</v>
      </c>
      <c r="J4" s="31">
        <f>'2'!J32</f>
        <v>1562.4</v>
      </c>
      <c r="K4" s="31">
        <f>'2'!Z32</f>
        <v>0</v>
      </c>
      <c r="L4" s="31">
        <f>'2'!K32</f>
        <v>31000</v>
      </c>
      <c r="M4" s="31">
        <f>'2'!K34</f>
        <v>2976</v>
      </c>
      <c r="N4" s="31">
        <f>'2'!K35</f>
        <v>392.77992</v>
      </c>
      <c r="O4" s="31">
        <f>'2'!K36</f>
        <v>2139</v>
      </c>
      <c r="P4" s="31">
        <f>'2'!K39</f>
        <v>2531.77992</v>
      </c>
      <c r="Q4" s="40"/>
    </row>
    <row r="5" s="123" customFormat="1" spans="1:17">
      <c r="A5" s="40">
        <v>3</v>
      </c>
      <c r="B5" s="128">
        <f>'3'!F4</f>
        <v>44959</v>
      </c>
      <c r="C5" s="128">
        <f>'3'!F5</f>
        <v>46420</v>
      </c>
      <c r="D5" s="33" t="s">
        <v>20</v>
      </c>
      <c r="E5" s="40">
        <f>'3'!D8</f>
        <v>48</v>
      </c>
      <c r="F5" s="127" t="s">
        <v>21</v>
      </c>
      <c r="G5" s="31">
        <f>'3'!D5</f>
        <v>190000</v>
      </c>
      <c r="H5" s="31">
        <f>'3'!I57</f>
        <v>51458.29</v>
      </c>
      <c r="I5" s="31">
        <f>'3'!H57</f>
        <v>38475.0108</v>
      </c>
      <c r="J5" s="31">
        <f>'3'!J57</f>
        <v>24867.682376</v>
      </c>
      <c r="K5" s="31">
        <f>'3'!Z57</f>
        <v>92.46</v>
      </c>
      <c r="L5" s="31">
        <f>'3'!K58</f>
        <v>138541.71</v>
      </c>
      <c r="M5" s="31">
        <f>'3'!K59</f>
        <v>13607.258424</v>
      </c>
      <c r="N5" s="31">
        <f>'3'!K60</f>
        <v>1240.62683826296</v>
      </c>
      <c r="O5" s="31">
        <f>'3'!K61</f>
        <v>4076.9274456</v>
      </c>
      <c r="P5" s="31">
        <f>'3'!K64</f>
        <v>5317.55428386296</v>
      </c>
      <c r="Q5" s="129"/>
    </row>
    <row r="6" s="123" customFormat="1" spans="1:17">
      <c r="A6" s="129" t="s">
        <v>22</v>
      </c>
      <c r="B6" s="130"/>
      <c r="C6" s="130"/>
      <c r="D6" s="130"/>
      <c r="E6" s="129"/>
      <c r="F6" s="131"/>
      <c r="G6" s="132">
        <f>SUM(G3:G5)</f>
        <v>282000</v>
      </c>
      <c r="H6" s="132">
        <f t="shared" ref="H6:P6" si="0">SUM(H3:H5)</f>
        <v>51458.29</v>
      </c>
      <c r="I6" s="132">
        <f t="shared" si="0"/>
        <v>51050.7708</v>
      </c>
      <c r="J6" s="132">
        <f t="shared" si="0"/>
        <v>31720.362376</v>
      </c>
      <c r="K6" s="132">
        <f t="shared" si="0"/>
        <v>1092.46</v>
      </c>
      <c r="L6" s="132">
        <f t="shared" si="0"/>
        <v>230541.71</v>
      </c>
      <c r="M6" s="132">
        <f t="shared" si="0"/>
        <v>19330.338424</v>
      </c>
      <c r="N6" s="132">
        <f t="shared" si="0"/>
        <v>1994.31697506296</v>
      </c>
      <c r="O6" s="132">
        <f t="shared" si="0"/>
        <v>13034.5074456</v>
      </c>
      <c r="P6" s="132">
        <f t="shared" si="0"/>
        <v>14528.824420663</v>
      </c>
      <c r="Q6" s="129"/>
    </row>
    <row r="10" spans="12:12">
      <c r="L10">
        <v>140318.15</v>
      </c>
    </row>
  </sheetData>
  <mergeCells count="1">
    <mergeCell ref="A1:Q1"/>
  </mergeCells>
  <pageMargins left="0.75" right="0.75" top="1" bottom="1" header="0.5" footer="0.5"/>
  <pageSetup paperSize="9" scale="6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76"/>
  <sheetViews>
    <sheetView tabSelected="1" topLeftCell="A13" workbookViewId="0">
      <selection activeCell="K26" sqref="K26"/>
    </sheetView>
  </sheetViews>
  <sheetFormatPr defaultColWidth="8.89090909090909" defaultRowHeight="14"/>
  <cols>
    <col min="2" max="4" width="11.8909090909091"/>
    <col min="5" max="5" width="15.2181818181818"/>
    <col min="6" max="6" width="13" style="1"/>
    <col min="7" max="7" width="8.89090909090909" style="1"/>
    <col min="8" max="8" width="14.1090909090909" style="1"/>
    <col min="9" max="9" width="8.89090909090909" style="1"/>
    <col min="10" max="10" width="11.8909090909091" style="1"/>
    <col min="11" max="11" width="12.9090909090909" style="1"/>
    <col min="12" max="12" width="14.1090909090909" style="1"/>
    <col min="13" max="13" width="10.7818181818182" style="1"/>
    <col min="14" max="14" width="13" style="1"/>
    <col min="15" max="15" width="12.9090909090909" style="1"/>
    <col min="16" max="17" width="11.8909090909091" style="1"/>
    <col min="18" max="18" width="11.8181818181818" style="1"/>
    <col min="19" max="19" width="10.6363636363636" style="1"/>
    <col min="20" max="20" width="14.1090909090909"/>
    <col min="21" max="21" width="13"/>
    <col min="22" max="23" width="11.8909090909091"/>
    <col min="25" max="25" width="10.7818181818182"/>
    <col min="26" max="26" width="9.66363636363636"/>
    <col min="27" max="27" width="10.7818181818182"/>
  </cols>
  <sheetData>
    <row r="1" spans="1:5">
      <c r="A1" s="9" t="s">
        <v>23</v>
      </c>
      <c r="B1" s="9"/>
      <c r="C1" s="9"/>
      <c r="D1" s="9"/>
      <c r="E1" s="9"/>
    </row>
    <row r="2" spans="1:5">
      <c r="A2" s="12" t="s">
        <v>24</v>
      </c>
      <c r="B2" s="13"/>
      <c r="C2" s="13"/>
      <c r="D2" s="13"/>
      <c r="E2" s="14"/>
    </row>
    <row r="3" spans="1:5">
      <c r="A3" s="10" t="s">
        <v>25</v>
      </c>
      <c r="B3" s="10"/>
      <c r="C3" s="10"/>
      <c r="D3" s="10"/>
      <c r="E3" s="10" t="s">
        <v>26</v>
      </c>
    </row>
    <row r="4" spans="1:5">
      <c r="A4" s="18" t="s">
        <v>27</v>
      </c>
      <c r="B4" s="18"/>
      <c r="C4" s="18"/>
      <c r="D4" s="18"/>
      <c r="E4" s="18" t="str">
        <f>[2]Sheet1!$B$1</f>
        <v>张三</v>
      </c>
    </row>
    <row r="5" spans="1:5">
      <c r="A5" s="18" t="s">
        <v>28</v>
      </c>
      <c r="B5" s="18"/>
      <c r="C5" s="18"/>
      <c r="D5" s="18"/>
      <c r="E5" s="26">
        <v>61000</v>
      </c>
    </row>
    <row r="6" spans="1:11">
      <c r="A6" s="18" t="s">
        <v>29</v>
      </c>
      <c r="B6" s="18"/>
      <c r="C6" s="18"/>
      <c r="D6" s="18"/>
      <c r="E6" s="24">
        <v>0.1296</v>
      </c>
      <c r="I6" s="112"/>
      <c r="J6" s="112"/>
      <c r="K6" s="112"/>
    </row>
    <row r="7" spans="1:11">
      <c r="A7" s="15" t="s">
        <v>30</v>
      </c>
      <c r="B7" s="16"/>
      <c r="C7" s="16"/>
      <c r="D7" s="17"/>
      <c r="E7" s="24">
        <v>0.1944</v>
      </c>
      <c r="I7" s="112"/>
      <c r="J7" s="112"/>
      <c r="K7" s="112"/>
    </row>
    <row r="8" spans="1:11">
      <c r="A8" s="18" t="s">
        <v>31</v>
      </c>
      <c r="B8" s="18"/>
      <c r="C8" s="18"/>
      <c r="D8" s="18"/>
      <c r="E8" s="18">
        <v>12</v>
      </c>
      <c r="I8" s="112"/>
      <c r="J8" s="19"/>
      <c r="K8" s="112"/>
    </row>
    <row r="9" spans="1:11">
      <c r="A9" s="15" t="s">
        <v>32</v>
      </c>
      <c r="B9" s="16"/>
      <c r="C9" s="16"/>
      <c r="D9" s="17"/>
      <c r="E9" s="70">
        <v>45125</v>
      </c>
      <c r="I9" s="112"/>
      <c r="J9" s="112"/>
      <c r="K9" s="112"/>
    </row>
    <row r="10" spans="1:11">
      <c r="A10" s="15" t="s">
        <v>33</v>
      </c>
      <c r="B10" s="16"/>
      <c r="C10" s="16"/>
      <c r="D10" s="17"/>
      <c r="E10" s="70">
        <v>45491</v>
      </c>
      <c r="I10" s="112"/>
      <c r="J10" s="112"/>
      <c r="K10" s="112"/>
    </row>
    <row r="11" spans="1:5">
      <c r="A11" s="18" t="s">
        <v>6</v>
      </c>
      <c r="B11" s="18"/>
      <c r="C11" s="18"/>
      <c r="D11" s="18"/>
      <c r="E11" s="71" t="s">
        <v>34</v>
      </c>
    </row>
    <row r="12" spans="1:5">
      <c r="A12" s="18"/>
      <c r="B12" s="18"/>
      <c r="C12" s="18"/>
      <c r="D12" s="18"/>
      <c r="E12" s="71"/>
    </row>
    <row r="13" spans="1:5">
      <c r="A13" s="18"/>
      <c r="B13" s="18"/>
      <c r="C13" s="18"/>
      <c r="D13" s="18"/>
      <c r="E13" s="71"/>
    </row>
    <row r="14" spans="13:24"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</row>
    <row r="15" ht="70" spans="1:27">
      <c r="A15" s="18" t="s">
        <v>35</v>
      </c>
      <c r="B15" s="72" t="s">
        <v>36</v>
      </c>
      <c r="C15" s="18" t="s">
        <v>32</v>
      </c>
      <c r="D15" s="18" t="s">
        <v>37</v>
      </c>
      <c r="E15" s="18" t="s">
        <v>38</v>
      </c>
      <c r="F15" s="72" t="s">
        <v>39</v>
      </c>
      <c r="G15" s="72" t="s">
        <v>40</v>
      </c>
      <c r="H15" s="72" t="s">
        <v>41</v>
      </c>
      <c r="I15" s="81" t="s">
        <v>42</v>
      </c>
      <c r="J15" s="81" t="s">
        <v>43</v>
      </c>
      <c r="K15" s="72" t="s">
        <v>44</v>
      </c>
      <c r="L15" s="72" t="s">
        <v>45</v>
      </c>
      <c r="M15" s="82" t="s">
        <v>46</v>
      </c>
      <c r="N15" s="82" t="s">
        <v>47</v>
      </c>
      <c r="O15" s="83" t="s">
        <v>48</v>
      </c>
      <c r="P15" s="83" t="s">
        <v>49</v>
      </c>
      <c r="Q15" s="83"/>
      <c r="R15" s="83" t="s">
        <v>38</v>
      </c>
      <c r="S15" s="91" t="s">
        <v>50</v>
      </c>
      <c r="T15" s="91" t="s">
        <v>51</v>
      </c>
      <c r="U15" s="92" t="s">
        <v>52</v>
      </c>
      <c r="V15" s="92" t="s">
        <v>53</v>
      </c>
      <c r="W15" s="92"/>
      <c r="X15" s="92" t="s">
        <v>38</v>
      </c>
      <c r="Y15" s="84" t="s">
        <v>54</v>
      </c>
      <c r="Z15" s="84" t="s">
        <v>55</v>
      </c>
      <c r="AA15" s="84" t="s">
        <v>56</v>
      </c>
    </row>
    <row r="16" spans="1:27">
      <c r="A16" s="18">
        <v>0</v>
      </c>
      <c r="B16" s="26"/>
      <c r="C16" s="18"/>
      <c r="D16" s="18"/>
      <c r="E16" s="18"/>
      <c r="F16" s="72"/>
      <c r="G16" s="72"/>
      <c r="H16" s="72"/>
      <c r="I16" s="72"/>
      <c r="J16" s="72"/>
      <c r="K16" s="72"/>
      <c r="L16" s="72"/>
      <c r="M16" s="72"/>
      <c r="N16" s="72"/>
      <c r="O16" s="84"/>
      <c r="P16" s="84"/>
      <c r="Q16" s="84"/>
      <c r="R16" s="84"/>
      <c r="S16" s="72"/>
      <c r="T16" s="72"/>
      <c r="U16" s="93"/>
      <c r="V16" s="94"/>
      <c r="W16" s="94"/>
      <c r="X16" s="84"/>
      <c r="Y16" s="84"/>
      <c r="Z16" s="84"/>
      <c r="AA16" s="84"/>
    </row>
    <row r="17" s="104" customFormat="1" spans="1:27">
      <c r="A17" s="106" t="s">
        <v>57</v>
      </c>
      <c r="B17" s="107">
        <f>E5</f>
        <v>61000</v>
      </c>
      <c r="C17" s="108">
        <f>E9</f>
        <v>45125</v>
      </c>
      <c r="D17" s="108">
        <v>45343</v>
      </c>
      <c r="E17" s="109">
        <f>D17-C17</f>
        <v>218</v>
      </c>
      <c r="F17" s="107">
        <v>0</v>
      </c>
      <c r="G17" s="107"/>
      <c r="H17" s="107">
        <f>B17*$E$6/360*E17</f>
        <v>4787.28</v>
      </c>
      <c r="I17" s="107">
        <v>0</v>
      </c>
      <c r="J17" s="107">
        <v>4787.28</v>
      </c>
      <c r="K17" s="107">
        <f>K16+F17-I17</f>
        <v>0</v>
      </c>
      <c r="L17" s="107">
        <f t="shared" ref="L17:L25" si="0">L16+H17-J17</f>
        <v>0</v>
      </c>
      <c r="M17" s="107">
        <f t="shared" ref="M17:M22" si="1">N17*O17/360*R17</f>
        <v>0</v>
      </c>
      <c r="N17" s="107">
        <f>H16-J16</f>
        <v>0</v>
      </c>
      <c r="O17" s="114">
        <f t="shared" ref="O17:O24" si="2">$E$6</f>
        <v>0.1296</v>
      </c>
      <c r="P17" s="108"/>
      <c r="Q17" s="108"/>
      <c r="R17" s="109">
        <f t="shared" ref="R17:R22" si="3">Q17-P17</f>
        <v>0</v>
      </c>
      <c r="S17" s="117"/>
      <c r="T17" s="117"/>
      <c r="U17" s="118"/>
      <c r="V17" s="119"/>
      <c r="W17" s="119"/>
      <c r="X17" s="117"/>
      <c r="Y17" s="107">
        <f t="shared" ref="Y17:Y22" si="4">S17+M17</f>
        <v>0</v>
      </c>
      <c r="Z17" s="107">
        <v>0</v>
      </c>
      <c r="AA17" s="107">
        <f t="shared" ref="AA17:AA22" si="5">Y17-Z17</f>
        <v>0</v>
      </c>
    </row>
    <row r="18" spans="1:27">
      <c r="A18" s="18">
        <v>8</v>
      </c>
      <c r="B18" s="26">
        <f t="shared" ref="B17:B21" si="6">B17-F18</f>
        <v>61000</v>
      </c>
      <c r="C18" s="74">
        <f>D17</f>
        <v>45343</v>
      </c>
      <c r="D18" s="74">
        <v>45372</v>
      </c>
      <c r="E18" s="18">
        <f>D18-C18</f>
        <v>29</v>
      </c>
      <c r="F18" s="26">
        <v>0</v>
      </c>
      <c r="G18" s="26"/>
      <c r="H18" s="26">
        <f>B18*$E$6/360*E18</f>
        <v>636.84</v>
      </c>
      <c r="I18" s="26">
        <v>0</v>
      </c>
      <c r="J18" s="26">
        <v>0</v>
      </c>
      <c r="K18" s="26">
        <f>K17+F18-I18</f>
        <v>0</v>
      </c>
      <c r="L18" s="26">
        <f t="shared" si="0"/>
        <v>636.84</v>
      </c>
      <c r="M18" s="26">
        <f t="shared" si="1"/>
        <v>0</v>
      </c>
      <c r="N18" s="26">
        <f>H17-J17</f>
        <v>0</v>
      </c>
      <c r="O18" s="24">
        <f t="shared" si="2"/>
        <v>0.1296</v>
      </c>
      <c r="P18" s="74"/>
      <c r="Q18" s="74"/>
      <c r="R18" s="18">
        <f t="shared" si="3"/>
        <v>0</v>
      </c>
      <c r="S18" s="95"/>
      <c r="T18" s="95"/>
      <c r="U18" s="96"/>
      <c r="V18" s="97"/>
      <c r="W18" s="97"/>
      <c r="X18" s="95"/>
      <c r="Y18" s="26">
        <f t="shared" si="4"/>
        <v>0</v>
      </c>
      <c r="Z18" s="26">
        <v>0</v>
      </c>
      <c r="AA18" s="26">
        <f t="shared" si="5"/>
        <v>0</v>
      </c>
    </row>
    <row r="19" spans="1:27">
      <c r="A19" s="18">
        <v>9</v>
      </c>
      <c r="B19" s="26">
        <f t="shared" si="6"/>
        <v>61000</v>
      </c>
      <c r="C19" s="74">
        <f>D18</f>
        <v>45372</v>
      </c>
      <c r="D19" s="74">
        <v>45403</v>
      </c>
      <c r="E19" s="18">
        <f>D19-C19</f>
        <v>31</v>
      </c>
      <c r="F19" s="26">
        <v>0</v>
      </c>
      <c r="G19" s="26"/>
      <c r="H19" s="26">
        <f>B19*$E$6/360*E19</f>
        <v>680.76</v>
      </c>
      <c r="I19" s="26">
        <v>0</v>
      </c>
      <c r="J19" s="26">
        <v>0</v>
      </c>
      <c r="K19" s="26">
        <f>K18+F19-I19</f>
        <v>0</v>
      </c>
      <c r="L19" s="26">
        <f t="shared" si="0"/>
        <v>1317.6</v>
      </c>
      <c r="M19" s="26">
        <f t="shared" si="1"/>
        <v>27.2822256</v>
      </c>
      <c r="N19" s="26">
        <f>H18-J18</f>
        <v>636.84</v>
      </c>
      <c r="O19" s="24">
        <f t="shared" si="2"/>
        <v>0.1296</v>
      </c>
      <c r="P19" s="74">
        <v>45372</v>
      </c>
      <c r="Q19" s="74">
        <v>45491</v>
      </c>
      <c r="R19" s="18">
        <f t="shared" si="3"/>
        <v>119</v>
      </c>
      <c r="S19" s="95"/>
      <c r="T19" s="95"/>
      <c r="U19" s="96"/>
      <c r="V19" s="97"/>
      <c r="W19" s="97"/>
      <c r="X19" s="95"/>
      <c r="Y19" s="26">
        <f t="shared" si="4"/>
        <v>27.2822256</v>
      </c>
      <c r="Z19" s="26">
        <v>0</v>
      </c>
      <c r="AA19" s="26">
        <f t="shared" si="5"/>
        <v>27.2822256</v>
      </c>
    </row>
    <row r="20" s="105" customFormat="1" spans="1:27">
      <c r="A20" s="110" t="s">
        <v>58</v>
      </c>
      <c r="B20" s="87">
        <f t="shared" si="6"/>
        <v>61000</v>
      </c>
      <c r="C20" s="111">
        <f>D19</f>
        <v>45403</v>
      </c>
      <c r="D20" s="111">
        <f>[1]Sheet1!$D$13</f>
        <v>45405</v>
      </c>
      <c r="E20" s="110"/>
      <c r="F20" s="87"/>
      <c r="G20" s="87"/>
      <c r="H20" s="87"/>
      <c r="I20" s="115"/>
      <c r="J20" s="87">
        <f>[1]Sheet1!$E$13</f>
        <v>500</v>
      </c>
      <c r="K20" s="87"/>
      <c r="L20" s="87">
        <f t="shared" si="0"/>
        <v>817.6</v>
      </c>
      <c r="M20" s="87">
        <f t="shared" si="1"/>
        <v>0.4901472</v>
      </c>
      <c r="N20" s="87">
        <f>H19-J19</f>
        <v>680.76</v>
      </c>
      <c r="O20" s="116">
        <f t="shared" si="2"/>
        <v>0.1296</v>
      </c>
      <c r="P20" s="111">
        <f>C20</f>
        <v>45403</v>
      </c>
      <c r="Q20" s="111">
        <f>D20</f>
        <v>45405</v>
      </c>
      <c r="R20" s="110">
        <f t="shared" si="3"/>
        <v>2</v>
      </c>
      <c r="S20" s="120"/>
      <c r="T20" s="120"/>
      <c r="U20" s="121"/>
      <c r="V20" s="122"/>
      <c r="W20" s="122"/>
      <c r="X20" s="120"/>
      <c r="Y20" s="87">
        <f t="shared" si="4"/>
        <v>0.4901472</v>
      </c>
      <c r="Z20" s="87">
        <v>0</v>
      </c>
      <c r="AA20" s="87">
        <f t="shared" si="5"/>
        <v>0.4901472</v>
      </c>
    </row>
    <row r="21" s="105" customFormat="1" spans="1:27">
      <c r="A21" s="110" t="s">
        <v>59</v>
      </c>
      <c r="B21" s="87">
        <f t="shared" si="6"/>
        <v>61000</v>
      </c>
      <c r="C21" s="111">
        <f>D20</f>
        <v>45405</v>
      </c>
      <c r="D21" s="111">
        <f>[1]Sheet1!$D$14</f>
        <v>45406</v>
      </c>
      <c r="E21" s="110"/>
      <c r="F21" s="87"/>
      <c r="G21" s="87"/>
      <c r="H21" s="87"/>
      <c r="I21" s="115"/>
      <c r="J21" s="87">
        <f>[1]Sheet1!$E$14</f>
        <v>3</v>
      </c>
      <c r="K21" s="87"/>
      <c r="L21" s="87">
        <f t="shared" si="0"/>
        <v>814.6</v>
      </c>
      <c r="M21" s="87">
        <f t="shared" si="1"/>
        <v>0.0650736</v>
      </c>
      <c r="N21" s="87">
        <f>H19-J20</f>
        <v>180.76</v>
      </c>
      <c r="O21" s="116">
        <f t="shared" si="2"/>
        <v>0.1296</v>
      </c>
      <c r="P21" s="111">
        <f>C21</f>
        <v>45405</v>
      </c>
      <c r="Q21" s="111">
        <f>D21</f>
        <v>45406</v>
      </c>
      <c r="R21" s="110">
        <f t="shared" si="3"/>
        <v>1</v>
      </c>
      <c r="S21" s="120"/>
      <c r="T21" s="120"/>
      <c r="U21" s="121"/>
      <c r="V21" s="122"/>
      <c r="W21" s="122"/>
      <c r="X21" s="120"/>
      <c r="Y21" s="87">
        <f t="shared" si="4"/>
        <v>0.0650736</v>
      </c>
      <c r="Z21" s="87">
        <v>0</v>
      </c>
      <c r="AA21" s="87">
        <f t="shared" si="5"/>
        <v>0.0650736</v>
      </c>
    </row>
    <row r="22" spans="1:27">
      <c r="A22" s="18">
        <v>10</v>
      </c>
      <c r="B22" s="26">
        <f>B20-F22</f>
        <v>61000</v>
      </c>
      <c r="C22" s="74">
        <f>D19</f>
        <v>45403</v>
      </c>
      <c r="D22" s="74">
        <v>45433</v>
      </c>
      <c r="E22" s="18">
        <f>D22-C22</f>
        <v>30</v>
      </c>
      <c r="F22" s="26">
        <v>0</v>
      </c>
      <c r="G22" s="26"/>
      <c r="H22" s="26">
        <f>B22*$E$6/360*E22</f>
        <v>658.8</v>
      </c>
      <c r="I22" s="26">
        <v>0</v>
      </c>
      <c r="J22" s="26">
        <v>0</v>
      </c>
      <c r="K22" s="26">
        <f>K19+F22-I22</f>
        <v>0</v>
      </c>
      <c r="L22" s="26">
        <f t="shared" si="0"/>
        <v>1473.4</v>
      </c>
      <c r="M22" s="26">
        <f t="shared" si="1"/>
        <v>5.6314368</v>
      </c>
      <c r="N22" s="87">
        <f>N21-J21</f>
        <v>177.76</v>
      </c>
      <c r="O22" s="24">
        <f t="shared" si="2"/>
        <v>0.1296</v>
      </c>
      <c r="P22" s="74">
        <v>45403</v>
      </c>
      <c r="Q22" s="74">
        <v>45491</v>
      </c>
      <c r="R22" s="18">
        <f t="shared" si="3"/>
        <v>88</v>
      </c>
      <c r="S22" s="95"/>
      <c r="T22" s="95"/>
      <c r="U22" s="96"/>
      <c r="V22" s="97"/>
      <c r="W22" s="97"/>
      <c r="X22" s="95"/>
      <c r="Y22" s="26">
        <f t="shared" si="4"/>
        <v>5.6314368</v>
      </c>
      <c r="Z22" s="26">
        <v>0</v>
      </c>
      <c r="AA22" s="26">
        <f t="shared" si="5"/>
        <v>5.6314368</v>
      </c>
    </row>
    <row r="23" s="105" customFormat="1" spans="1:27">
      <c r="A23" s="110" t="s">
        <v>60</v>
      </c>
      <c r="B23" s="87"/>
      <c r="C23" s="111"/>
      <c r="D23" s="111"/>
      <c r="E23" s="110"/>
      <c r="F23" s="87"/>
      <c r="G23" s="87"/>
      <c r="H23" s="87"/>
      <c r="I23" s="87"/>
      <c r="J23" s="87"/>
      <c r="K23" s="87"/>
      <c r="L23" s="87"/>
      <c r="M23" s="87"/>
      <c r="N23" s="87"/>
      <c r="O23" s="116"/>
      <c r="P23" s="111"/>
      <c r="Q23" s="111"/>
      <c r="R23" s="110"/>
      <c r="S23" s="120"/>
      <c r="T23" s="120"/>
      <c r="U23" s="121"/>
      <c r="V23" s="122"/>
      <c r="W23" s="122"/>
      <c r="X23" s="120"/>
      <c r="Y23" s="87"/>
      <c r="Z23" s="87">
        <v>500</v>
      </c>
      <c r="AA23" s="87"/>
    </row>
    <row r="24" spans="1:27">
      <c r="A24" s="18">
        <v>11</v>
      </c>
      <c r="B24" s="26">
        <f>B22-F24</f>
        <v>61000</v>
      </c>
      <c r="C24" s="74">
        <f>D22</f>
        <v>45433</v>
      </c>
      <c r="D24" s="74">
        <v>45464</v>
      </c>
      <c r="E24" s="18">
        <f t="shared" ref="E24:E29" si="7">D24-C24</f>
        <v>31</v>
      </c>
      <c r="F24" s="26">
        <v>0</v>
      </c>
      <c r="G24" s="26"/>
      <c r="H24" s="26">
        <f>B24*$E$6/360*E24</f>
        <v>680.76</v>
      </c>
      <c r="I24" s="26">
        <v>0</v>
      </c>
      <c r="J24" s="26">
        <v>0</v>
      </c>
      <c r="K24" s="26">
        <f>K22+F24-I24</f>
        <v>0</v>
      </c>
      <c r="L24" s="26">
        <f>L22+H24-J24</f>
        <v>2154.16</v>
      </c>
      <c r="M24" s="26">
        <f>N24*O24/360*R24</f>
        <v>13.755744</v>
      </c>
      <c r="N24" s="26">
        <f>H22-J22</f>
        <v>658.8</v>
      </c>
      <c r="O24" s="24">
        <f>$E$6</f>
        <v>0.1296</v>
      </c>
      <c r="P24" s="74">
        <v>45433</v>
      </c>
      <c r="Q24" s="74">
        <v>45491</v>
      </c>
      <c r="R24" s="18">
        <f t="shared" ref="R24:R29" si="8">Q24-P24</f>
        <v>58</v>
      </c>
      <c r="S24" s="95"/>
      <c r="T24" s="95"/>
      <c r="U24" s="96"/>
      <c r="V24" s="97"/>
      <c r="W24" s="97"/>
      <c r="X24" s="95"/>
      <c r="Y24" s="26">
        <f t="shared" ref="Y24:Y29" si="9">S24+M24</f>
        <v>13.755744</v>
      </c>
      <c r="Z24" s="26">
        <v>0</v>
      </c>
      <c r="AA24" s="26">
        <f t="shared" ref="AA24:AA29" si="10">Y24-Z24</f>
        <v>13.755744</v>
      </c>
    </row>
    <row r="25" spans="1:27">
      <c r="A25" s="18">
        <v>12</v>
      </c>
      <c r="B25" s="26">
        <f>B24-F25</f>
        <v>61000</v>
      </c>
      <c r="C25" s="74">
        <f>D24</f>
        <v>45464</v>
      </c>
      <c r="D25" s="74">
        <v>45491</v>
      </c>
      <c r="E25" s="18">
        <f t="shared" si="7"/>
        <v>27</v>
      </c>
      <c r="F25" s="26">
        <v>0</v>
      </c>
      <c r="G25" s="26"/>
      <c r="H25" s="26">
        <f>B25*$E$6/360*E25</f>
        <v>592.92</v>
      </c>
      <c r="I25" s="26">
        <v>0</v>
      </c>
      <c r="J25" s="26">
        <v>0</v>
      </c>
      <c r="K25" s="26">
        <f>K24+F25-I25</f>
        <v>0</v>
      </c>
      <c r="L25" s="26">
        <f>L24+H25-J25</f>
        <v>2747.08</v>
      </c>
      <c r="M25" s="26">
        <f>N25*O25/360*R25</f>
        <v>6.6169872</v>
      </c>
      <c r="N25" s="26">
        <f>H24-J24</f>
        <v>680.76</v>
      </c>
      <c r="O25" s="24">
        <f>$E$6</f>
        <v>0.1296</v>
      </c>
      <c r="P25" s="74">
        <v>45464</v>
      </c>
      <c r="Q25" s="74">
        <v>45491</v>
      </c>
      <c r="R25" s="18">
        <f t="shared" si="8"/>
        <v>27</v>
      </c>
      <c r="S25" s="95"/>
      <c r="T25" s="95"/>
      <c r="U25" s="96"/>
      <c r="V25" s="97"/>
      <c r="W25" s="97"/>
      <c r="X25" s="95"/>
      <c r="Y25" s="26">
        <f t="shared" si="9"/>
        <v>6.6169872</v>
      </c>
      <c r="Z25" s="26">
        <v>0</v>
      </c>
      <c r="AA25" s="26">
        <f t="shared" si="10"/>
        <v>6.6169872</v>
      </c>
    </row>
    <row r="26" s="69" customFormat="1" spans="1:27">
      <c r="A26" s="75" t="s">
        <v>61</v>
      </c>
      <c r="B26" s="77">
        <f>B25-F26</f>
        <v>0</v>
      </c>
      <c r="C26" s="76">
        <f>D25</f>
        <v>45491</v>
      </c>
      <c r="D26" s="76">
        <v>45698</v>
      </c>
      <c r="E26" s="75">
        <f t="shared" si="7"/>
        <v>207</v>
      </c>
      <c r="F26" s="77">
        <v>61000</v>
      </c>
      <c r="G26" s="77"/>
      <c r="H26" s="77">
        <f>B26*$E$6/360*E26</f>
        <v>0</v>
      </c>
      <c r="I26" s="77">
        <v>0</v>
      </c>
      <c r="J26" s="77">
        <v>0</v>
      </c>
      <c r="K26" s="77">
        <f>K25+F26-I26</f>
        <v>61000</v>
      </c>
      <c r="L26" s="77">
        <f>L25+H26-J26</f>
        <v>2747.08</v>
      </c>
      <c r="M26" s="77">
        <f>N26*O26/360*R26</f>
        <v>307.0686024</v>
      </c>
      <c r="N26" s="77">
        <f>L25</f>
        <v>2747.08</v>
      </c>
      <c r="O26" s="85">
        <f>$E$7</f>
        <v>0.1944</v>
      </c>
      <c r="P26" s="76">
        <v>45491</v>
      </c>
      <c r="Q26" s="76">
        <v>45698</v>
      </c>
      <c r="R26" s="75">
        <f t="shared" si="8"/>
        <v>207</v>
      </c>
      <c r="S26" s="98">
        <f>T26*U26/360*X26</f>
        <v>6818.58</v>
      </c>
      <c r="T26" s="98">
        <f>F26</f>
        <v>61000</v>
      </c>
      <c r="U26" s="99">
        <f>$E$7</f>
        <v>0.1944</v>
      </c>
      <c r="V26" s="76">
        <v>45491</v>
      </c>
      <c r="W26" s="76">
        <v>45698</v>
      </c>
      <c r="X26" s="98">
        <f>W26-V26</f>
        <v>207</v>
      </c>
      <c r="Y26" s="77">
        <f t="shared" si="9"/>
        <v>7125.6486024</v>
      </c>
      <c r="Z26" s="77">
        <f>SUM(Z17:Z25)</f>
        <v>500</v>
      </c>
      <c r="AA26" s="77">
        <f t="shared" si="10"/>
        <v>6625.6486024</v>
      </c>
    </row>
    <row r="27" spans="1:27">
      <c r="A27" s="18"/>
      <c r="B27" s="74"/>
      <c r="C27" s="74"/>
      <c r="D27" s="74"/>
      <c r="E27" s="18"/>
      <c r="F27" s="26"/>
      <c r="G27" s="26"/>
      <c r="H27" s="26"/>
      <c r="I27" s="26"/>
      <c r="J27" s="26"/>
      <c r="K27" s="26"/>
      <c r="L27" s="26"/>
      <c r="M27" s="26"/>
      <c r="N27" s="26"/>
      <c r="O27" s="24"/>
      <c r="P27" s="74"/>
      <c r="Q27" s="74"/>
      <c r="R27" s="18"/>
      <c r="S27" s="95"/>
      <c r="T27" s="95"/>
      <c r="U27" s="96"/>
      <c r="V27" s="97"/>
      <c r="W27" s="97"/>
      <c r="X27" s="95"/>
      <c r="Y27" s="26"/>
      <c r="Z27" s="26"/>
      <c r="AA27" s="26"/>
    </row>
    <row r="28" spans="1:27">
      <c r="A28" s="18"/>
      <c r="B28" s="74"/>
      <c r="C28" s="74"/>
      <c r="D28" s="74"/>
      <c r="E28" s="18"/>
      <c r="F28" s="26"/>
      <c r="G28" s="26"/>
      <c r="H28" s="26"/>
      <c r="I28" s="26"/>
      <c r="J28" s="26"/>
      <c r="K28" s="26"/>
      <c r="L28" s="26"/>
      <c r="M28" s="26"/>
      <c r="N28" s="26"/>
      <c r="O28" s="24"/>
      <c r="P28" s="74"/>
      <c r="Q28" s="74"/>
      <c r="R28" s="18"/>
      <c r="S28" s="95"/>
      <c r="T28" s="95"/>
      <c r="U28" s="96"/>
      <c r="V28" s="97"/>
      <c r="W28" s="97"/>
      <c r="X28" s="95"/>
      <c r="Y28" s="26"/>
      <c r="Z28" s="26"/>
      <c r="AA28" s="26"/>
    </row>
    <row r="29" spans="1:27">
      <c r="A29" s="18"/>
      <c r="B29" s="74"/>
      <c r="C29" s="74"/>
      <c r="D29" s="74"/>
      <c r="E29" s="18"/>
      <c r="F29" s="26"/>
      <c r="G29" s="26"/>
      <c r="H29" s="26"/>
      <c r="I29" s="26"/>
      <c r="J29" s="26"/>
      <c r="K29" s="26"/>
      <c r="L29" s="26"/>
      <c r="M29" s="26"/>
      <c r="N29" s="26"/>
      <c r="O29" s="24"/>
      <c r="P29" s="74"/>
      <c r="Q29" s="74"/>
      <c r="R29" s="18"/>
      <c r="S29" s="95"/>
      <c r="T29" s="95"/>
      <c r="U29" s="96"/>
      <c r="V29" s="97"/>
      <c r="W29" s="97"/>
      <c r="X29" s="95"/>
      <c r="Y29" s="26"/>
      <c r="Z29" s="26"/>
      <c r="AA29" s="26"/>
    </row>
    <row r="30" spans="1:27">
      <c r="A30" s="18"/>
      <c r="N30" s="26"/>
      <c r="O30" s="24"/>
      <c r="P30" s="74"/>
      <c r="Q30" s="74"/>
      <c r="R30" s="18"/>
      <c r="S30" s="26"/>
      <c r="T30" s="26"/>
      <c r="U30" s="24"/>
      <c r="V30" s="101"/>
      <c r="W30" s="101"/>
      <c r="X30" s="18"/>
      <c r="Y30" s="26"/>
      <c r="Z30" s="26"/>
      <c r="AA30" s="26"/>
    </row>
    <row r="31" spans="1:27">
      <c r="A31" s="18"/>
      <c r="C31" s="74"/>
      <c r="D31" s="74"/>
      <c r="E31" s="74"/>
      <c r="F31" s="18"/>
      <c r="G31" s="26"/>
      <c r="H31" s="26"/>
      <c r="I31" s="26"/>
      <c r="J31" s="26"/>
      <c r="K31" s="26"/>
      <c r="L31" s="26"/>
      <c r="M31" s="26"/>
      <c r="N31" s="86"/>
      <c r="O31" s="24"/>
      <c r="P31" s="74"/>
      <c r="Q31" s="74"/>
      <c r="R31" s="18"/>
      <c r="S31" s="26"/>
      <c r="T31" s="26"/>
      <c r="U31" s="24"/>
      <c r="V31" s="101"/>
      <c r="W31" s="101"/>
      <c r="X31" s="18"/>
      <c r="Y31" s="26"/>
      <c r="Z31" s="26"/>
      <c r="AA31" s="26"/>
    </row>
    <row r="32" spans="1:27">
      <c r="A32" s="18"/>
      <c r="C32" s="74"/>
      <c r="D32" s="74"/>
      <c r="E32" s="74"/>
      <c r="F32" s="18"/>
      <c r="G32" s="26"/>
      <c r="H32" s="26"/>
      <c r="I32" s="26"/>
      <c r="J32" s="26"/>
      <c r="K32" s="26"/>
      <c r="L32" s="26"/>
      <c r="M32" s="26"/>
      <c r="N32" s="86"/>
      <c r="O32" s="24"/>
      <c r="P32" s="74"/>
      <c r="Q32" s="74"/>
      <c r="R32" s="18"/>
      <c r="S32" s="26"/>
      <c r="T32" s="26"/>
      <c r="U32" s="24"/>
      <c r="V32" s="101"/>
      <c r="W32" s="101"/>
      <c r="X32" s="18"/>
      <c r="Y32" s="26"/>
      <c r="Z32" s="26"/>
      <c r="AA32" s="26"/>
    </row>
    <row r="33" spans="1:27">
      <c r="A33" s="18"/>
      <c r="C33" s="74"/>
      <c r="D33" s="74"/>
      <c r="E33" s="74"/>
      <c r="F33" s="18"/>
      <c r="G33" s="26"/>
      <c r="H33" s="26"/>
      <c r="I33" s="26"/>
      <c r="J33" s="26"/>
      <c r="K33" s="26"/>
      <c r="L33" s="26"/>
      <c r="M33" s="26"/>
      <c r="N33" s="86"/>
      <c r="O33" s="24"/>
      <c r="P33" s="74"/>
      <c r="Q33" s="74"/>
      <c r="R33" s="18"/>
      <c r="S33" s="26"/>
      <c r="T33" s="26"/>
      <c r="U33" s="24"/>
      <c r="V33" s="101"/>
      <c r="W33" s="101"/>
      <c r="X33" s="18"/>
      <c r="Y33" s="26"/>
      <c r="Z33" s="26"/>
      <c r="AA33" s="26"/>
    </row>
    <row r="34" spans="1:27">
      <c r="A34" s="18"/>
      <c r="C34" s="74"/>
      <c r="D34" s="74"/>
      <c r="E34" s="74"/>
      <c r="F34" s="18"/>
      <c r="G34" s="26"/>
      <c r="H34" s="26"/>
      <c r="I34" s="26"/>
      <c r="J34" s="26"/>
      <c r="K34" s="26"/>
      <c r="L34" s="26"/>
      <c r="M34" s="26"/>
      <c r="N34" s="86"/>
      <c r="O34" s="24"/>
      <c r="P34" s="74"/>
      <c r="Q34" s="74"/>
      <c r="R34" s="18"/>
      <c r="S34" s="26"/>
      <c r="T34" s="26"/>
      <c r="U34" s="24"/>
      <c r="V34" s="101"/>
      <c r="W34" s="101"/>
      <c r="X34" s="18"/>
      <c r="Y34" s="26"/>
      <c r="Z34" s="26"/>
      <c r="AA34" s="26"/>
    </row>
    <row r="35" spans="1:27">
      <c r="A35" s="18"/>
      <c r="C35" s="74"/>
      <c r="D35" s="74"/>
      <c r="E35" s="74"/>
      <c r="F35" s="18"/>
      <c r="G35" s="26"/>
      <c r="H35" s="26"/>
      <c r="I35" s="26"/>
      <c r="J35" s="26"/>
      <c r="K35" s="26"/>
      <c r="L35" s="26"/>
      <c r="M35" s="26"/>
      <c r="N35" s="86"/>
      <c r="O35" s="24"/>
      <c r="P35" s="74"/>
      <c r="Q35" s="74"/>
      <c r="R35" s="18"/>
      <c r="S35" s="26"/>
      <c r="T35" s="26"/>
      <c r="U35" s="24"/>
      <c r="V35" s="101"/>
      <c r="W35" s="101"/>
      <c r="X35" s="18"/>
      <c r="Y35" s="26"/>
      <c r="Z35" s="26"/>
      <c r="AA35" s="26"/>
    </row>
    <row r="36" spans="1:27">
      <c r="A36" s="18"/>
      <c r="B36" s="74"/>
      <c r="C36" s="74"/>
      <c r="D36" s="74"/>
      <c r="E36" s="74"/>
      <c r="F36" s="18"/>
      <c r="G36" s="26"/>
      <c r="H36" s="26"/>
      <c r="I36" s="26"/>
      <c r="J36" s="26"/>
      <c r="K36" s="26"/>
      <c r="L36" s="26"/>
      <c r="M36" s="26"/>
      <c r="N36" s="86"/>
      <c r="O36" s="24"/>
      <c r="P36" s="74"/>
      <c r="Q36" s="74"/>
      <c r="R36" s="18"/>
      <c r="S36" s="26"/>
      <c r="T36" s="26"/>
      <c r="U36" s="24"/>
      <c r="V36" s="101"/>
      <c r="W36" s="101"/>
      <c r="X36" s="18"/>
      <c r="Y36" s="26"/>
      <c r="Z36" s="26"/>
      <c r="AA36" s="26"/>
    </row>
    <row r="37" spans="1:27">
      <c r="A37" s="18"/>
      <c r="B37" s="74"/>
      <c r="C37" s="74"/>
      <c r="D37" s="74"/>
      <c r="E37" s="18"/>
      <c r="F37" s="26"/>
      <c r="G37" s="26"/>
      <c r="H37" s="26"/>
      <c r="I37" s="26"/>
      <c r="J37" s="26"/>
      <c r="K37" s="26"/>
      <c r="L37" s="26"/>
      <c r="M37" s="86"/>
      <c r="N37" s="26"/>
      <c r="O37" s="24"/>
      <c r="P37" s="74"/>
      <c r="Q37" s="74"/>
      <c r="R37" s="18"/>
      <c r="S37" s="26"/>
      <c r="T37" s="26"/>
      <c r="U37" s="24"/>
      <c r="V37" s="101"/>
      <c r="W37" s="101"/>
      <c r="X37" s="18"/>
      <c r="Y37" s="26"/>
      <c r="Z37" s="26"/>
      <c r="AA37" s="26"/>
    </row>
    <row r="38" spans="1:27">
      <c r="A38" s="18"/>
      <c r="B38" s="74"/>
      <c r="C38" s="74"/>
      <c r="D38" s="74"/>
      <c r="E38" s="18"/>
      <c r="F38" s="26"/>
      <c r="G38" s="26"/>
      <c r="H38" s="26"/>
      <c r="I38" s="26"/>
      <c r="J38" s="26"/>
      <c r="K38" s="26"/>
      <c r="L38" s="26"/>
      <c r="M38" s="86"/>
      <c r="N38" s="26"/>
      <c r="O38" s="24"/>
      <c r="P38" s="74"/>
      <c r="Q38" s="74"/>
      <c r="R38" s="18"/>
      <c r="S38" s="26"/>
      <c r="T38" s="26"/>
      <c r="U38" s="24"/>
      <c r="V38" s="101"/>
      <c r="W38" s="101"/>
      <c r="X38" s="18"/>
      <c r="Y38" s="26"/>
      <c r="Z38" s="26"/>
      <c r="AA38" s="26"/>
    </row>
    <row r="39" spans="1:27">
      <c r="A39" s="18"/>
      <c r="B39" s="74"/>
      <c r="C39" s="74"/>
      <c r="D39" s="74"/>
      <c r="E39" s="18"/>
      <c r="F39" s="26"/>
      <c r="G39" s="26"/>
      <c r="H39" s="26"/>
      <c r="I39" s="26"/>
      <c r="J39" s="26"/>
      <c r="K39" s="26"/>
      <c r="L39" s="26"/>
      <c r="M39" s="86"/>
      <c r="N39" s="26"/>
      <c r="O39" s="24"/>
      <c r="P39" s="74"/>
      <c r="Q39" s="74"/>
      <c r="R39" s="18"/>
      <c r="S39" s="26"/>
      <c r="T39" s="26"/>
      <c r="U39" s="24"/>
      <c r="V39" s="101"/>
      <c r="W39" s="101"/>
      <c r="X39" s="18"/>
      <c r="Y39" s="26"/>
      <c r="Z39" s="26"/>
      <c r="AA39" s="26"/>
    </row>
    <row r="40" spans="1:27">
      <c r="A40" s="18"/>
      <c r="B40" s="74"/>
      <c r="C40" s="74"/>
      <c r="D40" s="74"/>
      <c r="E40" s="18"/>
      <c r="F40" s="26"/>
      <c r="G40" s="26"/>
      <c r="H40" s="26"/>
      <c r="I40" s="26"/>
      <c r="J40" s="26"/>
      <c r="K40" s="26"/>
      <c r="L40" s="26"/>
      <c r="M40" s="86"/>
      <c r="N40" s="26"/>
      <c r="O40" s="24"/>
      <c r="P40" s="74"/>
      <c r="Q40" s="74"/>
      <c r="R40" s="18"/>
      <c r="S40" s="26"/>
      <c r="T40" s="26"/>
      <c r="U40" s="24"/>
      <c r="V40" s="101"/>
      <c r="W40" s="101"/>
      <c r="X40" s="18"/>
      <c r="Y40" s="26"/>
      <c r="Z40" s="26"/>
      <c r="AA40" s="26"/>
    </row>
    <row r="41" spans="1:27">
      <c r="A41" s="18"/>
      <c r="B41" s="74"/>
      <c r="C41" s="74"/>
      <c r="D41" s="74"/>
      <c r="E41" s="18"/>
      <c r="F41" s="26"/>
      <c r="G41" s="26"/>
      <c r="H41" s="26"/>
      <c r="I41" s="26"/>
      <c r="J41" s="26"/>
      <c r="K41" s="26"/>
      <c r="L41" s="26"/>
      <c r="M41" s="86"/>
      <c r="N41" s="26"/>
      <c r="O41" s="24"/>
      <c r="P41" s="74"/>
      <c r="Q41" s="74"/>
      <c r="R41" s="18"/>
      <c r="S41" s="26"/>
      <c r="T41" s="26"/>
      <c r="U41" s="24"/>
      <c r="V41" s="101"/>
      <c r="W41" s="101"/>
      <c r="X41" s="18"/>
      <c r="Y41" s="26"/>
      <c r="Z41" s="26"/>
      <c r="AA41" s="26"/>
    </row>
    <row r="42" spans="1:27">
      <c r="A42" s="18"/>
      <c r="B42" s="74"/>
      <c r="C42" s="74"/>
      <c r="D42" s="74"/>
      <c r="E42" s="18"/>
      <c r="F42" s="26"/>
      <c r="G42" s="26"/>
      <c r="H42" s="26"/>
      <c r="I42" s="26"/>
      <c r="J42" s="26"/>
      <c r="K42" s="26"/>
      <c r="L42" s="26"/>
      <c r="M42" s="86"/>
      <c r="N42" s="26"/>
      <c r="O42" s="24"/>
      <c r="P42" s="74"/>
      <c r="Q42" s="74"/>
      <c r="R42" s="18"/>
      <c r="S42" s="26"/>
      <c r="T42" s="26"/>
      <c r="U42" s="24"/>
      <c r="V42" s="101"/>
      <c r="W42" s="101"/>
      <c r="X42" s="18"/>
      <c r="Y42" s="26"/>
      <c r="Z42" s="26"/>
      <c r="AA42" s="26"/>
    </row>
    <row r="43" spans="1:27">
      <c r="A43" s="18"/>
      <c r="B43" s="74"/>
      <c r="C43" s="74"/>
      <c r="D43" s="74"/>
      <c r="E43" s="18"/>
      <c r="F43" s="26"/>
      <c r="G43" s="26"/>
      <c r="H43" s="26"/>
      <c r="I43" s="26"/>
      <c r="J43" s="26"/>
      <c r="K43" s="26"/>
      <c r="L43" s="26"/>
      <c r="M43" s="86"/>
      <c r="N43" s="26"/>
      <c r="O43" s="24"/>
      <c r="P43" s="74"/>
      <c r="Q43" s="74"/>
      <c r="R43" s="18"/>
      <c r="S43" s="26"/>
      <c r="T43" s="26"/>
      <c r="U43" s="24"/>
      <c r="V43" s="101"/>
      <c r="W43" s="101"/>
      <c r="X43" s="18"/>
      <c r="Y43" s="26"/>
      <c r="Z43" s="26"/>
      <c r="AA43" s="26"/>
    </row>
    <row r="44" spans="1:27">
      <c r="A44" s="18"/>
      <c r="B44" s="74"/>
      <c r="C44" s="74"/>
      <c r="D44" s="74"/>
      <c r="E44" s="18"/>
      <c r="F44" s="26"/>
      <c r="G44" s="26"/>
      <c r="H44" s="26"/>
      <c r="I44" s="26"/>
      <c r="J44" s="26"/>
      <c r="K44" s="26"/>
      <c r="L44" s="26"/>
      <c r="M44" s="86"/>
      <c r="N44" s="26"/>
      <c r="O44" s="24"/>
      <c r="P44" s="74"/>
      <c r="Q44" s="74"/>
      <c r="R44" s="18"/>
      <c r="S44" s="26"/>
      <c r="T44" s="26"/>
      <c r="U44" s="24"/>
      <c r="V44" s="101"/>
      <c r="W44" s="101"/>
      <c r="X44" s="18"/>
      <c r="Y44" s="26"/>
      <c r="Z44" s="26"/>
      <c r="AA44" s="26"/>
    </row>
    <row r="45" spans="1:27">
      <c r="A45" s="18"/>
      <c r="B45" s="74"/>
      <c r="C45" s="74"/>
      <c r="D45" s="74"/>
      <c r="E45" s="18"/>
      <c r="F45" s="26"/>
      <c r="G45" s="26"/>
      <c r="H45" s="26"/>
      <c r="I45" s="26"/>
      <c r="J45" s="26"/>
      <c r="K45" s="26"/>
      <c r="L45" s="26"/>
      <c r="M45" s="86"/>
      <c r="N45" s="26"/>
      <c r="O45" s="24"/>
      <c r="P45" s="74"/>
      <c r="Q45" s="74"/>
      <c r="R45" s="18"/>
      <c r="S45" s="26"/>
      <c r="T45" s="26"/>
      <c r="U45" s="24"/>
      <c r="V45" s="101"/>
      <c r="W45" s="101"/>
      <c r="X45" s="18"/>
      <c r="Y45" s="26"/>
      <c r="Z45" s="26"/>
      <c r="AA45" s="26"/>
    </row>
    <row r="46" spans="1:27">
      <c r="A46" s="18"/>
      <c r="B46" s="74"/>
      <c r="C46" s="74"/>
      <c r="D46" s="74"/>
      <c r="E46" s="18"/>
      <c r="F46" s="26"/>
      <c r="G46" s="26"/>
      <c r="H46" s="26"/>
      <c r="I46" s="26"/>
      <c r="J46" s="26"/>
      <c r="K46" s="26"/>
      <c r="L46" s="26"/>
      <c r="M46" s="86"/>
      <c r="N46" s="26"/>
      <c r="O46" s="24"/>
      <c r="P46" s="74"/>
      <c r="Q46" s="74"/>
      <c r="R46" s="18"/>
      <c r="S46" s="26"/>
      <c r="T46" s="26"/>
      <c r="U46" s="24"/>
      <c r="V46" s="101"/>
      <c r="W46" s="101"/>
      <c r="X46" s="18"/>
      <c r="Y46" s="26"/>
      <c r="Z46" s="26"/>
      <c r="AA46" s="26"/>
    </row>
    <row r="47" spans="1:27">
      <c r="A47" s="18"/>
      <c r="B47" s="74"/>
      <c r="C47" s="74"/>
      <c r="D47" s="74"/>
      <c r="E47" s="18"/>
      <c r="F47" s="26"/>
      <c r="G47" s="26"/>
      <c r="H47" s="26"/>
      <c r="I47" s="26"/>
      <c r="J47" s="26"/>
      <c r="K47" s="26"/>
      <c r="L47" s="26"/>
      <c r="M47" s="86"/>
      <c r="N47" s="26"/>
      <c r="O47" s="24"/>
      <c r="P47" s="74"/>
      <c r="Q47" s="74"/>
      <c r="R47" s="18"/>
      <c r="S47" s="26"/>
      <c r="T47" s="26"/>
      <c r="U47" s="24"/>
      <c r="V47" s="101"/>
      <c r="W47" s="101"/>
      <c r="X47" s="18"/>
      <c r="Y47" s="26"/>
      <c r="Z47" s="26"/>
      <c r="AA47" s="26"/>
    </row>
    <row r="48" spans="1:27">
      <c r="A48" s="18"/>
      <c r="B48" s="74"/>
      <c r="C48" s="74"/>
      <c r="D48" s="74"/>
      <c r="E48" s="18"/>
      <c r="F48" s="26"/>
      <c r="G48" s="26"/>
      <c r="H48" s="26"/>
      <c r="I48" s="26"/>
      <c r="J48" s="26"/>
      <c r="K48" s="26"/>
      <c r="L48" s="26"/>
      <c r="M48" s="86"/>
      <c r="N48" s="26"/>
      <c r="O48" s="24"/>
      <c r="P48" s="74"/>
      <c r="Q48" s="74"/>
      <c r="R48" s="18"/>
      <c r="S48" s="26"/>
      <c r="T48" s="26"/>
      <c r="U48" s="24"/>
      <c r="V48" s="101"/>
      <c r="W48" s="101"/>
      <c r="X48" s="18"/>
      <c r="Y48" s="26"/>
      <c r="Z48" s="26"/>
      <c r="AA48" s="26"/>
    </row>
    <row r="49" spans="1:27">
      <c r="A49" s="18"/>
      <c r="B49" s="74"/>
      <c r="C49" s="74"/>
      <c r="D49" s="74"/>
      <c r="E49" s="18"/>
      <c r="F49" s="26"/>
      <c r="G49" s="26"/>
      <c r="H49" s="26"/>
      <c r="I49" s="26"/>
      <c r="J49" s="26"/>
      <c r="K49" s="26"/>
      <c r="L49" s="26"/>
      <c r="M49" s="86"/>
      <c r="N49" s="26"/>
      <c r="O49" s="24"/>
      <c r="P49" s="74"/>
      <c r="Q49" s="74"/>
      <c r="R49" s="18"/>
      <c r="S49" s="26"/>
      <c r="T49" s="26"/>
      <c r="U49" s="24"/>
      <c r="V49" s="101"/>
      <c r="W49" s="101"/>
      <c r="X49" s="18"/>
      <c r="Y49" s="26"/>
      <c r="Z49" s="26"/>
      <c r="AA49" s="26"/>
    </row>
    <row r="50" spans="1:27">
      <c r="A50" s="18"/>
      <c r="B50" s="74"/>
      <c r="C50" s="74"/>
      <c r="D50" s="74"/>
      <c r="E50" s="18"/>
      <c r="F50" s="26"/>
      <c r="G50" s="26"/>
      <c r="H50" s="26"/>
      <c r="I50" s="26"/>
      <c r="J50" s="26"/>
      <c r="K50" s="26"/>
      <c r="L50" s="26"/>
      <c r="M50" s="86"/>
      <c r="N50" s="26"/>
      <c r="O50" s="24"/>
      <c r="P50" s="74"/>
      <c r="Q50" s="74"/>
      <c r="R50" s="18"/>
      <c r="S50" s="26"/>
      <c r="T50" s="26"/>
      <c r="U50" s="24"/>
      <c r="V50" s="101"/>
      <c r="W50" s="101"/>
      <c r="X50" s="18"/>
      <c r="Y50" s="26"/>
      <c r="Z50" s="26"/>
      <c r="AA50" s="26"/>
    </row>
    <row r="51" spans="1:27">
      <c r="A51" s="18"/>
      <c r="B51" s="74"/>
      <c r="C51" s="74"/>
      <c r="D51" s="74"/>
      <c r="E51" s="18"/>
      <c r="F51" s="26"/>
      <c r="G51" s="26"/>
      <c r="H51" s="26"/>
      <c r="I51" s="26"/>
      <c r="J51" s="26"/>
      <c r="K51" s="26"/>
      <c r="L51" s="26"/>
      <c r="M51" s="86"/>
      <c r="N51" s="26"/>
      <c r="O51" s="24"/>
      <c r="P51" s="74"/>
      <c r="Q51" s="74"/>
      <c r="R51" s="18"/>
      <c r="S51" s="26"/>
      <c r="T51" s="26"/>
      <c r="U51" s="24"/>
      <c r="V51" s="101"/>
      <c r="W51" s="101"/>
      <c r="X51" s="18"/>
      <c r="Y51" s="26"/>
      <c r="Z51" s="26"/>
      <c r="AA51" s="26"/>
    </row>
    <row r="52" spans="1:27">
      <c r="A52" s="18"/>
      <c r="B52" s="74"/>
      <c r="C52" s="74"/>
      <c r="D52" s="74"/>
      <c r="E52" s="18"/>
      <c r="F52" s="26"/>
      <c r="G52" s="26"/>
      <c r="H52" s="26"/>
      <c r="I52" s="26"/>
      <c r="J52" s="26"/>
      <c r="K52" s="26"/>
      <c r="L52" s="26"/>
      <c r="M52" s="86"/>
      <c r="N52" s="26"/>
      <c r="O52" s="24"/>
      <c r="P52" s="74"/>
      <c r="Q52" s="74"/>
      <c r="R52" s="18"/>
      <c r="S52" s="26"/>
      <c r="T52" s="26"/>
      <c r="U52" s="24"/>
      <c r="V52" s="101"/>
      <c r="W52" s="101"/>
      <c r="X52" s="18"/>
      <c r="Y52" s="26"/>
      <c r="Z52" s="26"/>
      <c r="AA52" s="26"/>
    </row>
    <row r="53" spans="1:27">
      <c r="A53" s="18"/>
      <c r="B53" s="74"/>
      <c r="C53" s="74"/>
      <c r="D53" s="74"/>
      <c r="E53" s="18"/>
      <c r="F53" s="26"/>
      <c r="G53" s="26"/>
      <c r="H53" s="26"/>
      <c r="I53" s="26"/>
      <c r="J53" s="26"/>
      <c r="K53" s="26"/>
      <c r="L53" s="26"/>
      <c r="M53" s="86"/>
      <c r="N53" s="26"/>
      <c r="O53" s="24"/>
      <c r="P53" s="74"/>
      <c r="Q53" s="74"/>
      <c r="R53" s="18"/>
      <c r="S53" s="26"/>
      <c r="T53" s="26"/>
      <c r="U53" s="24"/>
      <c r="V53" s="101"/>
      <c r="W53" s="101"/>
      <c r="X53" s="18"/>
      <c r="Y53" s="26"/>
      <c r="Z53" s="26"/>
      <c r="AA53" s="26"/>
    </row>
    <row r="54" spans="1:27">
      <c r="A54" s="18"/>
      <c r="B54" s="74"/>
      <c r="C54" s="74"/>
      <c r="D54" s="74"/>
      <c r="E54" s="18"/>
      <c r="F54" s="26"/>
      <c r="G54" s="26"/>
      <c r="H54" s="26"/>
      <c r="I54" s="26"/>
      <c r="J54" s="26"/>
      <c r="K54" s="26"/>
      <c r="L54" s="26"/>
      <c r="M54" s="86"/>
      <c r="N54" s="26"/>
      <c r="O54" s="24"/>
      <c r="P54" s="74"/>
      <c r="Q54" s="74"/>
      <c r="R54" s="18"/>
      <c r="S54" s="26"/>
      <c r="T54" s="26"/>
      <c r="U54" s="24"/>
      <c r="V54" s="101"/>
      <c r="W54" s="101"/>
      <c r="X54" s="18"/>
      <c r="Y54" s="26"/>
      <c r="Z54" s="26"/>
      <c r="AA54" s="26"/>
    </row>
    <row r="55" spans="1:27">
      <c r="A55" s="18"/>
      <c r="B55" s="74"/>
      <c r="C55" s="74"/>
      <c r="D55" s="74"/>
      <c r="E55" s="18"/>
      <c r="F55" s="26"/>
      <c r="G55" s="26"/>
      <c r="H55" s="26"/>
      <c r="I55" s="26"/>
      <c r="J55" s="26"/>
      <c r="K55" s="26"/>
      <c r="L55" s="26"/>
      <c r="M55" s="86"/>
      <c r="N55" s="26"/>
      <c r="O55" s="24"/>
      <c r="P55" s="74"/>
      <c r="Q55" s="74"/>
      <c r="R55" s="18"/>
      <c r="S55" s="26"/>
      <c r="T55" s="26"/>
      <c r="U55" s="24"/>
      <c r="V55" s="101"/>
      <c r="W55" s="101"/>
      <c r="X55" s="18"/>
      <c r="Y55" s="26"/>
      <c r="Z55" s="26"/>
      <c r="AA55" s="26"/>
    </row>
    <row r="56" spans="1:27">
      <c r="A56" s="18"/>
      <c r="B56" s="74"/>
      <c r="C56" s="74"/>
      <c r="D56" s="74"/>
      <c r="E56" s="18"/>
      <c r="F56" s="26"/>
      <c r="G56" s="26"/>
      <c r="H56" s="26"/>
      <c r="I56" s="26"/>
      <c r="J56" s="26"/>
      <c r="K56" s="26"/>
      <c r="L56" s="26"/>
      <c r="M56" s="86"/>
      <c r="N56" s="26"/>
      <c r="O56" s="24"/>
      <c r="P56" s="74"/>
      <c r="Q56" s="74"/>
      <c r="R56" s="18"/>
      <c r="S56" s="26"/>
      <c r="T56" s="26"/>
      <c r="U56" s="24"/>
      <c r="V56" s="101"/>
      <c r="W56" s="101"/>
      <c r="X56" s="18"/>
      <c r="Y56" s="26"/>
      <c r="Z56" s="26"/>
      <c r="AA56" s="26"/>
    </row>
    <row r="57" spans="1:27">
      <c r="A57" s="18"/>
      <c r="B57" s="74"/>
      <c r="C57" s="74"/>
      <c r="D57" s="74"/>
      <c r="E57" s="18"/>
      <c r="F57" s="26"/>
      <c r="G57" s="26"/>
      <c r="H57" s="26"/>
      <c r="I57" s="26"/>
      <c r="J57" s="26"/>
      <c r="K57" s="26"/>
      <c r="L57" s="26"/>
      <c r="M57" s="86"/>
      <c r="N57" s="26"/>
      <c r="O57" s="24"/>
      <c r="P57" s="74"/>
      <c r="Q57" s="74"/>
      <c r="R57" s="18"/>
      <c r="S57" s="26"/>
      <c r="T57" s="26"/>
      <c r="U57" s="24"/>
      <c r="V57" s="101"/>
      <c r="W57" s="101"/>
      <c r="X57" s="18"/>
      <c r="Y57" s="26"/>
      <c r="Z57" s="26"/>
      <c r="AA57" s="26"/>
    </row>
    <row r="58" spans="1:27">
      <c r="A58" s="18"/>
      <c r="B58" s="74"/>
      <c r="C58" s="74"/>
      <c r="D58" s="74"/>
      <c r="E58" s="18"/>
      <c r="F58" s="26"/>
      <c r="G58" s="26"/>
      <c r="H58" s="26"/>
      <c r="I58" s="26"/>
      <c r="J58" s="26"/>
      <c r="K58" s="26"/>
      <c r="L58" s="26"/>
      <c r="M58" s="86"/>
      <c r="N58" s="26"/>
      <c r="O58" s="24"/>
      <c r="P58" s="74"/>
      <c r="Q58" s="74"/>
      <c r="R58" s="18"/>
      <c r="S58" s="26"/>
      <c r="T58" s="26"/>
      <c r="U58" s="24"/>
      <c r="V58" s="101"/>
      <c r="W58" s="101"/>
      <c r="X58" s="18"/>
      <c r="Y58" s="26"/>
      <c r="Z58" s="26"/>
      <c r="AA58" s="26"/>
    </row>
    <row r="59" spans="1:27">
      <c r="A59" s="18"/>
      <c r="B59" s="74"/>
      <c r="C59" s="74"/>
      <c r="D59" s="74"/>
      <c r="E59" s="18"/>
      <c r="F59" s="26"/>
      <c r="G59" s="26"/>
      <c r="H59" s="26"/>
      <c r="I59" s="26"/>
      <c r="J59" s="26"/>
      <c r="K59" s="26"/>
      <c r="L59" s="26"/>
      <c r="M59" s="86"/>
      <c r="N59" s="26"/>
      <c r="O59" s="24"/>
      <c r="P59" s="74"/>
      <c r="Q59" s="74"/>
      <c r="R59" s="18"/>
      <c r="S59" s="26"/>
      <c r="T59" s="26"/>
      <c r="U59" s="24"/>
      <c r="V59" s="101"/>
      <c r="W59" s="101"/>
      <c r="X59" s="18"/>
      <c r="Y59" s="26"/>
      <c r="Z59" s="26"/>
      <c r="AA59" s="26"/>
    </row>
    <row r="60" spans="1:27">
      <c r="A60" s="18"/>
      <c r="B60" s="74"/>
      <c r="C60" s="74"/>
      <c r="D60" s="74"/>
      <c r="E60" s="18"/>
      <c r="F60" s="26"/>
      <c r="G60" s="26"/>
      <c r="H60" s="26"/>
      <c r="I60" s="26"/>
      <c r="J60" s="26"/>
      <c r="K60" s="26"/>
      <c r="L60" s="26"/>
      <c r="M60" s="86"/>
      <c r="N60" s="26"/>
      <c r="O60" s="24"/>
      <c r="P60" s="74"/>
      <c r="Q60" s="74"/>
      <c r="R60" s="18"/>
      <c r="S60" s="26"/>
      <c r="T60" s="26"/>
      <c r="U60" s="24"/>
      <c r="V60" s="101"/>
      <c r="W60" s="101"/>
      <c r="X60" s="18"/>
      <c r="Y60" s="26"/>
      <c r="Z60" s="26"/>
      <c r="AA60" s="26"/>
    </row>
    <row r="61" spans="1:27">
      <c r="A61" s="18"/>
      <c r="B61" s="74"/>
      <c r="C61" s="74"/>
      <c r="D61" s="74"/>
      <c r="E61" s="18"/>
      <c r="F61" s="26"/>
      <c r="G61" s="26"/>
      <c r="H61" s="26"/>
      <c r="I61" s="26"/>
      <c r="J61" s="26"/>
      <c r="K61" s="26"/>
      <c r="L61" s="26"/>
      <c r="M61" s="86"/>
      <c r="N61" s="26"/>
      <c r="O61" s="24"/>
      <c r="P61" s="74"/>
      <c r="Q61" s="74"/>
      <c r="R61" s="18"/>
      <c r="S61" s="26"/>
      <c r="T61" s="26"/>
      <c r="U61" s="24"/>
      <c r="V61" s="101"/>
      <c r="W61" s="101"/>
      <c r="X61" s="18"/>
      <c r="Y61" s="26"/>
      <c r="Z61" s="26"/>
      <c r="AA61" s="26"/>
    </row>
    <row r="62" spans="1:27">
      <c r="A62" s="18"/>
      <c r="B62" s="74"/>
      <c r="C62" s="74"/>
      <c r="D62" s="74"/>
      <c r="E62" s="18"/>
      <c r="F62" s="26"/>
      <c r="G62" s="26"/>
      <c r="H62" s="26"/>
      <c r="I62" s="26"/>
      <c r="J62" s="26"/>
      <c r="K62" s="26"/>
      <c r="L62" s="26"/>
      <c r="M62" s="86"/>
      <c r="N62" s="26"/>
      <c r="O62" s="24"/>
      <c r="P62" s="74"/>
      <c r="Q62" s="74"/>
      <c r="R62" s="18"/>
      <c r="S62" s="26"/>
      <c r="T62" s="26"/>
      <c r="U62" s="24"/>
      <c r="V62" s="101"/>
      <c r="W62" s="101"/>
      <c r="X62" s="18"/>
      <c r="Y62" s="26"/>
      <c r="Z62" s="26"/>
      <c r="AA62" s="26"/>
    </row>
    <row r="63" spans="1:27">
      <c r="A63" s="18"/>
      <c r="B63" s="74"/>
      <c r="C63" s="74"/>
      <c r="D63" s="74"/>
      <c r="E63" s="18"/>
      <c r="F63" s="26"/>
      <c r="G63" s="26"/>
      <c r="H63" s="26"/>
      <c r="I63" s="26"/>
      <c r="J63" s="26"/>
      <c r="K63" s="26"/>
      <c r="L63" s="26"/>
      <c r="M63" s="86"/>
      <c r="N63" s="26"/>
      <c r="O63" s="24"/>
      <c r="P63" s="74"/>
      <c r="Q63" s="74"/>
      <c r="R63" s="18"/>
      <c r="S63" s="26"/>
      <c r="T63" s="26"/>
      <c r="U63" s="24"/>
      <c r="V63" s="101"/>
      <c r="W63" s="101"/>
      <c r="X63" s="18"/>
      <c r="Y63" s="26"/>
      <c r="Z63" s="26"/>
      <c r="AA63" s="26"/>
    </row>
    <row r="64" spans="1:27">
      <c r="A64" s="18"/>
      <c r="B64" s="74"/>
      <c r="C64" s="74"/>
      <c r="D64" s="74"/>
      <c r="E64" s="18"/>
      <c r="F64" s="26"/>
      <c r="G64" s="26"/>
      <c r="H64" s="26"/>
      <c r="I64" s="26"/>
      <c r="J64" s="26"/>
      <c r="K64" s="26"/>
      <c r="L64" s="26"/>
      <c r="M64" s="86"/>
      <c r="N64" s="26"/>
      <c r="O64" s="24"/>
      <c r="P64" s="74"/>
      <c r="Q64" s="74"/>
      <c r="R64" s="18"/>
      <c r="S64" s="26"/>
      <c r="T64" s="26"/>
      <c r="U64" s="24"/>
      <c r="V64" s="101"/>
      <c r="W64" s="101"/>
      <c r="X64" s="18"/>
      <c r="Y64" s="26"/>
      <c r="Z64" s="26"/>
      <c r="AA64" s="26"/>
    </row>
    <row r="65" spans="1:27">
      <c r="A65" s="18"/>
      <c r="B65" s="74"/>
      <c r="C65" s="74"/>
      <c r="D65" s="74"/>
      <c r="E65" s="18"/>
      <c r="F65" s="26"/>
      <c r="G65" s="26"/>
      <c r="H65" s="26"/>
      <c r="I65" s="26"/>
      <c r="J65" s="26"/>
      <c r="K65" s="26"/>
      <c r="L65" s="26"/>
      <c r="M65" s="86"/>
      <c r="N65" s="26"/>
      <c r="O65" s="24"/>
      <c r="P65" s="74"/>
      <c r="Q65" s="74"/>
      <c r="R65" s="18"/>
      <c r="S65" s="26"/>
      <c r="T65" s="26"/>
      <c r="U65" s="24"/>
      <c r="V65" s="101"/>
      <c r="W65" s="101"/>
      <c r="X65" s="18"/>
      <c r="Y65" s="26"/>
      <c r="Z65" s="26"/>
      <c r="AA65" s="26"/>
    </row>
    <row r="66" spans="1:27">
      <c r="A66" s="18"/>
      <c r="B66" s="74"/>
      <c r="C66" s="74"/>
      <c r="D66" s="74"/>
      <c r="E66" s="18"/>
      <c r="F66" s="26"/>
      <c r="G66" s="26"/>
      <c r="H66" s="26"/>
      <c r="I66" s="26"/>
      <c r="J66" s="26"/>
      <c r="K66" s="26"/>
      <c r="L66" s="26"/>
      <c r="M66" s="86"/>
      <c r="N66" s="26"/>
      <c r="O66" s="24"/>
      <c r="P66" s="74"/>
      <c r="Q66" s="74"/>
      <c r="R66" s="18"/>
      <c r="S66" s="26"/>
      <c r="T66" s="26"/>
      <c r="U66" s="24"/>
      <c r="V66" s="101"/>
      <c r="W66" s="101"/>
      <c r="X66" s="18"/>
      <c r="Y66" s="26"/>
      <c r="Z66" s="26"/>
      <c r="AA66" s="26"/>
    </row>
    <row r="67" spans="1:27">
      <c r="A67" s="18"/>
      <c r="B67" s="74"/>
      <c r="C67" s="74"/>
      <c r="D67" s="74"/>
      <c r="E67" s="18"/>
      <c r="F67" s="26"/>
      <c r="G67" s="26"/>
      <c r="H67" s="26"/>
      <c r="I67" s="26"/>
      <c r="J67" s="26"/>
      <c r="K67" s="26"/>
      <c r="L67" s="26"/>
      <c r="M67" s="86"/>
      <c r="N67" s="26"/>
      <c r="O67" s="24"/>
      <c r="P67" s="74"/>
      <c r="Q67" s="74"/>
      <c r="R67" s="18"/>
      <c r="S67" s="26"/>
      <c r="T67" s="26"/>
      <c r="U67" s="24"/>
      <c r="V67" s="101"/>
      <c r="W67" s="101"/>
      <c r="X67" s="18"/>
      <c r="Y67" s="26"/>
      <c r="Z67" s="26"/>
      <c r="AA67" s="26"/>
    </row>
    <row r="68" spans="1:27">
      <c r="A68" s="18"/>
      <c r="B68" s="78"/>
      <c r="C68" s="74"/>
      <c r="D68" s="74"/>
      <c r="E68" s="18"/>
      <c r="F68" s="26"/>
      <c r="G68" s="18"/>
      <c r="H68" s="26"/>
      <c r="I68" s="26"/>
      <c r="J68" s="26"/>
      <c r="K68" s="26"/>
      <c r="L68" s="26"/>
      <c r="M68" s="86"/>
      <c r="N68" s="26"/>
      <c r="O68" s="24"/>
      <c r="P68" s="74"/>
      <c r="Q68" s="74"/>
      <c r="R68" s="18"/>
      <c r="S68" s="26"/>
      <c r="T68" s="26"/>
      <c r="U68" s="24"/>
      <c r="V68" s="101"/>
      <c r="W68" s="101"/>
      <c r="X68" s="18"/>
      <c r="Y68" s="26"/>
      <c r="Z68" s="26"/>
      <c r="AA68" s="26"/>
    </row>
    <row r="69" spans="1:27">
      <c r="A69" s="18" t="s">
        <v>22</v>
      </c>
      <c r="B69" s="18"/>
      <c r="C69" s="18"/>
      <c r="D69" s="18"/>
      <c r="E69" s="18"/>
      <c r="F69" s="26"/>
      <c r="G69" s="26"/>
      <c r="H69" s="26">
        <f>SUM(H17:H68)</f>
        <v>8037.36</v>
      </c>
      <c r="I69" s="26">
        <f>SUM(I17:I68)</f>
        <v>0</v>
      </c>
      <c r="J69" s="26">
        <f>SUM(J17:J68)</f>
        <v>5290.28</v>
      </c>
      <c r="K69" s="87">
        <f>K26</f>
        <v>61000</v>
      </c>
      <c r="L69" s="87">
        <f>L26</f>
        <v>2747.08</v>
      </c>
      <c r="M69" s="26">
        <f>SUM(M17:M68)</f>
        <v>360.9102168</v>
      </c>
      <c r="N69" s="26"/>
      <c r="O69" s="18"/>
      <c r="P69" s="18"/>
      <c r="Q69" s="18"/>
      <c r="R69" s="18"/>
      <c r="S69" s="26">
        <f>SUM(S17:S68)</f>
        <v>6818.58</v>
      </c>
      <c r="T69" s="26"/>
      <c r="U69" s="18"/>
      <c r="V69" s="18"/>
      <c r="W69" s="18"/>
      <c r="X69" s="18"/>
      <c r="Y69" s="26">
        <f>SUM(Y17:Y68)</f>
        <v>7179.4902168</v>
      </c>
      <c r="Z69" s="26">
        <f>SUM(Z17:Z68)</f>
        <v>1000</v>
      </c>
      <c r="AA69" s="102">
        <f>SUM(AA17:AA68)</f>
        <v>6679.4902168</v>
      </c>
    </row>
    <row r="70" spans="1:27">
      <c r="A70" s="79" t="s">
        <v>62</v>
      </c>
      <c r="B70" s="80"/>
      <c r="C70" s="80"/>
      <c r="D70" s="80"/>
      <c r="E70" s="80"/>
      <c r="F70" s="80"/>
      <c r="G70" s="80"/>
      <c r="H70" s="80"/>
      <c r="I70" s="80"/>
      <c r="J70" s="88"/>
      <c r="K70" s="89">
        <f>K69</f>
        <v>61000</v>
      </c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103"/>
    </row>
    <row r="71" spans="1:27">
      <c r="A71" s="79" t="s">
        <v>63</v>
      </c>
      <c r="B71" s="80"/>
      <c r="C71" s="80"/>
      <c r="D71" s="80"/>
      <c r="E71" s="80"/>
      <c r="F71" s="80"/>
      <c r="G71" s="80"/>
      <c r="H71" s="80"/>
      <c r="I71" s="80"/>
      <c r="J71" s="88"/>
      <c r="K71" s="89">
        <f>L69</f>
        <v>2747.08</v>
      </c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103"/>
    </row>
    <row r="72" spans="1:27">
      <c r="A72" s="79" t="s">
        <v>64</v>
      </c>
      <c r="B72" s="80"/>
      <c r="C72" s="80"/>
      <c r="D72" s="80"/>
      <c r="E72" s="80"/>
      <c r="F72" s="80"/>
      <c r="G72" s="80"/>
      <c r="H72" s="80"/>
      <c r="I72" s="80"/>
      <c r="J72" s="88"/>
      <c r="K72" s="89">
        <f>M69</f>
        <v>360.9102168</v>
      </c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103"/>
    </row>
    <row r="73" spans="1:27">
      <c r="A73" s="79" t="s">
        <v>65</v>
      </c>
      <c r="B73" s="80"/>
      <c r="C73" s="80"/>
      <c r="D73" s="80"/>
      <c r="E73" s="80"/>
      <c r="F73" s="80"/>
      <c r="G73" s="80"/>
      <c r="H73" s="80"/>
      <c r="I73" s="80"/>
      <c r="J73" s="88"/>
      <c r="K73" s="89">
        <f>S69</f>
        <v>6818.58</v>
      </c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103"/>
    </row>
    <row r="74" spans="1:27">
      <c r="A74" s="79" t="s">
        <v>22</v>
      </c>
      <c r="B74" s="80"/>
      <c r="C74" s="80"/>
      <c r="D74" s="80"/>
      <c r="E74" s="80"/>
      <c r="F74" s="80"/>
      <c r="G74" s="80"/>
      <c r="H74" s="80"/>
      <c r="I74" s="80"/>
      <c r="J74" s="88"/>
      <c r="K74" s="89">
        <f>SUM(K70:AA73)</f>
        <v>70926.5702168</v>
      </c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103"/>
    </row>
    <row r="75" spans="1:27">
      <c r="A75" s="79" t="s">
        <v>66</v>
      </c>
      <c r="B75" s="80"/>
      <c r="C75" s="80"/>
      <c r="D75" s="80"/>
      <c r="E75" s="80"/>
      <c r="F75" s="80"/>
      <c r="G75" s="80"/>
      <c r="H75" s="80"/>
      <c r="I75" s="80"/>
      <c r="J75" s="88"/>
      <c r="K75" s="89">
        <f>SUM(K70:AA71)</f>
        <v>63747.08</v>
      </c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103"/>
    </row>
    <row r="76" spans="1:27">
      <c r="A76" s="79" t="s">
        <v>56</v>
      </c>
      <c r="B76" s="80"/>
      <c r="C76" s="80"/>
      <c r="D76" s="80"/>
      <c r="E76" s="80"/>
      <c r="F76" s="80"/>
      <c r="G76" s="80"/>
      <c r="H76" s="80"/>
      <c r="I76" s="80"/>
      <c r="J76" s="88"/>
      <c r="K76" s="89">
        <f>AA69</f>
        <v>6679.4902168</v>
      </c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103"/>
    </row>
  </sheetData>
  <mergeCells count="28">
    <mergeCell ref="A1:E1"/>
    <mergeCell ref="A2:E2"/>
    <mergeCell ref="A3:D3"/>
    <mergeCell ref="A4:D4"/>
    <mergeCell ref="A5:D5"/>
    <mergeCell ref="A6:D6"/>
    <mergeCell ref="A7:D7"/>
    <mergeCell ref="A8:D8"/>
    <mergeCell ref="A9:D9"/>
    <mergeCell ref="A10:D10"/>
    <mergeCell ref="P15:Q15"/>
    <mergeCell ref="V15:W15"/>
    <mergeCell ref="A70:J70"/>
    <mergeCell ref="K70:AA70"/>
    <mergeCell ref="A71:J71"/>
    <mergeCell ref="K71:AA71"/>
    <mergeCell ref="A72:J72"/>
    <mergeCell ref="K72:AA72"/>
    <mergeCell ref="A73:J73"/>
    <mergeCell ref="K73:AA73"/>
    <mergeCell ref="A74:J74"/>
    <mergeCell ref="K74:AA74"/>
    <mergeCell ref="A75:J75"/>
    <mergeCell ref="K75:AA75"/>
    <mergeCell ref="A76:J76"/>
    <mergeCell ref="K76:AA76"/>
    <mergeCell ref="E11:E13"/>
    <mergeCell ref="A11:D13"/>
  </mergeCells>
  <pageMargins left="0.75" right="0.75" top="1" bottom="1" header="0.5" footer="0.5"/>
  <pageSetup paperSize="9" scale="4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39"/>
  <sheetViews>
    <sheetView topLeftCell="C1" workbookViewId="0">
      <selection activeCell="E4" sqref="E4"/>
    </sheetView>
  </sheetViews>
  <sheetFormatPr defaultColWidth="8.89090909090909" defaultRowHeight="14"/>
  <cols>
    <col min="2" max="4" width="11.8909090909091"/>
    <col min="5" max="5" width="16.4454545454545"/>
    <col min="6" max="6" width="13"/>
    <col min="8" max="8" width="13"/>
    <col min="10" max="10" width="11.8909090909091"/>
    <col min="11" max="12" width="13"/>
    <col min="13" max="13" width="10.7818181818182"/>
    <col min="14" max="14" width="13"/>
    <col min="16" max="17" width="11.8909090909091"/>
    <col min="19" max="19" width="10.7818181818182"/>
    <col min="20" max="20" width="11.8909090909091"/>
    <col min="22" max="23" width="11.8909090909091"/>
    <col min="25" max="25" width="10.7818181818182"/>
    <col min="27" max="27" width="10.7818181818182"/>
  </cols>
  <sheetData>
    <row r="1" spans="1:19">
      <c r="A1" s="9" t="s">
        <v>67</v>
      </c>
      <c r="B1" s="9"/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2" t="s">
        <v>24</v>
      </c>
      <c r="B2" s="13"/>
      <c r="C2" s="13"/>
      <c r="D2" s="13"/>
      <c r="E2" s="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3">
      <c r="A3" s="10" t="s">
        <v>25</v>
      </c>
      <c r="B3" s="10"/>
      <c r="C3" s="10"/>
      <c r="D3" s="10"/>
      <c r="E3" s="10" t="s">
        <v>26</v>
      </c>
      <c r="F3" s="1"/>
      <c r="G3" s="1"/>
      <c r="H3" s="1"/>
      <c r="I3" s="1"/>
      <c r="J3" s="1"/>
      <c r="K3" s="1"/>
      <c r="L3" s="1"/>
      <c r="M3" s="1"/>
    </row>
    <row r="4" spans="1:13">
      <c r="A4" s="18" t="s">
        <v>27</v>
      </c>
      <c r="B4" s="18"/>
      <c r="C4" s="18"/>
      <c r="D4" s="18"/>
      <c r="E4" s="18" t="s">
        <v>68</v>
      </c>
      <c r="F4" s="1"/>
      <c r="G4" s="1"/>
      <c r="H4" s="1"/>
      <c r="I4" s="1"/>
      <c r="J4" s="1"/>
      <c r="K4" s="1"/>
      <c r="L4" s="1"/>
      <c r="M4" s="1"/>
    </row>
    <row r="5" spans="1:13">
      <c r="A5" s="18" t="s">
        <v>28</v>
      </c>
      <c r="B5" s="18"/>
      <c r="C5" s="18"/>
      <c r="D5" s="18"/>
      <c r="E5" s="26">
        <v>31000</v>
      </c>
      <c r="F5" s="1"/>
      <c r="G5" s="1"/>
      <c r="H5" s="1"/>
      <c r="I5" s="1"/>
      <c r="J5" s="1"/>
      <c r="K5" s="1"/>
      <c r="L5" s="1"/>
      <c r="M5" s="1"/>
    </row>
    <row r="6" spans="1:13">
      <c r="A6" s="18" t="s">
        <v>29</v>
      </c>
      <c r="B6" s="18"/>
      <c r="C6" s="18"/>
      <c r="D6" s="18"/>
      <c r="E6" s="24">
        <v>0.144</v>
      </c>
      <c r="F6" s="1"/>
      <c r="G6" s="1"/>
      <c r="H6" s="1"/>
      <c r="I6" s="1"/>
      <c r="J6" s="1"/>
      <c r="K6" s="1"/>
      <c r="L6" s="1"/>
      <c r="M6" s="1"/>
    </row>
    <row r="7" spans="1:13">
      <c r="A7" s="15" t="s">
        <v>30</v>
      </c>
      <c r="B7" s="16"/>
      <c r="C7" s="16"/>
      <c r="D7" s="17"/>
      <c r="E7" s="24">
        <v>0.216</v>
      </c>
      <c r="F7" s="1"/>
      <c r="G7" s="1"/>
      <c r="H7" s="1"/>
      <c r="I7" s="1"/>
      <c r="J7" s="1"/>
      <c r="K7" s="1"/>
      <c r="L7" s="1"/>
      <c r="M7" s="1"/>
    </row>
    <row r="8" spans="1:13">
      <c r="A8" s="18" t="s">
        <v>31</v>
      </c>
      <c r="B8" s="18"/>
      <c r="C8" s="18"/>
      <c r="D8" s="18"/>
      <c r="E8" s="18">
        <v>12</v>
      </c>
      <c r="F8" s="1"/>
      <c r="G8" s="1"/>
      <c r="H8" s="1"/>
      <c r="I8" s="1"/>
      <c r="J8" s="1"/>
      <c r="K8" s="1"/>
      <c r="L8" s="1"/>
      <c r="M8" s="1"/>
    </row>
    <row r="9" spans="1:13">
      <c r="A9" s="15" t="s">
        <v>32</v>
      </c>
      <c r="B9" s="16"/>
      <c r="C9" s="16"/>
      <c r="D9" s="17"/>
      <c r="E9" s="70">
        <v>45217</v>
      </c>
      <c r="F9" s="1"/>
      <c r="G9" s="1"/>
      <c r="H9" s="1"/>
      <c r="I9" s="1"/>
      <c r="J9" s="1"/>
      <c r="K9" s="1"/>
      <c r="L9" s="1"/>
      <c r="M9" s="1"/>
    </row>
    <row r="10" spans="1:13">
      <c r="A10" s="15" t="s">
        <v>33</v>
      </c>
      <c r="B10" s="16"/>
      <c r="C10" s="16"/>
      <c r="D10" s="17"/>
      <c r="E10" s="70">
        <v>45583</v>
      </c>
      <c r="F10" s="1"/>
      <c r="G10" s="1"/>
      <c r="H10" s="1"/>
      <c r="I10" s="1"/>
      <c r="J10" s="1"/>
      <c r="K10" s="1"/>
      <c r="L10" s="1"/>
      <c r="M10" s="1"/>
    </row>
    <row r="11" spans="1:13">
      <c r="A11" s="18" t="s">
        <v>6</v>
      </c>
      <c r="B11" s="18"/>
      <c r="C11" s="18"/>
      <c r="D11" s="18"/>
      <c r="E11" s="71" t="s">
        <v>34</v>
      </c>
      <c r="F11" s="1"/>
      <c r="G11" s="1"/>
      <c r="H11" s="1"/>
      <c r="I11" s="1"/>
      <c r="J11" s="1"/>
      <c r="K11" s="1"/>
      <c r="L11" s="1"/>
      <c r="M11" s="1"/>
    </row>
    <row r="12" spans="1:19">
      <c r="A12" s="18"/>
      <c r="B12" s="18"/>
      <c r="C12" s="18"/>
      <c r="D12" s="18"/>
      <c r="E12" s="7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8"/>
      <c r="B13" s="18"/>
      <c r="C13" s="18"/>
      <c r="D13" s="18"/>
      <c r="E13" s="7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6:19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98" spans="1:27">
      <c r="A15" s="18" t="s">
        <v>35</v>
      </c>
      <c r="B15" s="18" t="s">
        <v>69</v>
      </c>
      <c r="C15" s="18" t="s">
        <v>32</v>
      </c>
      <c r="D15" s="18" t="s">
        <v>37</v>
      </c>
      <c r="E15" s="18" t="s">
        <v>38</v>
      </c>
      <c r="F15" s="72" t="s">
        <v>39</v>
      </c>
      <c r="G15" s="72" t="s">
        <v>40</v>
      </c>
      <c r="H15" s="72" t="s">
        <v>41</v>
      </c>
      <c r="I15" s="81" t="s">
        <v>42</v>
      </c>
      <c r="J15" s="81" t="s">
        <v>43</v>
      </c>
      <c r="K15" s="72" t="s">
        <v>44</v>
      </c>
      <c r="L15" s="72" t="s">
        <v>45</v>
      </c>
      <c r="M15" s="82" t="s">
        <v>46</v>
      </c>
      <c r="N15" s="82" t="s">
        <v>47</v>
      </c>
      <c r="O15" s="83" t="s">
        <v>48</v>
      </c>
      <c r="P15" s="83" t="s">
        <v>49</v>
      </c>
      <c r="Q15" s="83"/>
      <c r="R15" s="83" t="s">
        <v>38</v>
      </c>
      <c r="S15" s="91" t="s">
        <v>50</v>
      </c>
      <c r="T15" s="91" t="s">
        <v>51</v>
      </c>
      <c r="U15" s="92" t="s">
        <v>52</v>
      </c>
      <c r="V15" s="92" t="s">
        <v>53</v>
      </c>
      <c r="W15" s="92"/>
      <c r="X15" s="92" t="s">
        <v>38</v>
      </c>
      <c r="Y15" s="84" t="s">
        <v>54</v>
      </c>
      <c r="Z15" s="84" t="s">
        <v>55</v>
      </c>
      <c r="AA15" s="84" t="s">
        <v>56</v>
      </c>
    </row>
    <row r="16" spans="1:27">
      <c r="A16" s="18">
        <v>0</v>
      </c>
      <c r="B16" s="18"/>
      <c r="C16" s="18"/>
      <c r="D16" s="18"/>
      <c r="E16" s="18"/>
      <c r="F16" s="72"/>
      <c r="G16" s="72"/>
      <c r="H16" s="72"/>
      <c r="I16" s="72"/>
      <c r="J16" s="72"/>
      <c r="K16" s="72"/>
      <c r="L16" s="72"/>
      <c r="M16" s="72"/>
      <c r="N16" s="72"/>
      <c r="O16" s="84"/>
      <c r="P16" s="84"/>
      <c r="Q16" s="84"/>
      <c r="R16" s="84"/>
      <c r="S16" s="72"/>
      <c r="T16" s="72"/>
      <c r="U16" s="93"/>
      <c r="V16" s="94"/>
      <c r="W16" s="94"/>
      <c r="X16" s="84"/>
      <c r="Y16" s="84"/>
      <c r="Z16" s="84"/>
      <c r="AA16" s="84"/>
    </row>
    <row r="17" spans="1:27">
      <c r="A17" s="73" t="s">
        <v>70</v>
      </c>
      <c r="B17" s="74">
        <f t="shared" ref="B17:B26" si="0">D17</f>
        <v>45343</v>
      </c>
      <c r="C17" s="74">
        <f>E9</f>
        <v>45217</v>
      </c>
      <c r="D17" s="74">
        <v>45343</v>
      </c>
      <c r="E17" s="18">
        <f t="shared" ref="E17:E26" si="1">D17-C17</f>
        <v>126</v>
      </c>
      <c r="F17" s="26">
        <v>0</v>
      </c>
      <c r="G17" s="26"/>
      <c r="H17" s="26">
        <f>$E$5*$E$6/360*E17</f>
        <v>1562.4</v>
      </c>
      <c r="I17" s="26">
        <v>0</v>
      </c>
      <c r="J17" s="26">
        <v>1562.4</v>
      </c>
      <c r="K17" s="26">
        <f t="shared" ref="K17:K26" si="2">K16+F17-I17</f>
        <v>0</v>
      </c>
      <c r="L17" s="26">
        <f t="shared" ref="L17:L26" si="3">L16+H17-J17</f>
        <v>0</v>
      </c>
      <c r="M17" s="26">
        <f t="shared" ref="M17:M26" si="4">N17*O17/360*R17</f>
        <v>0</v>
      </c>
      <c r="N17" s="26">
        <f t="shared" ref="N17:N25" si="5">H16-J16</f>
        <v>0</v>
      </c>
      <c r="O17" s="24">
        <v>0.216</v>
      </c>
      <c r="P17" s="74"/>
      <c r="Q17" s="74"/>
      <c r="R17" s="18">
        <f t="shared" ref="R17:R26" si="6">Q17-P17</f>
        <v>0</v>
      </c>
      <c r="S17" s="95"/>
      <c r="T17" s="95"/>
      <c r="U17" s="96"/>
      <c r="V17" s="97"/>
      <c r="W17" s="97"/>
      <c r="X17" s="95"/>
      <c r="Y17" s="26">
        <f t="shared" ref="Y17:Y26" si="7">S17+M17</f>
        <v>0</v>
      </c>
      <c r="Z17" s="26">
        <v>0</v>
      </c>
      <c r="AA17" s="26">
        <f t="shared" ref="AA17:AA26" si="8">Y17-Z17</f>
        <v>0</v>
      </c>
    </row>
    <row r="18" spans="1:27">
      <c r="A18" s="18">
        <v>5</v>
      </c>
      <c r="B18" s="74">
        <f t="shared" si="0"/>
        <v>45372</v>
      </c>
      <c r="C18" s="74">
        <f t="shared" ref="C18:C26" si="9">D17</f>
        <v>45343</v>
      </c>
      <c r="D18" s="74">
        <v>45372</v>
      </c>
      <c r="E18" s="18">
        <f t="shared" si="1"/>
        <v>29</v>
      </c>
      <c r="F18" s="26">
        <v>0</v>
      </c>
      <c r="G18" s="26"/>
      <c r="H18" s="26">
        <f>$E$5*$E$6/360*E18</f>
        <v>359.6</v>
      </c>
      <c r="I18" s="26">
        <v>0</v>
      </c>
      <c r="J18" s="26">
        <v>0</v>
      </c>
      <c r="K18" s="26">
        <f t="shared" si="2"/>
        <v>0</v>
      </c>
      <c r="L18" s="26">
        <f t="shared" si="3"/>
        <v>359.6</v>
      </c>
      <c r="M18" s="26">
        <f t="shared" si="4"/>
        <v>0</v>
      </c>
      <c r="N18" s="26">
        <f t="shared" si="5"/>
        <v>0</v>
      </c>
      <c r="O18" s="24">
        <v>0.216</v>
      </c>
      <c r="P18" s="74"/>
      <c r="Q18" s="74"/>
      <c r="R18" s="18">
        <f t="shared" si="6"/>
        <v>0</v>
      </c>
      <c r="S18" s="95"/>
      <c r="T18" s="95"/>
      <c r="U18" s="96"/>
      <c r="V18" s="97"/>
      <c r="W18" s="97"/>
      <c r="X18" s="95"/>
      <c r="Y18" s="26">
        <f t="shared" si="7"/>
        <v>0</v>
      </c>
      <c r="Z18" s="26">
        <v>0</v>
      </c>
      <c r="AA18" s="26">
        <f t="shared" si="8"/>
        <v>0</v>
      </c>
    </row>
    <row r="19" spans="1:27">
      <c r="A19" s="18">
        <v>6</v>
      </c>
      <c r="B19" s="74">
        <f t="shared" si="0"/>
        <v>45403</v>
      </c>
      <c r="C19" s="74">
        <f t="shared" si="9"/>
        <v>45372</v>
      </c>
      <c r="D19" s="74">
        <v>45403</v>
      </c>
      <c r="E19" s="18">
        <f t="shared" si="1"/>
        <v>31</v>
      </c>
      <c r="F19" s="26">
        <v>0</v>
      </c>
      <c r="G19" s="26"/>
      <c r="H19" s="26">
        <f>$E$5*$E$6/360*E19</f>
        <v>384.4</v>
      </c>
      <c r="I19" s="26">
        <v>0</v>
      </c>
      <c r="J19" s="26">
        <v>0</v>
      </c>
      <c r="K19" s="26">
        <f t="shared" si="2"/>
        <v>0</v>
      </c>
      <c r="L19" s="26">
        <f t="shared" si="3"/>
        <v>744</v>
      </c>
      <c r="M19" s="26">
        <f t="shared" si="4"/>
        <v>45.52536</v>
      </c>
      <c r="N19" s="26">
        <f t="shared" si="5"/>
        <v>359.6</v>
      </c>
      <c r="O19" s="24">
        <v>0.216</v>
      </c>
      <c r="P19" s="74">
        <v>45372</v>
      </c>
      <c r="Q19" s="74">
        <v>45583</v>
      </c>
      <c r="R19" s="18">
        <f t="shared" si="6"/>
        <v>211</v>
      </c>
      <c r="S19" s="95"/>
      <c r="T19" s="95"/>
      <c r="U19" s="96"/>
      <c r="V19" s="97"/>
      <c r="W19" s="97"/>
      <c r="X19" s="95"/>
      <c r="Y19" s="26">
        <f t="shared" si="7"/>
        <v>45.52536</v>
      </c>
      <c r="Z19" s="26">
        <v>0</v>
      </c>
      <c r="AA19" s="26">
        <f t="shared" si="8"/>
        <v>45.52536</v>
      </c>
    </row>
    <row r="20" spans="1:27">
      <c r="A20" s="18">
        <v>7</v>
      </c>
      <c r="B20" s="74">
        <f t="shared" si="0"/>
        <v>45433</v>
      </c>
      <c r="C20" s="74">
        <f t="shared" si="9"/>
        <v>45403</v>
      </c>
      <c r="D20" s="74">
        <v>45433</v>
      </c>
      <c r="E20" s="18">
        <f t="shared" si="1"/>
        <v>30</v>
      </c>
      <c r="F20" s="26">
        <v>0</v>
      </c>
      <c r="G20" s="26"/>
      <c r="H20" s="26">
        <f>$E$5*$E$6/360*E20</f>
        <v>372</v>
      </c>
      <c r="I20" s="26">
        <v>0</v>
      </c>
      <c r="J20" s="26">
        <v>0</v>
      </c>
      <c r="K20" s="26">
        <f t="shared" si="2"/>
        <v>0</v>
      </c>
      <c r="L20" s="26">
        <f t="shared" si="3"/>
        <v>1116</v>
      </c>
      <c r="M20" s="26">
        <f t="shared" si="4"/>
        <v>41.5152</v>
      </c>
      <c r="N20" s="26">
        <f t="shared" si="5"/>
        <v>384.4</v>
      </c>
      <c r="O20" s="24">
        <v>0.216</v>
      </c>
      <c r="P20" s="74">
        <v>45403</v>
      </c>
      <c r="Q20" s="74">
        <v>45583</v>
      </c>
      <c r="R20" s="18">
        <f t="shared" si="6"/>
        <v>180</v>
      </c>
      <c r="S20" s="95"/>
      <c r="T20" s="95"/>
      <c r="U20" s="96"/>
      <c r="V20" s="97"/>
      <c r="W20" s="97"/>
      <c r="X20" s="95"/>
      <c r="Y20" s="26">
        <f t="shared" si="7"/>
        <v>41.5152</v>
      </c>
      <c r="Z20" s="26">
        <v>0</v>
      </c>
      <c r="AA20" s="26">
        <f t="shared" si="8"/>
        <v>41.5152</v>
      </c>
    </row>
    <row r="21" spans="1:27">
      <c r="A21" s="18">
        <v>8</v>
      </c>
      <c r="B21" s="74">
        <f t="shared" si="0"/>
        <v>45464</v>
      </c>
      <c r="C21" s="74">
        <f t="shared" si="9"/>
        <v>45433</v>
      </c>
      <c r="D21" s="74">
        <v>45464</v>
      </c>
      <c r="E21" s="18">
        <f t="shared" si="1"/>
        <v>31</v>
      </c>
      <c r="F21" s="26">
        <v>0</v>
      </c>
      <c r="G21" s="26"/>
      <c r="H21" s="26">
        <f>$E$5*$E$6/360*E21</f>
        <v>384.4</v>
      </c>
      <c r="I21" s="26">
        <v>0</v>
      </c>
      <c r="J21" s="26">
        <v>0</v>
      </c>
      <c r="K21" s="26">
        <f t="shared" si="2"/>
        <v>0</v>
      </c>
      <c r="L21" s="26">
        <f t="shared" si="3"/>
        <v>1500.4</v>
      </c>
      <c r="M21" s="26">
        <f t="shared" si="4"/>
        <v>33.48</v>
      </c>
      <c r="N21" s="26">
        <f t="shared" si="5"/>
        <v>372</v>
      </c>
      <c r="O21" s="24">
        <v>0.216</v>
      </c>
      <c r="P21" s="74">
        <v>45433</v>
      </c>
      <c r="Q21" s="74">
        <v>45583</v>
      </c>
      <c r="R21" s="18">
        <f t="shared" si="6"/>
        <v>150</v>
      </c>
      <c r="S21" s="95"/>
      <c r="T21" s="95"/>
      <c r="U21" s="96"/>
      <c r="V21" s="97"/>
      <c r="W21" s="97"/>
      <c r="X21" s="95"/>
      <c r="Y21" s="26">
        <f t="shared" si="7"/>
        <v>33.48</v>
      </c>
      <c r="Z21" s="26">
        <v>0</v>
      </c>
      <c r="AA21" s="26">
        <f t="shared" si="8"/>
        <v>33.48</v>
      </c>
    </row>
    <row r="22" spans="1:27">
      <c r="A22" s="18">
        <v>9</v>
      </c>
      <c r="B22" s="74">
        <f t="shared" si="0"/>
        <v>45494</v>
      </c>
      <c r="C22" s="74">
        <f t="shared" si="9"/>
        <v>45464</v>
      </c>
      <c r="D22" s="74">
        <v>45494</v>
      </c>
      <c r="E22" s="18">
        <f t="shared" si="1"/>
        <v>30</v>
      </c>
      <c r="F22" s="26">
        <v>0</v>
      </c>
      <c r="G22" s="26"/>
      <c r="H22" s="26">
        <f>$E$5*$E$6/360*E22</f>
        <v>372</v>
      </c>
      <c r="I22" s="26">
        <v>0</v>
      </c>
      <c r="J22" s="26">
        <v>0</v>
      </c>
      <c r="K22" s="26">
        <f t="shared" si="2"/>
        <v>0</v>
      </c>
      <c r="L22" s="26">
        <f t="shared" si="3"/>
        <v>1872.4</v>
      </c>
      <c r="M22" s="26">
        <f t="shared" si="4"/>
        <v>27.44616</v>
      </c>
      <c r="N22" s="26">
        <f t="shared" si="5"/>
        <v>384.4</v>
      </c>
      <c r="O22" s="24">
        <v>0.216</v>
      </c>
      <c r="P22" s="74">
        <v>45464</v>
      </c>
      <c r="Q22" s="74">
        <v>45583</v>
      </c>
      <c r="R22" s="18">
        <f t="shared" si="6"/>
        <v>119</v>
      </c>
      <c r="S22" s="95"/>
      <c r="T22" s="95"/>
      <c r="U22" s="96"/>
      <c r="V22" s="97"/>
      <c r="W22" s="97"/>
      <c r="X22" s="95"/>
      <c r="Y22" s="26">
        <f t="shared" si="7"/>
        <v>27.44616</v>
      </c>
      <c r="Z22" s="26">
        <v>0</v>
      </c>
      <c r="AA22" s="26">
        <f t="shared" si="8"/>
        <v>27.44616</v>
      </c>
    </row>
    <row r="23" spans="1:27">
      <c r="A23" s="18">
        <v>10</v>
      </c>
      <c r="B23" s="74">
        <f t="shared" si="0"/>
        <v>45525</v>
      </c>
      <c r="C23" s="74">
        <f t="shared" si="9"/>
        <v>45494</v>
      </c>
      <c r="D23" s="74">
        <v>45525</v>
      </c>
      <c r="E23" s="18">
        <f t="shared" si="1"/>
        <v>31</v>
      </c>
      <c r="F23" s="26">
        <v>0</v>
      </c>
      <c r="G23" s="26"/>
      <c r="H23" s="26">
        <f>$E$5*$E$6/360*E23</f>
        <v>384.4</v>
      </c>
      <c r="I23" s="26">
        <v>0</v>
      </c>
      <c r="J23" s="26">
        <v>0</v>
      </c>
      <c r="K23" s="26">
        <f t="shared" si="2"/>
        <v>0</v>
      </c>
      <c r="L23" s="26">
        <f t="shared" si="3"/>
        <v>2256.8</v>
      </c>
      <c r="M23" s="26">
        <f t="shared" si="4"/>
        <v>19.8648</v>
      </c>
      <c r="N23" s="26">
        <f t="shared" si="5"/>
        <v>372</v>
      </c>
      <c r="O23" s="24">
        <v>0.216</v>
      </c>
      <c r="P23" s="74">
        <v>45494</v>
      </c>
      <c r="Q23" s="74">
        <v>45583</v>
      </c>
      <c r="R23" s="18">
        <f t="shared" si="6"/>
        <v>89</v>
      </c>
      <c r="S23" s="95"/>
      <c r="T23" s="95"/>
      <c r="U23" s="96"/>
      <c r="V23" s="97"/>
      <c r="W23" s="97"/>
      <c r="X23" s="95"/>
      <c r="Y23" s="26">
        <f t="shared" si="7"/>
        <v>19.8648</v>
      </c>
      <c r="Z23" s="26">
        <v>0</v>
      </c>
      <c r="AA23" s="26">
        <f t="shared" si="8"/>
        <v>19.8648</v>
      </c>
    </row>
    <row r="24" spans="1:27">
      <c r="A24" s="18">
        <v>11</v>
      </c>
      <c r="B24" s="74">
        <f t="shared" si="0"/>
        <v>45556</v>
      </c>
      <c r="C24" s="74">
        <f t="shared" si="9"/>
        <v>45525</v>
      </c>
      <c r="D24" s="74">
        <v>45556</v>
      </c>
      <c r="E24" s="18">
        <f t="shared" si="1"/>
        <v>31</v>
      </c>
      <c r="F24" s="26">
        <v>0</v>
      </c>
      <c r="G24" s="26"/>
      <c r="H24" s="26">
        <f>$E$5*$E$6/360*E24</f>
        <v>384.4</v>
      </c>
      <c r="I24" s="26">
        <v>0</v>
      </c>
      <c r="J24" s="26">
        <v>0</v>
      </c>
      <c r="K24" s="26">
        <f t="shared" si="2"/>
        <v>0</v>
      </c>
      <c r="L24" s="26">
        <f t="shared" si="3"/>
        <v>2641.2</v>
      </c>
      <c r="M24" s="26">
        <f t="shared" si="4"/>
        <v>13.37712</v>
      </c>
      <c r="N24" s="26">
        <f t="shared" si="5"/>
        <v>384.4</v>
      </c>
      <c r="O24" s="24">
        <v>0.216</v>
      </c>
      <c r="P24" s="74">
        <v>45525</v>
      </c>
      <c r="Q24" s="74">
        <v>45583</v>
      </c>
      <c r="R24" s="18">
        <f t="shared" si="6"/>
        <v>58</v>
      </c>
      <c r="S24" s="95"/>
      <c r="T24" s="95"/>
      <c r="U24" s="96"/>
      <c r="V24" s="97"/>
      <c r="W24" s="97"/>
      <c r="X24" s="95"/>
      <c r="Y24" s="26">
        <f t="shared" si="7"/>
        <v>13.37712</v>
      </c>
      <c r="Z24" s="26">
        <v>0</v>
      </c>
      <c r="AA24" s="26">
        <f t="shared" si="8"/>
        <v>13.37712</v>
      </c>
    </row>
    <row r="25" spans="1:27">
      <c r="A25" s="18">
        <v>12</v>
      </c>
      <c r="B25" s="74">
        <f t="shared" si="0"/>
        <v>45583</v>
      </c>
      <c r="C25" s="74">
        <f t="shared" si="9"/>
        <v>45556</v>
      </c>
      <c r="D25" s="74">
        <v>45583</v>
      </c>
      <c r="E25" s="18">
        <f t="shared" si="1"/>
        <v>27</v>
      </c>
      <c r="F25" s="26">
        <v>0</v>
      </c>
      <c r="G25" s="26"/>
      <c r="H25" s="26">
        <f>$E$5*$E$6/360*E25</f>
        <v>334.8</v>
      </c>
      <c r="I25" s="26">
        <v>0</v>
      </c>
      <c r="J25" s="26">
        <v>0</v>
      </c>
      <c r="K25" s="26">
        <f t="shared" si="2"/>
        <v>0</v>
      </c>
      <c r="L25" s="26">
        <f t="shared" si="3"/>
        <v>2976</v>
      </c>
      <c r="M25" s="26">
        <f t="shared" si="4"/>
        <v>6.22728</v>
      </c>
      <c r="N25" s="26">
        <f t="shared" si="5"/>
        <v>384.4</v>
      </c>
      <c r="O25" s="24">
        <v>0.216</v>
      </c>
      <c r="P25" s="74">
        <v>45556</v>
      </c>
      <c r="Q25" s="74">
        <v>45583</v>
      </c>
      <c r="R25" s="18">
        <f t="shared" si="6"/>
        <v>27</v>
      </c>
      <c r="S25" s="95"/>
      <c r="T25" s="95"/>
      <c r="U25" s="96"/>
      <c r="V25" s="97"/>
      <c r="W25" s="97"/>
      <c r="X25" s="95"/>
      <c r="Y25" s="26">
        <f t="shared" si="7"/>
        <v>6.22728</v>
      </c>
      <c r="Z25" s="26">
        <v>0</v>
      </c>
      <c r="AA25" s="26">
        <f t="shared" si="8"/>
        <v>6.22728</v>
      </c>
    </row>
    <row r="26" s="69" customFormat="1" spans="1:27">
      <c r="A26" s="75" t="s">
        <v>61</v>
      </c>
      <c r="B26" s="76">
        <f t="shared" si="0"/>
        <v>45698</v>
      </c>
      <c r="C26" s="76">
        <f t="shared" si="9"/>
        <v>45583</v>
      </c>
      <c r="D26" s="76">
        <v>45698</v>
      </c>
      <c r="E26" s="75">
        <f t="shared" si="1"/>
        <v>115</v>
      </c>
      <c r="F26" s="77">
        <v>31000</v>
      </c>
      <c r="G26" s="77"/>
      <c r="H26" s="77">
        <v>0</v>
      </c>
      <c r="I26" s="77">
        <v>0</v>
      </c>
      <c r="J26" s="77">
        <v>0</v>
      </c>
      <c r="K26" s="77">
        <f t="shared" si="2"/>
        <v>31000</v>
      </c>
      <c r="L26" s="77">
        <f t="shared" si="3"/>
        <v>2976</v>
      </c>
      <c r="M26" s="77">
        <f t="shared" si="4"/>
        <v>205.344</v>
      </c>
      <c r="N26" s="77">
        <f>L25</f>
        <v>2976</v>
      </c>
      <c r="O26" s="85">
        <f>$E$7</f>
        <v>0.216</v>
      </c>
      <c r="P26" s="76">
        <v>45583</v>
      </c>
      <c r="Q26" s="76">
        <v>45698</v>
      </c>
      <c r="R26" s="75">
        <f t="shared" si="6"/>
        <v>115</v>
      </c>
      <c r="S26" s="98">
        <f>T26*U26/360*X26</f>
        <v>2139</v>
      </c>
      <c r="T26" s="98">
        <f>K26</f>
        <v>31000</v>
      </c>
      <c r="U26" s="99">
        <f>$E$7</f>
        <v>0.216</v>
      </c>
      <c r="V26" s="100">
        <v>45583</v>
      </c>
      <c r="W26" s="100">
        <v>45698</v>
      </c>
      <c r="X26" s="98">
        <f>W26-V26</f>
        <v>115</v>
      </c>
      <c r="Y26" s="77">
        <f t="shared" si="7"/>
        <v>2344.344</v>
      </c>
      <c r="Z26" s="77">
        <v>0</v>
      </c>
      <c r="AA26" s="77">
        <f t="shared" si="8"/>
        <v>2344.344</v>
      </c>
    </row>
    <row r="27" spans="1:27">
      <c r="A27" s="18"/>
      <c r="B27" s="74"/>
      <c r="C27" s="74"/>
      <c r="D27" s="74"/>
      <c r="E27" s="18"/>
      <c r="F27" s="26"/>
      <c r="G27" s="26"/>
      <c r="H27" s="26"/>
      <c r="I27" s="26"/>
      <c r="J27" s="26"/>
      <c r="K27" s="26"/>
      <c r="L27" s="26"/>
      <c r="M27" s="86"/>
      <c r="N27" s="26"/>
      <c r="O27" s="24"/>
      <c r="P27" s="74"/>
      <c r="Q27" s="74"/>
      <c r="R27" s="18"/>
      <c r="S27" s="26"/>
      <c r="T27" s="26"/>
      <c r="U27" s="24"/>
      <c r="V27" s="101"/>
      <c r="W27" s="101"/>
      <c r="X27" s="18"/>
      <c r="Y27" s="26"/>
      <c r="Z27" s="26"/>
      <c r="AA27" s="26"/>
    </row>
    <row r="28" spans="1:27">
      <c r="A28" s="18"/>
      <c r="B28" s="74"/>
      <c r="C28" s="74"/>
      <c r="D28" s="74"/>
      <c r="E28" s="18"/>
      <c r="F28" s="26"/>
      <c r="G28" s="26"/>
      <c r="H28" s="26"/>
      <c r="I28" s="26"/>
      <c r="J28" s="26"/>
      <c r="K28" s="26"/>
      <c r="L28" s="26"/>
      <c r="M28" s="86"/>
      <c r="N28" s="26"/>
      <c r="O28" s="24"/>
      <c r="P28" s="74"/>
      <c r="Q28" s="74"/>
      <c r="R28" s="18"/>
      <c r="S28" s="26"/>
      <c r="T28" s="26"/>
      <c r="U28" s="24"/>
      <c r="V28" s="101"/>
      <c r="W28" s="101"/>
      <c r="X28" s="18"/>
      <c r="Y28" s="26"/>
      <c r="Z28" s="26"/>
      <c r="AA28" s="26"/>
    </row>
    <row r="29" spans="1:27">
      <c r="A29" s="18"/>
      <c r="B29" s="74"/>
      <c r="C29" s="74"/>
      <c r="D29" s="74"/>
      <c r="E29" s="18"/>
      <c r="F29" s="26"/>
      <c r="G29" s="26"/>
      <c r="H29" s="26"/>
      <c r="I29" s="26"/>
      <c r="J29" s="26"/>
      <c r="K29" s="26"/>
      <c r="L29" s="26"/>
      <c r="M29" s="86"/>
      <c r="N29" s="26"/>
      <c r="O29" s="24"/>
      <c r="P29" s="74"/>
      <c r="Q29" s="74"/>
      <c r="R29" s="18"/>
      <c r="S29" s="26"/>
      <c r="T29" s="26"/>
      <c r="U29" s="24"/>
      <c r="V29" s="101"/>
      <c r="W29" s="101"/>
      <c r="X29" s="18"/>
      <c r="Y29" s="26"/>
      <c r="Z29" s="26"/>
      <c r="AA29" s="26"/>
    </row>
    <row r="30" spans="1:27">
      <c r="A30" s="18"/>
      <c r="B30" s="74"/>
      <c r="C30" s="74"/>
      <c r="D30" s="74"/>
      <c r="E30" s="18"/>
      <c r="F30" s="26"/>
      <c r="G30" s="26"/>
      <c r="H30" s="26"/>
      <c r="I30" s="26"/>
      <c r="J30" s="26"/>
      <c r="K30" s="26"/>
      <c r="L30" s="26"/>
      <c r="M30" s="86"/>
      <c r="N30" s="26"/>
      <c r="O30" s="24"/>
      <c r="P30" s="74"/>
      <c r="Q30" s="74"/>
      <c r="R30" s="18"/>
      <c r="S30" s="26"/>
      <c r="T30" s="26"/>
      <c r="U30" s="24"/>
      <c r="V30" s="101"/>
      <c r="W30" s="101"/>
      <c r="X30" s="18"/>
      <c r="Y30" s="26"/>
      <c r="Z30" s="26"/>
      <c r="AA30" s="26"/>
    </row>
    <row r="31" spans="1:27">
      <c r="A31" s="18"/>
      <c r="B31" s="78"/>
      <c r="C31" s="74"/>
      <c r="D31" s="74"/>
      <c r="E31" s="18"/>
      <c r="F31" s="26"/>
      <c r="G31" s="18"/>
      <c r="H31" s="26"/>
      <c r="I31" s="26"/>
      <c r="J31" s="26"/>
      <c r="K31" s="26"/>
      <c r="L31" s="26"/>
      <c r="M31" s="86"/>
      <c r="N31" s="26"/>
      <c r="O31" s="24"/>
      <c r="P31" s="74"/>
      <c r="Q31" s="74"/>
      <c r="R31" s="18"/>
      <c r="S31" s="26"/>
      <c r="T31" s="26"/>
      <c r="U31" s="24"/>
      <c r="V31" s="101"/>
      <c r="W31" s="101"/>
      <c r="X31" s="18"/>
      <c r="Y31" s="26"/>
      <c r="Z31" s="26"/>
      <c r="AA31" s="26"/>
    </row>
    <row r="32" spans="1:27">
      <c r="A32" s="18" t="s">
        <v>22</v>
      </c>
      <c r="B32" s="18"/>
      <c r="C32" s="18"/>
      <c r="D32" s="18"/>
      <c r="E32" s="18"/>
      <c r="F32" s="26"/>
      <c r="G32" s="26"/>
      <c r="H32" s="26">
        <f t="shared" ref="H32:J32" si="10">SUM(H17:H31)</f>
        <v>4538.4</v>
      </c>
      <c r="I32" s="26">
        <f t="shared" si="10"/>
        <v>0</v>
      </c>
      <c r="J32" s="26">
        <f t="shared" si="10"/>
        <v>1562.4</v>
      </c>
      <c r="K32" s="87">
        <f>K26</f>
        <v>31000</v>
      </c>
      <c r="L32" s="87">
        <f>L26</f>
        <v>2976</v>
      </c>
      <c r="M32" s="26">
        <f>SUM(M17:M31)</f>
        <v>392.77992</v>
      </c>
      <c r="N32" s="26"/>
      <c r="O32" s="18"/>
      <c r="P32" s="18"/>
      <c r="Q32" s="18"/>
      <c r="R32" s="18"/>
      <c r="S32" s="26">
        <f>SUM(S17:S31)</f>
        <v>2139</v>
      </c>
      <c r="T32" s="26"/>
      <c r="U32" s="18"/>
      <c r="V32" s="18"/>
      <c r="W32" s="18"/>
      <c r="X32" s="18"/>
      <c r="Y32" s="26">
        <f t="shared" ref="Y32:AA32" si="11">SUM(Y17:Y31)</f>
        <v>2531.77992</v>
      </c>
      <c r="Z32" s="26">
        <f t="shared" si="11"/>
        <v>0</v>
      </c>
      <c r="AA32" s="102">
        <f t="shared" si="11"/>
        <v>2531.77992</v>
      </c>
    </row>
    <row r="33" spans="1:27">
      <c r="A33" s="79" t="s">
        <v>62</v>
      </c>
      <c r="B33" s="80"/>
      <c r="C33" s="80"/>
      <c r="D33" s="80"/>
      <c r="E33" s="80"/>
      <c r="F33" s="80"/>
      <c r="G33" s="80"/>
      <c r="H33" s="80"/>
      <c r="I33" s="80"/>
      <c r="J33" s="88"/>
      <c r="K33" s="89">
        <f>K32</f>
        <v>31000</v>
      </c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103"/>
    </row>
    <row r="34" spans="1:27">
      <c r="A34" s="79" t="s">
        <v>63</v>
      </c>
      <c r="B34" s="80"/>
      <c r="C34" s="80"/>
      <c r="D34" s="80"/>
      <c r="E34" s="80"/>
      <c r="F34" s="80"/>
      <c r="G34" s="80"/>
      <c r="H34" s="80"/>
      <c r="I34" s="80"/>
      <c r="J34" s="88"/>
      <c r="K34" s="89">
        <f>L32</f>
        <v>2976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103"/>
    </row>
    <row r="35" spans="1:27">
      <c r="A35" s="79" t="s">
        <v>64</v>
      </c>
      <c r="B35" s="80"/>
      <c r="C35" s="80"/>
      <c r="D35" s="80"/>
      <c r="E35" s="80"/>
      <c r="F35" s="80"/>
      <c r="G35" s="80"/>
      <c r="H35" s="80"/>
      <c r="I35" s="80"/>
      <c r="J35" s="88"/>
      <c r="K35" s="89">
        <f>M32</f>
        <v>392.77992</v>
      </c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103"/>
    </row>
    <row r="36" spans="1:27">
      <c r="A36" s="79" t="s">
        <v>65</v>
      </c>
      <c r="B36" s="80"/>
      <c r="C36" s="80"/>
      <c r="D36" s="80"/>
      <c r="E36" s="80"/>
      <c r="F36" s="80"/>
      <c r="G36" s="80"/>
      <c r="H36" s="80"/>
      <c r="I36" s="80"/>
      <c r="J36" s="88"/>
      <c r="K36" s="89">
        <f>S32</f>
        <v>2139</v>
      </c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103"/>
    </row>
    <row r="37" spans="1:27">
      <c r="A37" s="79" t="s">
        <v>22</v>
      </c>
      <c r="B37" s="80"/>
      <c r="C37" s="80"/>
      <c r="D37" s="80"/>
      <c r="E37" s="80"/>
      <c r="F37" s="80"/>
      <c r="G37" s="80"/>
      <c r="H37" s="80"/>
      <c r="I37" s="80"/>
      <c r="J37" s="88"/>
      <c r="K37" s="89">
        <f>SUM(K33:AA36)</f>
        <v>36507.77992</v>
      </c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103"/>
    </row>
    <row r="38" spans="1:27">
      <c r="A38" s="79" t="s">
        <v>66</v>
      </c>
      <c r="B38" s="80"/>
      <c r="C38" s="80"/>
      <c r="D38" s="80"/>
      <c r="E38" s="80"/>
      <c r="F38" s="80"/>
      <c r="G38" s="80"/>
      <c r="H38" s="80"/>
      <c r="I38" s="80"/>
      <c r="J38" s="88"/>
      <c r="K38" s="89">
        <f>SUM(K33:AA34)</f>
        <v>33976</v>
      </c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103"/>
    </row>
    <row r="39" spans="1:27">
      <c r="A39" s="79" t="s">
        <v>56</v>
      </c>
      <c r="B39" s="80"/>
      <c r="C39" s="80"/>
      <c r="D39" s="80"/>
      <c r="E39" s="80"/>
      <c r="F39" s="80"/>
      <c r="G39" s="80"/>
      <c r="H39" s="80"/>
      <c r="I39" s="80"/>
      <c r="J39" s="88"/>
      <c r="K39" s="89">
        <f>AA32</f>
        <v>2531.77992</v>
      </c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103"/>
    </row>
  </sheetData>
  <mergeCells count="28">
    <mergeCell ref="A1:E1"/>
    <mergeCell ref="A2:E2"/>
    <mergeCell ref="A3:D3"/>
    <mergeCell ref="A4:D4"/>
    <mergeCell ref="A5:D5"/>
    <mergeCell ref="A6:D6"/>
    <mergeCell ref="A7:D7"/>
    <mergeCell ref="A8:D8"/>
    <mergeCell ref="A9:D9"/>
    <mergeCell ref="A10:D10"/>
    <mergeCell ref="P15:Q15"/>
    <mergeCell ref="V15:W15"/>
    <mergeCell ref="A33:J33"/>
    <mergeCell ref="K33:AA33"/>
    <mergeCell ref="A34:J34"/>
    <mergeCell ref="K34:AA34"/>
    <mergeCell ref="A35:J35"/>
    <mergeCell ref="K35:AA35"/>
    <mergeCell ref="A36:J36"/>
    <mergeCell ref="K36:AA36"/>
    <mergeCell ref="A37:J37"/>
    <mergeCell ref="K37:AA37"/>
    <mergeCell ref="A38:J38"/>
    <mergeCell ref="K38:AA38"/>
    <mergeCell ref="A39:J39"/>
    <mergeCell ref="K39:AA39"/>
    <mergeCell ref="E11:E13"/>
    <mergeCell ref="A11:D13"/>
  </mergeCells>
  <pageMargins left="0.75" right="0.75" top="1" bottom="1" header="0.5" footer="0.5"/>
  <pageSetup paperSize="9" scale="43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64"/>
  <sheetViews>
    <sheetView topLeftCell="A10" workbookViewId="0">
      <selection activeCell="B14" sqref="B14"/>
    </sheetView>
  </sheetViews>
  <sheetFormatPr defaultColWidth="8.89090909090909" defaultRowHeight="14"/>
  <cols>
    <col min="2" max="2" width="14.1090909090909"/>
    <col min="3" max="3" width="11.8909090909091"/>
    <col min="4" max="4" width="13"/>
    <col min="5" max="5" width="11.8909090909091"/>
    <col min="6" max="6" width="14.1090909090909"/>
    <col min="7" max="8" width="13"/>
    <col min="9" max="10" width="11.8909090909091"/>
    <col min="11" max="11" width="13"/>
    <col min="12" max="12" width="14.1090909090909"/>
    <col min="13" max="13" width="10.7818181818182"/>
    <col min="14" max="14" width="13"/>
    <col min="16" max="17" width="11.8909090909091"/>
    <col min="19" max="19" width="10.7818181818182"/>
    <col min="20" max="20" width="13"/>
    <col min="22" max="23" width="11.8909090909091"/>
    <col min="25" max="25" width="10.7818181818182"/>
    <col min="27" max="27" width="10.7818181818182"/>
  </cols>
  <sheetData>
    <row r="1" spans="1:19">
      <c r="A1" s="9" t="s">
        <v>71</v>
      </c>
      <c r="B1" s="9"/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0" t="s">
        <v>72</v>
      </c>
      <c r="B2" s="10"/>
      <c r="C2" s="10"/>
      <c r="D2" s="10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2" t="s">
        <v>25</v>
      </c>
      <c r="B3" s="13"/>
      <c r="C3" s="14"/>
      <c r="D3" s="10" t="s">
        <v>26</v>
      </c>
      <c r="E3" s="1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5" t="s">
        <v>27</v>
      </c>
      <c r="B4" s="16"/>
      <c r="C4" s="17"/>
      <c r="D4" s="18" t="s">
        <v>68</v>
      </c>
      <c r="E4" s="19" t="s">
        <v>2</v>
      </c>
      <c r="F4" s="20">
        <v>44959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5" t="s">
        <v>28</v>
      </c>
      <c r="B5" s="16"/>
      <c r="C5" s="17"/>
      <c r="D5" s="21">
        <v>190000</v>
      </c>
      <c r="E5" s="22" t="s">
        <v>73</v>
      </c>
      <c r="F5" s="20">
        <v>46420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5" t="s">
        <v>29</v>
      </c>
      <c r="B6" s="16"/>
      <c r="C6" s="17"/>
      <c r="D6" s="23">
        <v>0.1296</v>
      </c>
      <c r="E6" s="2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5" t="s">
        <v>30</v>
      </c>
      <c r="B7" s="16"/>
      <c r="C7" s="17"/>
      <c r="D7" s="24">
        <f>D6*1.5</f>
        <v>0.1944</v>
      </c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5" t="s">
        <v>31</v>
      </c>
      <c r="B8" s="16"/>
      <c r="C8" s="17"/>
      <c r="D8" s="18">
        <v>48</v>
      </c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5" t="s">
        <v>6</v>
      </c>
      <c r="B9" s="16"/>
      <c r="C9" s="17"/>
      <c r="D9" s="18" t="s">
        <v>21</v>
      </c>
      <c r="E9" s="2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5" t="s">
        <v>74</v>
      </c>
      <c r="B10" s="16"/>
      <c r="C10" s="17"/>
      <c r="D10" s="26">
        <f>ABS(ROUNDDOWN(PRODUCT(D5,1/D8),2))</f>
        <v>3958.33</v>
      </c>
      <c r="E10" s="2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6:1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1" customFormat="1" spans="1:27">
      <c r="A12" s="27"/>
      <c r="B12" s="27"/>
      <c r="C12" s="27"/>
      <c r="D12" s="27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52"/>
      <c r="P12" s="52"/>
      <c r="Q12" s="52"/>
      <c r="R12" s="52"/>
      <c r="S12" s="28"/>
      <c r="T12" s="28"/>
      <c r="U12" s="52"/>
      <c r="V12" s="52"/>
      <c r="W12" s="52"/>
      <c r="X12" s="52"/>
      <c r="Y12" s="52"/>
      <c r="Z12" s="52"/>
      <c r="AA12" s="52"/>
    </row>
    <row r="13" s="2" customFormat="1" ht="45" customHeight="1" spans="1:29">
      <c r="A13" s="29" t="s">
        <v>35</v>
      </c>
      <c r="B13" s="29" t="s">
        <v>75</v>
      </c>
      <c r="C13" s="29" t="s">
        <v>76</v>
      </c>
      <c r="D13" s="29" t="s">
        <v>77</v>
      </c>
      <c r="E13" s="29" t="s">
        <v>78</v>
      </c>
      <c r="F13" s="29" t="s">
        <v>79</v>
      </c>
      <c r="G13" s="29" t="s">
        <v>39</v>
      </c>
      <c r="H13" s="29" t="s">
        <v>41</v>
      </c>
      <c r="I13" s="53" t="s">
        <v>42</v>
      </c>
      <c r="J13" s="53" t="s">
        <v>43</v>
      </c>
      <c r="K13" s="29" t="s">
        <v>44</v>
      </c>
      <c r="L13" s="29" t="s">
        <v>45</v>
      </c>
      <c r="M13" s="54" t="s">
        <v>46</v>
      </c>
      <c r="N13" s="54" t="s">
        <v>47</v>
      </c>
      <c r="O13" s="55" t="s">
        <v>52</v>
      </c>
      <c r="P13" s="55" t="s">
        <v>80</v>
      </c>
      <c r="Q13" s="55"/>
      <c r="R13" s="55" t="s">
        <v>38</v>
      </c>
      <c r="S13" s="64" t="s">
        <v>50</v>
      </c>
      <c r="T13" s="64" t="s">
        <v>51</v>
      </c>
      <c r="U13" s="65" t="s">
        <v>52</v>
      </c>
      <c r="V13" s="65" t="s">
        <v>81</v>
      </c>
      <c r="W13" s="65"/>
      <c r="X13" s="65" t="s">
        <v>38</v>
      </c>
      <c r="Y13" s="67" t="s">
        <v>54</v>
      </c>
      <c r="Z13" s="29" t="s">
        <v>55</v>
      </c>
      <c r="AA13" s="29" t="s">
        <v>56</v>
      </c>
      <c r="AB13" s="2" t="s">
        <v>82</v>
      </c>
      <c r="AC13" s="2" t="s">
        <v>83</v>
      </c>
    </row>
    <row r="14" s="3" customFormat="1" spans="1:27">
      <c r="A14" s="29"/>
      <c r="B14" s="30">
        <f>D5</f>
        <v>190000</v>
      </c>
      <c r="C14" s="29"/>
      <c r="D14" s="29"/>
      <c r="E14" s="29"/>
      <c r="F14" s="29"/>
      <c r="G14" s="31"/>
      <c r="H14" s="29"/>
      <c r="I14" s="29"/>
      <c r="J14" s="29"/>
      <c r="K14" s="29"/>
      <c r="L14" s="29"/>
      <c r="M14" s="29"/>
      <c r="N14" s="29"/>
      <c r="O14" s="56">
        <f>$D$7</f>
        <v>0.1944</v>
      </c>
      <c r="P14" s="29"/>
      <c r="Q14" s="29"/>
      <c r="R14" s="29"/>
      <c r="S14" s="66"/>
      <c r="T14" s="29"/>
      <c r="U14" s="56">
        <f>$D$7</f>
        <v>0.1944</v>
      </c>
      <c r="V14" s="29"/>
      <c r="W14" s="29"/>
      <c r="X14" s="29"/>
      <c r="Y14" s="29"/>
      <c r="Z14" s="29">
        <f>AB14+AC14</f>
        <v>0</v>
      </c>
      <c r="AA14" s="29"/>
    </row>
    <row r="15" s="2" customFormat="1" spans="1:27">
      <c r="A15" s="32" t="s">
        <v>84</v>
      </c>
      <c r="B15" s="30">
        <f>B14-G15</f>
        <v>186041.67</v>
      </c>
      <c r="C15" s="33"/>
      <c r="D15" s="34">
        <v>44987</v>
      </c>
      <c r="E15" s="34">
        <v>44987</v>
      </c>
      <c r="F15" s="31">
        <f>G15+H15</f>
        <v>6010.33</v>
      </c>
      <c r="G15" s="31">
        <f t="shared" ref="G15:G31" si="0">$D$10</f>
        <v>3958.33</v>
      </c>
      <c r="H15" s="31">
        <f t="shared" ref="H15:H32" si="1">PRODUCT(B14,$D$6/12)</f>
        <v>2052</v>
      </c>
      <c r="I15" s="31">
        <v>3958.33</v>
      </c>
      <c r="J15" s="31">
        <v>2052</v>
      </c>
      <c r="K15" s="31">
        <f>K14+G15-I15</f>
        <v>0</v>
      </c>
      <c r="L15" s="31">
        <f>L14+H15-J15</f>
        <v>0</v>
      </c>
      <c r="M15" s="31">
        <f>N15*O15/360*R15</f>
        <v>0</v>
      </c>
      <c r="N15" s="31">
        <f>H14-J14</f>
        <v>0</v>
      </c>
      <c r="O15" s="56">
        <f t="shared" ref="O15:O26" si="2">$D$7</f>
        <v>0.1944</v>
      </c>
      <c r="P15" s="33"/>
      <c r="Q15" s="33"/>
      <c r="R15" s="40">
        <f>Q15-P15</f>
        <v>0</v>
      </c>
      <c r="S15" s="31">
        <f>T15*U15/360*X15</f>
        <v>0</v>
      </c>
      <c r="T15" s="31">
        <f>G14-I14</f>
        <v>0</v>
      </c>
      <c r="U15" s="56">
        <f t="shared" ref="U15:U26" si="3">$D$7</f>
        <v>0.1944</v>
      </c>
      <c r="V15" s="33"/>
      <c r="W15" s="33"/>
      <c r="X15" s="40">
        <f>W15-V15</f>
        <v>0</v>
      </c>
      <c r="Y15" s="31">
        <f>S15+M15</f>
        <v>0</v>
      </c>
      <c r="Z15" s="31"/>
      <c r="AA15" s="31">
        <f>Y15-Z15</f>
        <v>0</v>
      </c>
    </row>
    <row r="16" s="2" customFormat="1" spans="1:27">
      <c r="A16" s="32" t="s">
        <v>85</v>
      </c>
      <c r="B16" s="30">
        <f t="shared" ref="B16:B28" si="4">B15-G16</f>
        <v>182083.34</v>
      </c>
      <c r="C16" s="33"/>
      <c r="D16" s="34">
        <v>45018</v>
      </c>
      <c r="E16" s="34">
        <v>45018</v>
      </c>
      <c r="F16" s="31">
        <f t="shared" ref="F16:F31" si="5">G16+H16</f>
        <v>5967.580036</v>
      </c>
      <c r="G16" s="31">
        <f t="shared" si="0"/>
        <v>3958.33</v>
      </c>
      <c r="H16" s="31">
        <f t="shared" si="1"/>
        <v>2009.250036</v>
      </c>
      <c r="I16" s="31">
        <v>3958.33</v>
      </c>
      <c r="J16" s="31">
        <v>2009.250036</v>
      </c>
      <c r="K16" s="31">
        <f t="shared" ref="K16:K26" si="6">K15+G16-I16</f>
        <v>0</v>
      </c>
      <c r="L16" s="31">
        <f t="shared" ref="L16:L26" si="7">L15+H16-J16</f>
        <v>0</v>
      </c>
      <c r="M16" s="31">
        <f t="shared" ref="M16:M32" si="8">N16*O16/360*R16</f>
        <v>0</v>
      </c>
      <c r="N16" s="31">
        <f t="shared" ref="N16:N27" si="9">H15-J15</f>
        <v>0</v>
      </c>
      <c r="O16" s="56">
        <f t="shared" si="2"/>
        <v>0.1944</v>
      </c>
      <c r="P16" s="33"/>
      <c r="Q16" s="33"/>
      <c r="R16" s="40">
        <f t="shared" ref="R16:R32" si="10">Q16-P16</f>
        <v>0</v>
      </c>
      <c r="S16" s="31">
        <f t="shared" ref="S16:S32" si="11">T16*U16/360*X16</f>
        <v>0</v>
      </c>
      <c r="T16" s="31">
        <f t="shared" ref="T16:T26" si="12">G15-I15</f>
        <v>0</v>
      </c>
      <c r="U16" s="56">
        <f t="shared" si="3"/>
        <v>0.1944</v>
      </c>
      <c r="V16" s="33"/>
      <c r="W16" s="33"/>
      <c r="X16" s="40">
        <f t="shared" ref="X16:X32" si="13">W16-V16</f>
        <v>0</v>
      </c>
      <c r="Y16" s="31">
        <f t="shared" ref="Y16:Y32" si="14">S16+M16</f>
        <v>0</v>
      </c>
      <c r="Z16" s="31"/>
      <c r="AA16" s="31">
        <f t="shared" ref="AA16:AA32" si="15">Y16-Z16</f>
        <v>0</v>
      </c>
    </row>
    <row r="17" s="2" customFormat="1" spans="1:27">
      <c r="A17" s="32" t="s">
        <v>86</v>
      </c>
      <c r="B17" s="30">
        <f t="shared" si="4"/>
        <v>178125.01</v>
      </c>
      <c r="C17" s="33"/>
      <c r="D17" s="34">
        <v>45048</v>
      </c>
      <c r="E17" s="34">
        <v>45048</v>
      </c>
      <c r="F17" s="31">
        <f t="shared" si="5"/>
        <v>5924.830072</v>
      </c>
      <c r="G17" s="31">
        <f t="shared" si="0"/>
        <v>3958.33</v>
      </c>
      <c r="H17" s="31">
        <f t="shared" si="1"/>
        <v>1966.500072</v>
      </c>
      <c r="I17" s="31">
        <v>3958.33</v>
      </c>
      <c r="J17" s="31">
        <v>1966.500072</v>
      </c>
      <c r="K17" s="31">
        <f t="shared" si="6"/>
        <v>0</v>
      </c>
      <c r="L17" s="31">
        <f t="shared" si="7"/>
        <v>0</v>
      </c>
      <c r="M17" s="31">
        <f t="shared" si="8"/>
        <v>0</v>
      </c>
      <c r="N17" s="31">
        <f t="shared" si="9"/>
        <v>0</v>
      </c>
      <c r="O17" s="56">
        <f t="shared" si="2"/>
        <v>0.1944</v>
      </c>
      <c r="P17" s="33"/>
      <c r="Q17" s="33"/>
      <c r="R17" s="40">
        <f t="shared" si="10"/>
        <v>0</v>
      </c>
      <c r="S17" s="31">
        <f t="shared" si="11"/>
        <v>0</v>
      </c>
      <c r="T17" s="31">
        <f t="shared" si="12"/>
        <v>0</v>
      </c>
      <c r="U17" s="56">
        <f t="shared" si="3"/>
        <v>0.1944</v>
      </c>
      <c r="V17" s="33"/>
      <c r="W17" s="33"/>
      <c r="X17" s="40">
        <f t="shared" si="13"/>
        <v>0</v>
      </c>
      <c r="Y17" s="31">
        <f t="shared" si="14"/>
        <v>0</v>
      </c>
      <c r="Z17" s="31"/>
      <c r="AA17" s="31">
        <f t="shared" si="15"/>
        <v>0</v>
      </c>
    </row>
    <row r="18" s="2" customFormat="1" spans="1:27">
      <c r="A18" s="32" t="s">
        <v>87</v>
      </c>
      <c r="B18" s="30">
        <f t="shared" si="4"/>
        <v>174166.68</v>
      </c>
      <c r="C18" s="33"/>
      <c r="D18" s="34">
        <v>45079</v>
      </c>
      <c r="E18" s="34">
        <v>45079</v>
      </c>
      <c r="F18" s="31">
        <f t="shared" si="5"/>
        <v>5882.080108</v>
      </c>
      <c r="G18" s="31">
        <f t="shared" si="0"/>
        <v>3958.33</v>
      </c>
      <c r="H18" s="31">
        <f t="shared" si="1"/>
        <v>1923.750108</v>
      </c>
      <c r="I18" s="31">
        <v>3958.33</v>
      </c>
      <c r="J18" s="31">
        <v>1923.750108</v>
      </c>
      <c r="K18" s="31">
        <f t="shared" si="6"/>
        <v>0</v>
      </c>
      <c r="L18" s="31">
        <f t="shared" si="7"/>
        <v>0</v>
      </c>
      <c r="M18" s="31">
        <f t="shared" si="8"/>
        <v>0</v>
      </c>
      <c r="N18" s="31">
        <f t="shared" si="9"/>
        <v>0</v>
      </c>
      <c r="O18" s="56">
        <f t="shared" si="2"/>
        <v>0.1944</v>
      </c>
      <c r="P18" s="33"/>
      <c r="Q18" s="33"/>
      <c r="R18" s="40">
        <f t="shared" si="10"/>
        <v>0</v>
      </c>
      <c r="S18" s="31">
        <f t="shared" si="11"/>
        <v>0</v>
      </c>
      <c r="T18" s="31">
        <f t="shared" si="12"/>
        <v>0</v>
      </c>
      <c r="U18" s="56">
        <f t="shared" si="3"/>
        <v>0.1944</v>
      </c>
      <c r="V18" s="33"/>
      <c r="W18" s="33"/>
      <c r="X18" s="40">
        <f t="shared" si="13"/>
        <v>0</v>
      </c>
      <c r="Y18" s="31">
        <f t="shared" si="14"/>
        <v>0</v>
      </c>
      <c r="Z18" s="31"/>
      <c r="AA18" s="31">
        <f t="shared" si="15"/>
        <v>0</v>
      </c>
    </row>
    <row r="19" s="2" customFormat="1" spans="1:27">
      <c r="A19" s="32" t="s">
        <v>88</v>
      </c>
      <c r="B19" s="30">
        <f t="shared" si="4"/>
        <v>170208.35</v>
      </c>
      <c r="C19" s="33"/>
      <c r="D19" s="34">
        <v>45109</v>
      </c>
      <c r="E19" s="34">
        <v>45109</v>
      </c>
      <c r="F19" s="31">
        <f t="shared" si="5"/>
        <v>5839.330144</v>
      </c>
      <c r="G19" s="31">
        <f t="shared" si="0"/>
        <v>3958.33</v>
      </c>
      <c r="H19" s="31">
        <f t="shared" si="1"/>
        <v>1881.000144</v>
      </c>
      <c r="I19" s="31">
        <v>3958.33</v>
      </c>
      <c r="J19" s="31">
        <v>1881.000144</v>
      </c>
      <c r="K19" s="31">
        <f t="shared" si="6"/>
        <v>0</v>
      </c>
      <c r="L19" s="31">
        <f t="shared" si="7"/>
        <v>0</v>
      </c>
      <c r="M19" s="31">
        <f t="shared" si="8"/>
        <v>0</v>
      </c>
      <c r="N19" s="31">
        <f t="shared" si="9"/>
        <v>0</v>
      </c>
      <c r="O19" s="56">
        <f t="shared" si="2"/>
        <v>0.1944</v>
      </c>
      <c r="P19" s="33"/>
      <c r="Q19" s="33"/>
      <c r="R19" s="40">
        <f t="shared" si="10"/>
        <v>0</v>
      </c>
      <c r="S19" s="31">
        <f t="shared" si="11"/>
        <v>0</v>
      </c>
      <c r="T19" s="31">
        <f t="shared" si="12"/>
        <v>0</v>
      </c>
      <c r="U19" s="56">
        <f t="shared" si="3"/>
        <v>0.1944</v>
      </c>
      <c r="V19" s="33"/>
      <c r="W19" s="33"/>
      <c r="X19" s="40">
        <f t="shared" si="13"/>
        <v>0</v>
      </c>
      <c r="Y19" s="31">
        <f t="shared" si="14"/>
        <v>0</v>
      </c>
      <c r="Z19" s="31"/>
      <c r="AA19" s="31">
        <f t="shared" si="15"/>
        <v>0</v>
      </c>
    </row>
    <row r="20" s="2" customFormat="1" spans="1:27">
      <c r="A20" s="32" t="s">
        <v>89</v>
      </c>
      <c r="B20" s="30">
        <f t="shared" si="4"/>
        <v>166250.02</v>
      </c>
      <c r="C20" s="33"/>
      <c r="D20" s="34">
        <v>45140</v>
      </c>
      <c r="E20" s="34">
        <v>45140</v>
      </c>
      <c r="F20" s="31">
        <f t="shared" si="5"/>
        <v>5796.58018</v>
      </c>
      <c r="G20" s="31">
        <f t="shared" si="0"/>
        <v>3958.33</v>
      </c>
      <c r="H20" s="31">
        <f t="shared" si="1"/>
        <v>1838.25018</v>
      </c>
      <c r="I20" s="31">
        <v>3958.33</v>
      </c>
      <c r="J20" s="31">
        <v>1838.25018</v>
      </c>
      <c r="K20" s="31">
        <f t="shared" si="6"/>
        <v>0</v>
      </c>
      <c r="L20" s="31">
        <f t="shared" si="7"/>
        <v>0</v>
      </c>
      <c r="M20" s="31">
        <f t="shared" si="8"/>
        <v>0</v>
      </c>
      <c r="N20" s="31">
        <f t="shared" si="9"/>
        <v>0</v>
      </c>
      <c r="O20" s="56">
        <f t="shared" si="2"/>
        <v>0.1944</v>
      </c>
      <c r="P20" s="33"/>
      <c r="Q20" s="33"/>
      <c r="R20" s="40">
        <f t="shared" si="10"/>
        <v>0</v>
      </c>
      <c r="S20" s="31">
        <f t="shared" si="11"/>
        <v>0</v>
      </c>
      <c r="T20" s="31">
        <f t="shared" si="12"/>
        <v>0</v>
      </c>
      <c r="U20" s="56">
        <f t="shared" si="3"/>
        <v>0.1944</v>
      </c>
      <c r="V20" s="33"/>
      <c r="W20" s="33"/>
      <c r="X20" s="40">
        <f t="shared" si="13"/>
        <v>0</v>
      </c>
      <c r="Y20" s="31">
        <f t="shared" si="14"/>
        <v>0</v>
      </c>
      <c r="Z20" s="31"/>
      <c r="AA20" s="31">
        <f t="shared" si="15"/>
        <v>0</v>
      </c>
    </row>
    <row r="21" s="2" customFormat="1" spans="1:27">
      <c r="A21" s="32" t="s">
        <v>90</v>
      </c>
      <c r="B21" s="30">
        <f t="shared" si="4"/>
        <v>162291.69</v>
      </c>
      <c r="C21" s="33"/>
      <c r="D21" s="34">
        <v>45171</v>
      </c>
      <c r="E21" s="34">
        <v>45171</v>
      </c>
      <c r="F21" s="31">
        <f t="shared" si="5"/>
        <v>5753.830216</v>
      </c>
      <c r="G21" s="31">
        <f t="shared" si="0"/>
        <v>3958.33</v>
      </c>
      <c r="H21" s="31">
        <f t="shared" si="1"/>
        <v>1795.500216</v>
      </c>
      <c r="I21" s="31">
        <v>3958.33</v>
      </c>
      <c r="J21" s="31">
        <v>1795.500216</v>
      </c>
      <c r="K21" s="31">
        <f t="shared" si="6"/>
        <v>0</v>
      </c>
      <c r="L21" s="31">
        <f t="shared" si="7"/>
        <v>0</v>
      </c>
      <c r="M21" s="31">
        <f t="shared" si="8"/>
        <v>0</v>
      </c>
      <c r="N21" s="31">
        <f t="shared" si="9"/>
        <v>0</v>
      </c>
      <c r="O21" s="56">
        <f t="shared" si="2"/>
        <v>0.1944</v>
      </c>
      <c r="P21" s="33"/>
      <c r="Q21" s="33"/>
      <c r="R21" s="40">
        <f t="shared" si="10"/>
        <v>0</v>
      </c>
      <c r="S21" s="31">
        <f t="shared" si="11"/>
        <v>0</v>
      </c>
      <c r="T21" s="31">
        <f t="shared" si="12"/>
        <v>0</v>
      </c>
      <c r="U21" s="56">
        <f t="shared" si="3"/>
        <v>0.1944</v>
      </c>
      <c r="V21" s="33"/>
      <c r="W21" s="33"/>
      <c r="X21" s="40">
        <f t="shared" si="13"/>
        <v>0</v>
      </c>
      <c r="Y21" s="31">
        <f t="shared" si="14"/>
        <v>0</v>
      </c>
      <c r="Z21" s="31"/>
      <c r="AA21" s="31">
        <f t="shared" si="15"/>
        <v>0</v>
      </c>
    </row>
    <row r="22" s="2" customFormat="1" spans="1:27">
      <c r="A22" s="32" t="s">
        <v>91</v>
      </c>
      <c r="B22" s="30">
        <f t="shared" si="4"/>
        <v>158333.36</v>
      </c>
      <c r="C22" s="33"/>
      <c r="D22" s="34">
        <v>45201</v>
      </c>
      <c r="E22" s="34">
        <v>45201</v>
      </c>
      <c r="F22" s="31">
        <f t="shared" si="5"/>
        <v>5711.080252</v>
      </c>
      <c r="G22" s="31">
        <f t="shared" si="0"/>
        <v>3958.33</v>
      </c>
      <c r="H22" s="31">
        <f t="shared" si="1"/>
        <v>1752.750252</v>
      </c>
      <c r="I22" s="31">
        <v>3958.33</v>
      </c>
      <c r="J22" s="31">
        <v>1752.750252</v>
      </c>
      <c r="K22" s="31">
        <f t="shared" si="6"/>
        <v>0</v>
      </c>
      <c r="L22" s="31">
        <f t="shared" si="7"/>
        <v>0</v>
      </c>
      <c r="M22" s="31">
        <f t="shared" si="8"/>
        <v>0</v>
      </c>
      <c r="N22" s="31">
        <f t="shared" si="9"/>
        <v>0</v>
      </c>
      <c r="O22" s="56">
        <f t="shared" si="2"/>
        <v>0.1944</v>
      </c>
      <c r="P22" s="33"/>
      <c r="Q22" s="33"/>
      <c r="R22" s="40">
        <f t="shared" si="10"/>
        <v>0</v>
      </c>
      <c r="S22" s="31">
        <f t="shared" si="11"/>
        <v>0</v>
      </c>
      <c r="T22" s="31">
        <f t="shared" si="12"/>
        <v>0</v>
      </c>
      <c r="U22" s="56">
        <f t="shared" si="3"/>
        <v>0.1944</v>
      </c>
      <c r="V22" s="33"/>
      <c r="W22" s="33"/>
      <c r="X22" s="40">
        <f t="shared" si="13"/>
        <v>0</v>
      </c>
      <c r="Y22" s="31">
        <f t="shared" si="14"/>
        <v>0</v>
      </c>
      <c r="Z22" s="31"/>
      <c r="AA22" s="31">
        <f t="shared" si="15"/>
        <v>0</v>
      </c>
    </row>
    <row r="23" s="2" customFormat="1" spans="1:27">
      <c r="A23" s="32" t="s">
        <v>92</v>
      </c>
      <c r="B23" s="30">
        <f t="shared" si="4"/>
        <v>154375.03</v>
      </c>
      <c r="C23" s="33"/>
      <c r="D23" s="34">
        <v>45232</v>
      </c>
      <c r="E23" s="34">
        <v>45232</v>
      </c>
      <c r="F23" s="31">
        <f t="shared" si="5"/>
        <v>5668.330288</v>
      </c>
      <c r="G23" s="31">
        <f t="shared" si="0"/>
        <v>3958.33</v>
      </c>
      <c r="H23" s="31">
        <f t="shared" si="1"/>
        <v>1710.000288</v>
      </c>
      <c r="I23" s="31">
        <v>3958.33</v>
      </c>
      <c r="J23" s="31">
        <v>1710.000288</v>
      </c>
      <c r="K23" s="31">
        <f t="shared" si="6"/>
        <v>0</v>
      </c>
      <c r="L23" s="31">
        <f t="shared" si="7"/>
        <v>0</v>
      </c>
      <c r="M23" s="31">
        <f t="shared" si="8"/>
        <v>0</v>
      </c>
      <c r="N23" s="31">
        <f t="shared" si="9"/>
        <v>0</v>
      </c>
      <c r="O23" s="56">
        <f t="shared" si="2"/>
        <v>0.1944</v>
      </c>
      <c r="P23" s="33"/>
      <c r="Q23" s="33"/>
      <c r="R23" s="40">
        <f t="shared" si="10"/>
        <v>0</v>
      </c>
      <c r="S23" s="31">
        <f t="shared" si="11"/>
        <v>0</v>
      </c>
      <c r="T23" s="31">
        <f t="shared" si="12"/>
        <v>0</v>
      </c>
      <c r="U23" s="56">
        <f t="shared" si="3"/>
        <v>0.1944</v>
      </c>
      <c r="V23" s="33"/>
      <c r="W23" s="33"/>
      <c r="X23" s="40">
        <f t="shared" si="13"/>
        <v>0</v>
      </c>
      <c r="Y23" s="31">
        <f t="shared" si="14"/>
        <v>0</v>
      </c>
      <c r="Z23" s="31"/>
      <c r="AA23" s="31">
        <f t="shared" si="15"/>
        <v>0</v>
      </c>
    </row>
    <row r="24" s="2" customFormat="1" spans="1:27">
      <c r="A24" s="32" t="s">
        <v>93</v>
      </c>
      <c r="B24" s="30">
        <f t="shared" si="4"/>
        <v>150416.7</v>
      </c>
      <c r="C24" s="33"/>
      <c r="D24" s="34">
        <v>45262</v>
      </c>
      <c r="E24" s="34">
        <v>45262</v>
      </c>
      <c r="F24" s="31">
        <f t="shared" si="5"/>
        <v>5625.580324</v>
      </c>
      <c r="G24" s="31">
        <f t="shared" si="0"/>
        <v>3958.33</v>
      </c>
      <c r="H24" s="31">
        <f t="shared" si="1"/>
        <v>1667.250324</v>
      </c>
      <c r="I24" s="31">
        <v>3958.33</v>
      </c>
      <c r="J24" s="31">
        <v>1667.250324</v>
      </c>
      <c r="K24" s="31">
        <f t="shared" si="6"/>
        <v>0</v>
      </c>
      <c r="L24" s="31">
        <f t="shared" si="7"/>
        <v>0</v>
      </c>
      <c r="M24" s="31">
        <f t="shared" si="8"/>
        <v>0</v>
      </c>
      <c r="N24" s="31">
        <f t="shared" si="9"/>
        <v>0</v>
      </c>
      <c r="O24" s="56">
        <f t="shared" si="2"/>
        <v>0.1944</v>
      </c>
      <c r="P24" s="33"/>
      <c r="Q24" s="33"/>
      <c r="R24" s="40">
        <f t="shared" si="10"/>
        <v>0</v>
      </c>
      <c r="S24" s="31">
        <f t="shared" si="11"/>
        <v>0</v>
      </c>
      <c r="T24" s="31">
        <f t="shared" si="12"/>
        <v>0</v>
      </c>
      <c r="U24" s="56">
        <f t="shared" si="3"/>
        <v>0.1944</v>
      </c>
      <c r="V24" s="33"/>
      <c r="W24" s="33"/>
      <c r="X24" s="40">
        <f t="shared" si="13"/>
        <v>0</v>
      </c>
      <c r="Y24" s="31">
        <f t="shared" si="14"/>
        <v>0</v>
      </c>
      <c r="Z24" s="31"/>
      <c r="AA24" s="31">
        <f t="shared" si="15"/>
        <v>0</v>
      </c>
    </row>
    <row r="25" s="2" customFormat="1" ht="20" customHeight="1" spans="1:27">
      <c r="A25" s="32" t="s">
        <v>94</v>
      </c>
      <c r="B25" s="30">
        <f t="shared" si="4"/>
        <v>146458.37</v>
      </c>
      <c r="C25" s="33"/>
      <c r="D25" s="34">
        <v>45293</v>
      </c>
      <c r="E25" s="34">
        <v>45293</v>
      </c>
      <c r="F25" s="31">
        <f t="shared" si="5"/>
        <v>5582.83036</v>
      </c>
      <c r="G25" s="31">
        <f t="shared" si="0"/>
        <v>3958.33</v>
      </c>
      <c r="H25" s="31">
        <f t="shared" si="1"/>
        <v>1624.50036</v>
      </c>
      <c r="I25" s="31">
        <v>3958.33</v>
      </c>
      <c r="J25" s="31">
        <v>1624.50036</v>
      </c>
      <c r="K25" s="31">
        <f t="shared" si="6"/>
        <v>0</v>
      </c>
      <c r="L25" s="31">
        <f t="shared" si="7"/>
        <v>0</v>
      </c>
      <c r="M25" s="31">
        <f t="shared" si="8"/>
        <v>0</v>
      </c>
      <c r="N25" s="31">
        <f t="shared" si="9"/>
        <v>0</v>
      </c>
      <c r="O25" s="56">
        <f t="shared" si="2"/>
        <v>0.1944</v>
      </c>
      <c r="P25" s="33"/>
      <c r="Q25" s="33"/>
      <c r="R25" s="40">
        <f t="shared" si="10"/>
        <v>0</v>
      </c>
      <c r="S25" s="31">
        <f t="shared" si="11"/>
        <v>0</v>
      </c>
      <c r="T25" s="31">
        <f t="shared" si="12"/>
        <v>0</v>
      </c>
      <c r="U25" s="56">
        <f t="shared" si="3"/>
        <v>0.1944</v>
      </c>
      <c r="V25" s="33"/>
      <c r="W25" s="33"/>
      <c r="X25" s="40">
        <f t="shared" si="13"/>
        <v>0</v>
      </c>
      <c r="Y25" s="31">
        <f t="shared" si="14"/>
        <v>0</v>
      </c>
      <c r="Z25" s="31"/>
      <c r="AA25" s="31">
        <f t="shared" si="15"/>
        <v>0</v>
      </c>
    </row>
    <row r="26" s="2" customFormat="1" spans="1:27">
      <c r="A26" s="32" t="s">
        <v>95</v>
      </c>
      <c r="B26" s="30">
        <f t="shared" si="4"/>
        <v>142500.04</v>
      </c>
      <c r="C26" s="33"/>
      <c r="D26" s="34">
        <v>45324</v>
      </c>
      <c r="E26" s="34">
        <v>45324</v>
      </c>
      <c r="F26" s="31">
        <f t="shared" si="5"/>
        <v>5540.080396</v>
      </c>
      <c r="G26" s="31">
        <f t="shared" si="0"/>
        <v>3958.33</v>
      </c>
      <c r="H26" s="31">
        <f t="shared" si="1"/>
        <v>1581.750396</v>
      </c>
      <c r="I26" s="31">
        <v>3958.33</v>
      </c>
      <c r="J26" s="31">
        <v>1581.750396</v>
      </c>
      <c r="K26" s="31">
        <f t="shared" si="6"/>
        <v>0</v>
      </c>
      <c r="L26" s="31">
        <f t="shared" si="7"/>
        <v>0</v>
      </c>
      <c r="M26" s="31">
        <f t="shared" si="8"/>
        <v>0</v>
      </c>
      <c r="N26" s="31">
        <f t="shared" si="9"/>
        <v>0</v>
      </c>
      <c r="O26" s="56">
        <f t="shared" si="2"/>
        <v>0.1944</v>
      </c>
      <c r="P26" s="33"/>
      <c r="Q26" s="33"/>
      <c r="R26" s="40">
        <f t="shared" si="10"/>
        <v>0</v>
      </c>
      <c r="S26" s="31">
        <f t="shared" si="11"/>
        <v>0</v>
      </c>
      <c r="T26" s="31">
        <f t="shared" si="12"/>
        <v>0</v>
      </c>
      <c r="U26" s="56">
        <f t="shared" si="3"/>
        <v>0.1944</v>
      </c>
      <c r="V26" s="33"/>
      <c r="W26" s="33"/>
      <c r="X26" s="40">
        <f t="shared" si="13"/>
        <v>0</v>
      </c>
      <c r="Y26" s="31">
        <f t="shared" si="14"/>
        <v>0</v>
      </c>
      <c r="Z26" s="31"/>
      <c r="AA26" s="31">
        <f t="shared" si="15"/>
        <v>0</v>
      </c>
    </row>
    <row r="27" s="4" customFormat="1" spans="1:27">
      <c r="A27" s="35">
        <v>13</v>
      </c>
      <c r="B27" s="36">
        <f t="shared" si="4"/>
        <v>138541.71</v>
      </c>
      <c r="C27" s="37"/>
      <c r="D27" s="38">
        <v>45353</v>
      </c>
      <c r="E27" s="38">
        <v>45353</v>
      </c>
      <c r="F27" s="39">
        <f t="shared" si="5"/>
        <v>5497.330432</v>
      </c>
      <c r="G27" s="39">
        <f t="shared" si="0"/>
        <v>3958.33</v>
      </c>
      <c r="H27" s="39">
        <f t="shared" si="1"/>
        <v>1539.000432</v>
      </c>
      <c r="I27" s="39">
        <v>332.74</v>
      </c>
      <c r="J27" s="39"/>
      <c r="K27" s="39">
        <f>K15+G27-I27</f>
        <v>3625.59</v>
      </c>
      <c r="L27" s="39">
        <f>L15+H27-J27</f>
        <v>1539.000432</v>
      </c>
      <c r="M27" s="39">
        <f t="shared" si="8"/>
        <v>0</v>
      </c>
      <c r="N27" s="31">
        <f t="shared" si="9"/>
        <v>0</v>
      </c>
      <c r="O27" s="57">
        <f t="shared" ref="O27:O32" si="16">$D$7</f>
        <v>0.1944</v>
      </c>
      <c r="P27" s="37"/>
      <c r="Q27" s="37"/>
      <c r="R27" s="35">
        <f t="shared" si="10"/>
        <v>0</v>
      </c>
      <c r="S27" s="39">
        <f t="shared" si="11"/>
        <v>0</v>
      </c>
      <c r="T27" s="39">
        <f>G15-I15</f>
        <v>0</v>
      </c>
      <c r="U27" s="57">
        <f t="shared" ref="U27:U32" si="17">$D$7</f>
        <v>0.1944</v>
      </c>
      <c r="V27" s="37"/>
      <c r="W27" s="37"/>
      <c r="X27" s="35">
        <f t="shared" si="13"/>
        <v>0</v>
      </c>
      <c r="Y27" s="39">
        <f t="shared" si="14"/>
        <v>0</v>
      </c>
      <c r="Z27" s="39"/>
      <c r="AA27" s="39">
        <f t="shared" si="15"/>
        <v>0</v>
      </c>
    </row>
    <row r="28" s="2" customFormat="1" spans="1:27">
      <c r="A28" s="40">
        <v>14</v>
      </c>
      <c r="B28" s="30">
        <f t="shared" si="4"/>
        <v>134583.38</v>
      </c>
      <c r="D28" s="34">
        <v>45384</v>
      </c>
      <c r="E28" s="34">
        <v>45384</v>
      </c>
      <c r="F28" s="31">
        <f t="shared" ref="F28:F32" si="18">G28+H28</f>
        <v>5454.580468</v>
      </c>
      <c r="G28" s="31">
        <f t="shared" ref="G28:G32" si="19">$D$10</f>
        <v>3958.33</v>
      </c>
      <c r="H28" s="31">
        <f t="shared" ref="H28:H32" si="20">PRODUCT(B27,$D$6/12)</f>
        <v>1496.250468</v>
      </c>
      <c r="I28" s="31"/>
      <c r="J28" s="31"/>
      <c r="K28" s="31">
        <f t="shared" ref="K28:K32" si="21">K27+G28-I28</f>
        <v>7583.92</v>
      </c>
      <c r="L28" s="31">
        <f>L27+H28-J28-J29</f>
        <v>3035.1809</v>
      </c>
      <c r="M28" s="31">
        <f t="shared" ref="M28:M32" si="22">N28*O28/360*R28</f>
        <v>15.79014443232</v>
      </c>
      <c r="N28" s="31">
        <f t="shared" ref="N28:N32" si="23">H27-J27</f>
        <v>1539.000432</v>
      </c>
      <c r="O28" s="56">
        <f t="shared" si="16"/>
        <v>0.1944</v>
      </c>
      <c r="P28" s="33">
        <v>45353</v>
      </c>
      <c r="Q28" s="33">
        <v>45372</v>
      </c>
      <c r="R28" s="40">
        <f t="shared" ref="R28:R32" si="24">Q28-P28</f>
        <v>19</v>
      </c>
      <c r="S28" s="31">
        <f t="shared" ref="S28:S32" si="25">T28*U28/360*X28</f>
        <v>671.5317798</v>
      </c>
      <c r="T28" s="31">
        <f t="shared" ref="T28:T32" si="26">G27-I27</f>
        <v>3625.59</v>
      </c>
      <c r="U28" s="56">
        <f t="shared" si="17"/>
        <v>0.1944</v>
      </c>
      <c r="V28" s="33">
        <v>45355</v>
      </c>
      <c r="W28" s="33">
        <v>45698</v>
      </c>
      <c r="X28" s="40">
        <f t="shared" ref="X28:X32" si="27">W28-V28</f>
        <v>343</v>
      </c>
      <c r="Y28" s="31">
        <f t="shared" ref="Y28:Y32" si="28">S28+M28</f>
        <v>687.32192423232</v>
      </c>
      <c r="Z28" s="31"/>
      <c r="AA28" s="31">
        <f t="shared" ref="AA28:AA32" si="29">Y28-Z28</f>
        <v>687.32192423232</v>
      </c>
    </row>
    <row r="29" s="4" customFormat="1" spans="1:27">
      <c r="A29" s="35" t="s">
        <v>96</v>
      </c>
      <c r="B29" s="36">
        <v>134583.38</v>
      </c>
      <c r="C29" s="37">
        <v>45372</v>
      </c>
      <c r="D29" s="38"/>
      <c r="E29" s="37"/>
      <c r="F29" s="39"/>
      <c r="G29" s="39"/>
      <c r="H29" s="39"/>
      <c r="I29" s="39"/>
      <c r="J29" s="39">
        <v>0.07</v>
      </c>
      <c r="K29" s="39"/>
      <c r="L29" s="39"/>
      <c r="M29" s="39">
        <f t="shared" si="22"/>
        <v>270.91331324928</v>
      </c>
      <c r="N29" s="39">
        <f>N28-J29</f>
        <v>1538.930432</v>
      </c>
      <c r="O29" s="57">
        <f t="shared" si="16"/>
        <v>0.1944</v>
      </c>
      <c r="P29" s="37">
        <v>45372</v>
      </c>
      <c r="Q29" s="37">
        <v>45698</v>
      </c>
      <c r="R29" s="35">
        <f t="shared" si="24"/>
        <v>326</v>
      </c>
      <c r="S29" s="39">
        <f t="shared" si="25"/>
        <v>0</v>
      </c>
      <c r="T29" s="39">
        <f>G16-I16</f>
        <v>0</v>
      </c>
      <c r="U29" s="57">
        <f t="shared" si="17"/>
        <v>0.1944</v>
      </c>
      <c r="V29" s="37">
        <v>45353</v>
      </c>
      <c r="W29" s="37">
        <v>45372</v>
      </c>
      <c r="X29" s="35">
        <f t="shared" si="27"/>
        <v>19</v>
      </c>
      <c r="Y29" s="39">
        <f t="shared" si="28"/>
        <v>270.91331324928</v>
      </c>
      <c r="Z29" s="39"/>
      <c r="AA29" s="39">
        <f t="shared" si="29"/>
        <v>270.91331324928</v>
      </c>
    </row>
    <row r="30" s="2" customFormat="1" spans="1:27">
      <c r="A30" s="40">
        <v>15</v>
      </c>
      <c r="B30" s="30">
        <f t="shared" ref="B30:B34" si="30">B28-G30</f>
        <v>130625.05</v>
      </c>
      <c r="C30" s="33"/>
      <c r="D30" s="34">
        <v>45414</v>
      </c>
      <c r="E30" s="34">
        <v>45414</v>
      </c>
      <c r="F30" s="31">
        <f t="shared" si="18"/>
        <v>5411.830504</v>
      </c>
      <c r="G30" s="31">
        <f t="shared" si="19"/>
        <v>3958.33</v>
      </c>
      <c r="H30" s="31">
        <f t="shared" ref="H30:H34" si="31">PRODUCT(B28,$D$6/12)</f>
        <v>1453.500504</v>
      </c>
      <c r="I30" s="31"/>
      <c r="J30" s="31"/>
      <c r="K30" s="31">
        <f>K28+G30-I30</f>
        <v>11542.25</v>
      </c>
      <c r="L30" s="31">
        <f t="shared" ref="L30:L34" si="32">L28+H30-J29</f>
        <v>4488.611404</v>
      </c>
      <c r="M30" s="31">
        <f t="shared" si="22"/>
        <v>253.70422935408</v>
      </c>
      <c r="N30" s="31">
        <f t="shared" ref="N30:N34" si="33">H28-J28</f>
        <v>1496.250468</v>
      </c>
      <c r="O30" s="56">
        <f t="shared" si="16"/>
        <v>0.1944</v>
      </c>
      <c r="P30" s="33">
        <v>45384</v>
      </c>
      <c r="Q30" s="33">
        <v>45698</v>
      </c>
      <c r="R30" s="40">
        <f t="shared" si="24"/>
        <v>314</v>
      </c>
      <c r="S30" s="31">
        <f t="shared" si="25"/>
        <v>671.1744348</v>
      </c>
      <c r="T30" s="31">
        <f t="shared" ref="T30:T34" si="34">G28-I28</f>
        <v>3958.33</v>
      </c>
      <c r="U30" s="56">
        <f t="shared" si="17"/>
        <v>0.1944</v>
      </c>
      <c r="V30" s="33">
        <v>45384</v>
      </c>
      <c r="W30" s="33">
        <v>45698</v>
      </c>
      <c r="X30" s="40">
        <f t="shared" si="27"/>
        <v>314</v>
      </c>
      <c r="Y30" s="31">
        <f t="shared" si="28"/>
        <v>924.87866415408</v>
      </c>
      <c r="Z30" s="31"/>
      <c r="AA30" s="31">
        <f t="shared" si="29"/>
        <v>924.87866415408</v>
      </c>
    </row>
    <row r="31" s="2" customFormat="1" spans="1:27">
      <c r="A31" s="40">
        <v>16</v>
      </c>
      <c r="B31" s="30">
        <f>B30-G31</f>
        <v>126666.72</v>
      </c>
      <c r="C31" s="33"/>
      <c r="D31" s="34">
        <v>45446</v>
      </c>
      <c r="E31" s="34" t="s">
        <v>97</v>
      </c>
      <c r="F31" s="31">
        <f t="shared" si="18"/>
        <v>5369.08054</v>
      </c>
      <c r="G31" s="31">
        <f t="shared" si="19"/>
        <v>3958.33</v>
      </c>
      <c r="H31" s="31">
        <f t="shared" si="20"/>
        <v>1410.75054</v>
      </c>
      <c r="I31" s="31"/>
      <c r="J31" s="31"/>
      <c r="K31" s="31">
        <f t="shared" si="21"/>
        <v>15500.58</v>
      </c>
      <c r="L31" s="31">
        <f>L30+H31-J31</f>
        <v>5899.36194400001</v>
      </c>
      <c r="M31" s="31">
        <f t="shared" si="22"/>
        <v>2.35467081648</v>
      </c>
      <c r="N31" s="31">
        <f t="shared" si="23"/>
        <v>1453.500504</v>
      </c>
      <c r="O31" s="56">
        <f t="shared" si="16"/>
        <v>0.1944</v>
      </c>
      <c r="P31" s="34">
        <v>45414</v>
      </c>
      <c r="Q31" s="33">
        <v>45417</v>
      </c>
      <c r="R31" s="40">
        <f t="shared" si="24"/>
        <v>3</v>
      </c>
      <c r="S31" s="31">
        <f t="shared" si="25"/>
        <v>6.4124946</v>
      </c>
      <c r="T31" s="31">
        <f t="shared" si="26"/>
        <v>3958.33</v>
      </c>
      <c r="U31" s="56">
        <f t="shared" si="17"/>
        <v>0.1944</v>
      </c>
      <c r="V31" s="33">
        <v>45414</v>
      </c>
      <c r="W31" s="33">
        <v>45417</v>
      </c>
      <c r="X31" s="40">
        <f t="shared" si="27"/>
        <v>3</v>
      </c>
      <c r="Y31" s="31">
        <f t="shared" si="28"/>
        <v>8.76716541648</v>
      </c>
      <c r="Z31" s="31"/>
      <c r="AA31" s="31">
        <f t="shared" si="29"/>
        <v>8.76716541648</v>
      </c>
    </row>
    <row r="32" s="2" customFormat="1" spans="1:27">
      <c r="A32" s="40" t="s">
        <v>98</v>
      </c>
      <c r="B32" s="30"/>
      <c r="C32" s="33">
        <v>45417</v>
      </c>
      <c r="D32" s="33"/>
      <c r="E32" s="33"/>
      <c r="F32" s="31"/>
      <c r="G32" s="31"/>
      <c r="H32" s="31"/>
      <c r="I32" s="31">
        <v>1388.91</v>
      </c>
      <c r="J32" s="31">
        <v>1541.55</v>
      </c>
      <c r="K32" s="31"/>
      <c r="L32" s="31"/>
      <c r="M32" s="31">
        <f t="shared" si="22"/>
        <v>-13.3606305230397</v>
      </c>
      <c r="N32" s="31">
        <f>N31-J32</f>
        <v>-88.0494959999983</v>
      </c>
      <c r="O32" s="56">
        <f t="shared" si="16"/>
        <v>0.1944</v>
      </c>
      <c r="P32" s="34">
        <v>45417</v>
      </c>
      <c r="Q32" s="33">
        <v>45698</v>
      </c>
      <c r="R32" s="40">
        <f t="shared" si="24"/>
        <v>281</v>
      </c>
      <c r="S32" s="31">
        <f t="shared" si="25"/>
        <v>389.8837908</v>
      </c>
      <c r="T32" s="31">
        <f t="shared" ref="T32:T36" si="35">T31-I32</f>
        <v>2569.42</v>
      </c>
      <c r="U32" s="56">
        <f t="shared" si="17"/>
        <v>0.1944</v>
      </c>
      <c r="V32" s="34">
        <v>45417</v>
      </c>
      <c r="W32" s="33">
        <v>45698</v>
      </c>
      <c r="X32" s="40">
        <f t="shared" si="27"/>
        <v>281</v>
      </c>
      <c r="Y32" s="31">
        <f t="shared" si="28"/>
        <v>376.52316027696</v>
      </c>
      <c r="Z32" s="31">
        <v>52.7</v>
      </c>
      <c r="AA32" s="31">
        <f t="shared" si="29"/>
        <v>323.82316027696</v>
      </c>
    </row>
    <row r="33" s="5" customFormat="1" spans="1:27">
      <c r="A33" s="41">
        <v>17</v>
      </c>
      <c r="B33" s="42">
        <f t="shared" si="30"/>
        <v>122708.39</v>
      </c>
      <c r="C33" s="43"/>
      <c r="D33" s="43">
        <v>45475</v>
      </c>
      <c r="E33" s="43">
        <v>45475</v>
      </c>
      <c r="F33" s="44">
        <f>G33+H33</f>
        <v>5326.330576</v>
      </c>
      <c r="G33" s="44">
        <f>$D$10</f>
        <v>3958.33</v>
      </c>
      <c r="H33" s="44">
        <f t="shared" si="31"/>
        <v>1368.000576</v>
      </c>
      <c r="I33" s="44"/>
      <c r="J33" s="44"/>
      <c r="K33" s="44">
        <f>K31+G33-I33-J32</f>
        <v>17917.36</v>
      </c>
      <c r="L33" s="44">
        <f t="shared" si="32"/>
        <v>5725.81252000001</v>
      </c>
      <c r="M33" s="44">
        <f t="shared" ref="M33:M36" si="36">N33*O33/360*R33</f>
        <v>191.9749334832</v>
      </c>
      <c r="N33" s="44">
        <f t="shared" si="33"/>
        <v>1410.75054</v>
      </c>
      <c r="O33" s="58">
        <f t="shared" ref="O33:O36" si="37">$D$7</f>
        <v>0.1944</v>
      </c>
      <c r="P33" s="43">
        <v>45446</v>
      </c>
      <c r="Q33" s="43">
        <v>45698</v>
      </c>
      <c r="R33" s="41">
        <f t="shared" ref="R33:R36" si="38">Q33-P33</f>
        <v>252</v>
      </c>
      <c r="S33" s="44">
        <f t="shared" ref="S33:S36" si="39">T33*U33/360*X33</f>
        <v>6.4124946</v>
      </c>
      <c r="T33" s="44">
        <f t="shared" si="34"/>
        <v>3958.33</v>
      </c>
      <c r="U33" s="58">
        <f t="shared" ref="U33:U36" si="40">$D$7</f>
        <v>0.1944</v>
      </c>
      <c r="V33" s="43">
        <v>45446</v>
      </c>
      <c r="W33" s="43">
        <v>45449</v>
      </c>
      <c r="X33" s="41">
        <f t="shared" ref="X33:X36" si="41">W33-V33</f>
        <v>3</v>
      </c>
      <c r="Y33" s="44">
        <f t="shared" ref="Y33:Y36" si="42">S33+M33</f>
        <v>198.3874280832</v>
      </c>
      <c r="Z33" s="44">
        <v>39.76</v>
      </c>
      <c r="AA33" s="44">
        <f t="shared" ref="AA33:AA36" si="43">Y33-Z33</f>
        <v>158.6274280832</v>
      </c>
    </row>
    <row r="34" s="5" customFormat="1" spans="1:27">
      <c r="A34" s="41" t="s">
        <v>99</v>
      </c>
      <c r="B34" s="42"/>
      <c r="C34" s="43">
        <v>45449</v>
      </c>
      <c r="D34" s="43"/>
      <c r="E34" s="43"/>
      <c r="F34" s="44"/>
      <c r="G34" s="44"/>
      <c r="H34" s="44"/>
      <c r="I34" s="44">
        <v>460.24</v>
      </c>
      <c r="J34" s="44"/>
      <c r="K34" s="44"/>
      <c r="L34" s="44"/>
      <c r="M34" s="44"/>
      <c r="N34" s="44"/>
      <c r="O34" s="58">
        <f t="shared" si="37"/>
        <v>0.1944</v>
      </c>
      <c r="P34" s="43"/>
      <c r="Q34" s="43"/>
      <c r="R34" s="41"/>
      <c r="S34" s="44">
        <f t="shared" si="39"/>
        <v>470.3531814</v>
      </c>
      <c r="T34" s="44">
        <f t="shared" si="35"/>
        <v>3498.09</v>
      </c>
      <c r="U34" s="58">
        <f t="shared" si="40"/>
        <v>0.1944</v>
      </c>
      <c r="V34" s="43">
        <v>45449</v>
      </c>
      <c r="W34" s="43">
        <v>45698</v>
      </c>
      <c r="X34" s="41">
        <f t="shared" si="41"/>
        <v>249</v>
      </c>
      <c r="Y34" s="44">
        <f t="shared" si="42"/>
        <v>470.3531814</v>
      </c>
      <c r="Z34" s="44"/>
      <c r="AA34" s="44">
        <f t="shared" si="43"/>
        <v>470.3531814</v>
      </c>
    </row>
    <row r="35" s="2" customFormat="1" spans="1:27">
      <c r="A35" s="40">
        <v>18</v>
      </c>
      <c r="B35" s="30">
        <f>B33-G35</f>
        <v>118750.06</v>
      </c>
      <c r="C35" s="33"/>
      <c r="D35" s="33">
        <v>45506</v>
      </c>
      <c r="E35" s="33">
        <v>45506</v>
      </c>
      <c r="F35" s="31">
        <f>G35+H35</f>
        <v>5283.580612</v>
      </c>
      <c r="G35" s="31">
        <f>$D$10</f>
        <v>3958.33</v>
      </c>
      <c r="H35" s="31">
        <f>PRODUCT(B33,$D$6/12)</f>
        <v>1325.250612</v>
      </c>
      <c r="I35" s="31"/>
      <c r="J35" s="31"/>
      <c r="K35" s="31">
        <f t="shared" ref="K35:K39" si="44">K33+G35-I34</f>
        <v>21415.45</v>
      </c>
      <c r="L35" s="31">
        <f t="shared" ref="L35:L39" si="45">L33+H35-J34</f>
        <v>7051.06313200001</v>
      </c>
      <c r="M35" s="31">
        <f t="shared" si="36"/>
        <v>19.94544839808</v>
      </c>
      <c r="N35" s="31">
        <f>H33-J33</f>
        <v>1368.000576</v>
      </c>
      <c r="O35" s="56">
        <f t="shared" si="37"/>
        <v>0.1944</v>
      </c>
      <c r="P35" s="33">
        <v>45475</v>
      </c>
      <c r="Q35" s="33">
        <v>45502</v>
      </c>
      <c r="R35" s="40">
        <f t="shared" si="38"/>
        <v>27</v>
      </c>
      <c r="S35" s="31">
        <f t="shared" si="39"/>
        <v>476.6620986</v>
      </c>
      <c r="T35" s="31">
        <f>G33-I33</f>
        <v>3958.33</v>
      </c>
      <c r="U35" s="56">
        <f t="shared" si="40"/>
        <v>0.1944</v>
      </c>
      <c r="V35" s="33">
        <v>45475</v>
      </c>
      <c r="W35" s="33">
        <v>45698</v>
      </c>
      <c r="X35" s="40">
        <f t="shared" si="41"/>
        <v>223</v>
      </c>
      <c r="Y35" s="31">
        <f t="shared" si="42"/>
        <v>496.60754699808</v>
      </c>
      <c r="Z35" s="31"/>
      <c r="AA35" s="31">
        <f t="shared" si="43"/>
        <v>496.60754699808</v>
      </c>
    </row>
    <row r="36" s="5" customFormat="1" spans="1:27">
      <c r="A36" s="41" t="s">
        <v>100</v>
      </c>
      <c r="B36" s="42"/>
      <c r="C36" s="43">
        <v>45502</v>
      </c>
      <c r="D36" s="43"/>
      <c r="E36" s="43"/>
      <c r="F36" s="44"/>
      <c r="G36" s="44"/>
      <c r="H36" s="44"/>
      <c r="I36" s="44"/>
      <c r="J36" s="44">
        <v>500</v>
      </c>
      <c r="K36" s="44"/>
      <c r="L36" s="44"/>
      <c r="M36" s="39">
        <f t="shared" si="36"/>
        <v>91.8691809638402</v>
      </c>
      <c r="N36" s="39">
        <f t="shared" ref="N36:N40" si="46">N35-J36</f>
        <v>868.000576000002</v>
      </c>
      <c r="O36" s="57">
        <f t="shared" si="37"/>
        <v>0.1944</v>
      </c>
      <c r="P36" s="37">
        <v>45502</v>
      </c>
      <c r="Q36" s="37">
        <v>45698</v>
      </c>
      <c r="R36" s="35">
        <f t="shared" si="38"/>
        <v>196</v>
      </c>
      <c r="S36" s="44"/>
      <c r="T36" s="44"/>
      <c r="U36" s="58"/>
      <c r="V36" s="43"/>
      <c r="W36" s="43"/>
      <c r="X36" s="41"/>
      <c r="Y36" s="44">
        <f t="shared" si="42"/>
        <v>91.8691809638402</v>
      </c>
      <c r="Z36" s="44"/>
      <c r="AA36" s="44">
        <f t="shared" si="43"/>
        <v>91.8691809638402</v>
      </c>
    </row>
    <row r="37" s="2" customFormat="1" spans="1:27">
      <c r="A37" s="40">
        <v>19</v>
      </c>
      <c r="B37" s="30">
        <f>B35-G37</f>
        <v>114791.73</v>
      </c>
      <c r="C37" s="33"/>
      <c r="D37" s="33">
        <v>45537</v>
      </c>
      <c r="E37" s="33">
        <v>45537</v>
      </c>
      <c r="F37" s="31">
        <f>G37+H37</f>
        <v>5240.830648</v>
      </c>
      <c r="G37" s="31">
        <f>$D$10</f>
        <v>3958.33</v>
      </c>
      <c r="H37" s="31">
        <f>PRODUCT(B35,$D$6/12)</f>
        <v>1282.500648</v>
      </c>
      <c r="I37" s="31"/>
      <c r="J37" s="31"/>
      <c r="K37" s="31">
        <f t="shared" si="44"/>
        <v>25373.78</v>
      </c>
      <c r="L37" s="31">
        <f t="shared" si="45"/>
        <v>7833.56378000001</v>
      </c>
      <c r="M37" s="31">
        <f t="shared" ref="M37:M40" si="47">N37*O37/360*R37</f>
        <v>20.75342458392</v>
      </c>
      <c r="N37" s="31">
        <f>H35-J35</f>
        <v>1325.250612</v>
      </c>
      <c r="O37" s="56">
        <f t="shared" ref="O37:O40" si="48">$D$7</f>
        <v>0.1944</v>
      </c>
      <c r="P37" s="33">
        <v>45506</v>
      </c>
      <c r="Q37" s="33">
        <v>45535</v>
      </c>
      <c r="R37" s="40">
        <f t="shared" ref="R37:R40" si="49">Q37-P37</f>
        <v>29</v>
      </c>
      <c r="S37" s="31">
        <f t="shared" ref="S37:S40" si="50">T37*U37/360*X37</f>
        <v>61.9874478</v>
      </c>
      <c r="T37" s="31">
        <f>G35-I35</f>
        <v>3958.33</v>
      </c>
      <c r="U37" s="56">
        <f t="shared" ref="U37:U40" si="51">$D$7</f>
        <v>0.1944</v>
      </c>
      <c r="V37" s="33">
        <v>45506</v>
      </c>
      <c r="W37" s="33">
        <v>45535</v>
      </c>
      <c r="X37" s="40">
        <f t="shared" ref="X37:X40" si="52">W37-V37</f>
        <v>29</v>
      </c>
      <c r="Y37" s="31">
        <f t="shared" ref="Y37:Y40" si="53">S37+M37</f>
        <v>82.74087238392</v>
      </c>
      <c r="Z37" s="31"/>
      <c r="AA37" s="31">
        <f t="shared" ref="AA37:AA40" si="54">Y37-Z37</f>
        <v>82.74087238392</v>
      </c>
    </row>
    <row r="38" s="5" customFormat="1" spans="1:27">
      <c r="A38" s="41" t="s">
        <v>101</v>
      </c>
      <c r="B38" s="42"/>
      <c r="C38" s="43">
        <v>45535</v>
      </c>
      <c r="D38" s="43"/>
      <c r="E38" s="43"/>
      <c r="F38" s="44"/>
      <c r="G38" s="44"/>
      <c r="H38" s="44"/>
      <c r="I38" s="44">
        <v>439.1</v>
      </c>
      <c r="J38" s="44">
        <v>60.9</v>
      </c>
      <c r="K38" s="44"/>
      <c r="L38" s="44"/>
      <c r="M38" s="39">
        <f t="shared" si="47"/>
        <v>111.28814086824</v>
      </c>
      <c r="N38" s="39">
        <f t="shared" si="46"/>
        <v>1264.350612</v>
      </c>
      <c r="O38" s="57">
        <f t="shared" si="48"/>
        <v>0.1944</v>
      </c>
      <c r="P38" s="33">
        <v>45535</v>
      </c>
      <c r="Q38" s="37">
        <v>45698</v>
      </c>
      <c r="R38" s="35">
        <f t="shared" si="49"/>
        <v>163</v>
      </c>
      <c r="S38" s="44">
        <f t="shared" si="50"/>
        <v>309.7626246</v>
      </c>
      <c r="T38" s="44">
        <f t="shared" ref="T38:T42" si="55">T37-I38</f>
        <v>3519.23</v>
      </c>
      <c r="U38" s="58">
        <f t="shared" si="51"/>
        <v>0.1944</v>
      </c>
      <c r="V38" s="33">
        <v>45535</v>
      </c>
      <c r="W38" s="37">
        <v>45698</v>
      </c>
      <c r="X38" s="41">
        <f t="shared" si="52"/>
        <v>163</v>
      </c>
      <c r="Y38" s="44">
        <f t="shared" si="53"/>
        <v>421.05076546824</v>
      </c>
      <c r="Z38" s="44"/>
      <c r="AA38" s="44">
        <f t="shared" si="54"/>
        <v>421.05076546824</v>
      </c>
    </row>
    <row r="39" s="2" customFormat="1" spans="1:27">
      <c r="A39" s="40">
        <v>20</v>
      </c>
      <c r="B39" s="30">
        <f>B37-G39</f>
        <v>110833.4</v>
      </c>
      <c r="C39" s="33"/>
      <c r="D39" s="33">
        <v>45567</v>
      </c>
      <c r="E39" s="33">
        <v>45567</v>
      </c>
      <c r="F39" s="31">
        <f>G39+H39</f>
        <v>5198.080684</v>
      </c>
      <c r="G39" s="31">
        <f>$D$10</f>
        <v>3958.33</v>
      </c>
      <c r="H39" s="31">
        <f>PRODUCT(B37,$D$6/12)</f>
        <v>1239.750684</v>
      </c>
      <c r="I39" s="31"/>
      <c r="J39" s="31"/>
      <c r="K39" s="31">
        <f t="shared" si="44"/>
        <v>28893.01</v>
      </c>
      <c r="L39" s="31">
        <f t="shared" si="45"/>
        <v>9012.41446400001</v>
      </c>
      <c r="M39" s="31">
        <f t="shared" si="47"/>
        <v>19.39140979776</v>
      </c>
      <c r="N39" s="31">
        <f>H37-J37</f>
        <v>1282.500648</v>
      </c>
      <c r="O39" s="56">
        <f t="shared" si="48"/>
        <v>0.1944</v>
      </c>
      <c r="P39" s="33">
        <v>45537</v>
      </c>
      <c r="Q39" s="33">
        <v>45565</v>
      </c>
      <c r="R39" s="40">
        <f t="shared" si="49"/>
        <v>28</v>
      </c>
      <c r="S39" s="31">
        <f t="shared" si="50"/>
        <v>59.8499496</v>
      </c>
      <c r="T39" s="31">
        <f>G37-I37</f>
        <v>3958.33</v>
      </c>
      <c r="U39" s="56">
        <f t="shared" si="51"/>
        <v>0.1944</v>
      </c>
      <c r="V39" s="33">
        <v>45537</v>
      </c>
      <c r="W39" s="33">
        <v>45565</v>
      </c>
      <c r="X39" s="40">
        <f t="shared" si="52"/>
        <v>28</v>
      </c>
      <c r="Y39" s="31">
        <f t="shared" si="53"/>
        <v>79.24135939776</v>
      </c>
      <c r="Z39" s="31"/>
      <c r="AA39" s="31">
        <f t="shared" si="54"/>
        <v>79.24135939776</v>
      </c>
    </row>
    <row r="40" s="5" customFormat="1" spans="1:27">
      <c r="A40" s="41" t="s">
        <v>102</v>
      </c>
      <c r="B40" s="42"/>
      <c r="C40" s="43">
        <v>45565</v>
      </c>
      <c r="D40" s="43"/>
      <c r="E40" s="43"/>
      <c r="F40" s="44"/>
      <c r="G40" s="44"/>
      <c r="H40" s="44"/>
      <c r="I40" s="44">
        <v>470.3</v>
      </c>
      <c r="J40" s="44">
        <v>29.7</v>
      </c>
      <c r="K40" s="44"/>
      <c r="L40" s="44"/>
      <c r="M40" s="39">
        <f t="shared" si="47"/>
        <v>89.9761425393601</v>
      </c>
      <c r="N40" s="39">
        <f t="shared" si="46"/>
        <v>1252.800648</v>
      </c>
      <c r="O40" s="57">
        <f t="shared" si="48"/>
        <v>0.1944</v>
      </c>
      <c r="P40" s="33">
        <v>45565</v>
      </c>
      <c r="Q40" s="37">
        <v>45698</v>
      </c>
      <c r="R40" s="35">
        <f t="shared" si="49"/>
        <v>133</v>
      </c>
      <c r="S40" s="44">
        <f t="shared" si="50"/>
        <v>250.5103146</v>
      </c>
      <c r="T40" s="44">
        <f t="shared" si="55"/>
        <v>3488.03</v>
      </c>
      <c r="U40" s="58">
        <f t="shared" si="51"/>
        <v>0.1944</v>
      </c>
      <c r="V40" s="33">
        <v>45565</v>
      </c>
      <c r="W40" s="37">
        <v>45698</v>
      </c>
      <c r="X40" s="41">
        <f t="shared" si="52"/>
        <v>133</v>
      </c>
      <c r="Y40" s="44">
        <f t="shared" si="53"/>
        <v>340.48645713936</v>
      </c>
      <c r="Z40" s="44"/>
      <c r="AA40" s="44">
        <f t="shared" si="54"/>
        <v>340.48645713936</v>
      </c>
    </row>
    <row r="41" s="2" customFormat="1" spans="1:27">
      <c r="A41" s="40">
        <v>21</v>
      </c>
      <c r="B41" s="30">
        <f>B39-G41</f>
        <v>106875.07</v>
      </c>
      <c r="C41" s="33"/>
      <c r="D41" s="33">
        <v>45598</v>
      </c>
      <c r="E41" s="33">
        <v>45598</v>
      </c>
      <c r="F41" s="31">
        <f>G41+H41</f>
        <v>5155.33072</v>
      </c>
      <c r="G41" s="31">
        <f>$D$10</f>
        <v>3958.33</v>
      </c>
      <c r="H41" s="31">
        <f>PRODUCT(B39,$D$6/12)</f>
        <v>1197.00072</v>
      </c>
      <c r="I41" s="31"/>
      <c r="J41" s="31"/>
      <c r="K41" s="31">
        <f t="shared" ref="K41:K45" si="56">K39+G41-I40</f>
        <v>32381.04</v>
      </c>
      <c r="L41" s="31">
        <f t="shared" ref="L41:L45" si="57">L39+H41-J40</f>
        <v>10179.715184</v>
      </c>
      <c r="M41" s="31">
        <f t="shared" ref="M41:M44" si="58">N41*O41/360*R41</f>
        <v>19.41449571144</v>
      </c>
      <c r="N41" s="31">
        <f>H39-J39</f>
        <v>1239.750684</v>
      </c>
      <c r="O41" s="56">
        <f t="shared" ref="O41:O44" si="59">$D$7</f>
        <v>0.1944</v>
      </c>
      <c r="P41" s="33">
        <v>45567</v>
      </c>
      <c r="Q41" s="33">
        <v>45596</v>
      </c>
      <c r="R41" s="40">
        <f t="shared" ref="R41:R44" si="60">Q41-P41</f>
        <v>29</v>
      </c>
      <c r="S41" s="31">
        <f t="shared" ref="S41:S45" si="61">T41*U41/360*X41</f>
        <v>61.9874478</v>
      </c>
      <c r="T41" s="31">
        <f>G39-I39</f>
        <v>3958.33</v>
      </c>
      <c r="U41" s="56">
        <f t="shared" ref="U41:U45" si="62">$D$7</f>
        <v>0.1944</v>
      </c>
      <c r="V41" s="33">
        <v>45567</v>
      </c>
      <c r="W41" s="33">
        <v>45596</v>
      </c>
      <c r="X41" s="40">
        <f t="shared" ref="X41:X45" si="63">W41-V41</f>
        <v>29</v>
      </c>
      <c r="Y41" s="31">
        <f t="shared" ref="Y41:Y44" si="64">S41+M41</f>
        <v>81.40194351144</v>
      </c>
      <c r="Z41" s="31"/>
      <c r="AA41" s="31">
        <f t="shared" ref="AA41:AA44" si="65">Y41-Z41</f>
        <v>81.40194351144</v>
      </c>
    </row>
    <row r="42" s="5" customFormat="1" spans="1:27">
      <c r="A42" s="41" t="s">
        <v>103</v>
      </c>
      <c r="B42" s="42"/>
      <c r="C42" s="43">
        <v>45596</v>
      </c>
      <c r="D42" s="43"/>
      <c r="E42" s="43"/>
      <c r="F42" s="44"/>
      <c r="G42" s="44"/>
      <c r="H42" s="44"/>
      <c r="I42" s="44">
        <v>478.52</v>
      </c>
      <c r="J42" s="44">
        <v>21.48</v>
      </c>
      <c r="K42" s="44"/>
      <c r="L42" s="44"/>
      <c r="M42" s="39">
        <f t="shared" si="58"/>
        <v>67.1023492747201</v>
      </c>
      <c r="N42" s="39">
        <f t="shared" ref="N42:N46" si="66">N41-J42</f>
        <v>1218.270684</v>
      </c>
      <c r="O42" s="57">
        <f t="shared" si="59"/>
        <v>0.1944</v>
      </c>
      <c r="P42" s="33">
        <v>45596</v>
      </c>
      <c r="Q42" s="37">
        <v>45698</v>
      </c>
      <c r="R42" s="35">
        <f t="shared" si="60"/>
        <v>102</v>
      </c>
      <c r="S42" s="44">
        <f t="shared" si="61"/>
        <v>191.6679348</v>
      </c>
      <c r="T42" s="44">
        <f t="shared" si="55"/>
        <v>3479.81</v>
      </c>
      <c r="U42" s="58">
        <f t="shared" si="62"/>
        <v>0.1944</v>
      </c>
      <c r="V42" s="33">
        <v>45596</v>
      </c>
      <c r="W42" s="37">
        <v>45698</v>
      </c>
      <c r="X42" s="41">
        <f t="shared" si="63"/>
        <v>102</v>
      </c>
      <c r="Y42" s="44">
        <f t="shared" si="64"/>
        <v>258.77028407472</v>
      </c>
      <c r="Z42" s="44"/>
      <c r="AA42" s="44">
        <f t="shared" si="65"/>
        <v>258.77028407472</v>
      </c>
    </row>
    <row r="43" s="2" customFormat="1" spans="1:27">
      <c r="A43" s="40">
        <v>22</v>
      </c>
      <c r="B43" s="30">
        <f>B41-G43</f>
        <v>102916.74</v>
      </c>
      <c r="C43" s="33"/>
      <c r="D43" s="33">
        <v>45628</v>
      </c>
      <c r="E43" s="33">
        <v>45628</v>
      </c>
      <c r="F43" s="31">
        <f>G43+H43</f>
        <v>5112.580756</v>
      </c>
      <c r="G43" s="31">
        <f>$D$10</f>
        <v>3958.33</v>
      </c>
      <c r="H43" s="31">
        <f>PRODUCT(B41,$D$6/12)</f>
        <v>1154.250756</v>
      </c>
      <c r="I43" s="31"/>
      <c r="J43" s="31"/>
      <c r="K43" s="31">
        <f t="shared" si="56"/>
        <v>35860.85</v>
      </c>
      <c r="L43" s="31">
        <f t="shared" si="57"/>
        <v>11312.48594</v>
      </c>
      <c r="M43" s="31">
        <f t="shared" si="58"/>
        <v>18.0986508864</v>
      </c>
      <c r="N43" s="31">
        <f>H41-J41</f>
        <v>1197.00072</v>
      </c>
      <c r="O43" s="56">
        <f t="shared" si="59"/>
        <v>0.1944</v>
      </c>
      <c r="P43" s="33">
        <v>45598</v>
      </c>
      <c r="Q43" s="33">
        <v>45626</v>
      </c>
      <c r="R43" s="40">
        <f t="shared" si="60"/>
        <v>28</v>
      </c>
      <c r="S43" s="31">
        <f t="shared" si="61"/>
        <v>59.8499496</v>
      </c>
      <c r="T43" s="31">
        <f>G41-I41</f>
        <v>3958.33</v>
      </c>
      <c r="U43" s="56">
        <f t="shared" si="62"/>
        <v>0.1944</v>
      </c>
      <c r="V43" s="33">
        <v>45598</v>
      </c>
      <c r="W43" s="33">
        <v>45626</v>
      </c>
      <c r="X43" s="40">
        <f t="shared" si="63"/>
        <v>28</v>
      </c>
      <c r="Y43" s="31">
        <f t="shared" si="64"/>
        <v>77.9486004864</v>
      </c>
      <c r="Z43" s="31"/>
      <c r="AA43" s="31">
        <f t="shared" si="65"/>
        <v>77.9486004864</v>
      </c>
    </row>
    <row r="44" s="5" customFormat="1" spans="1:27">
      <c r="A44" s="41" t="s">
        <v>104</v>
      </c>
      <c r="B44" s="42"/>
      <c r="C44" s="43">
        <v>45626</v>
      </c>
      <c r="D44" s="43"/>
      <c r="E44" s="43"/>
      <c r="F44" s="44"/>
      <c r="G44" s="44"/>
      <c r="H44" s="44"/>
      <c r="I44" s="44">
        <v>388.52</v>
      </c>
      <c r="J44" s="44">
        <v>111.48</v>
      </c>
      <c r="K44" s="44"/>
      <c r="L44" s="44"/>
      <c r="M44" s="39">
        <f t="shared" si="58"/>
        <v>42.2050455936001</v>
      </c>
      <c r="N44" s="39">
        <f t="shared" si="66"/>
        <v>1085.52072</v>
      </c>
      <c r="O44" s="57">
        <f t="shared" si="59"/>
        <v>0.1944</v>
      </c>
      <c r="P44" s="33">
        <v>45626</v>
      </c>
      <c r="Q44" s="37">
        <v>45698</v>
      </c>
      <c r="R44" s="35">
        <f t="shared" si="60"/>
        <v>72</v>
      </c>
      <c r="S44" s="44">
        <f t="shared" si="61"/>
        <v>138.7942128</v>
      </c>
      <c r="T44" s="44">
        <f>T43-I44</f>
        <v>3569.81</v>
      </c>
      <c r="U44" s="58">
        <f t="shared" si="62"/>
        <v>0.1944</v>
      </c>
      <c r="V44" s="33">
        <v>45626</v>
      </c>
      <c r="W44" s="37">
        <v>45698</v>
      </c>
      <c r="X44" s="41">
        <f t="shared" si="63"/>
        <v>72</v>
      </c>
      <c r="Y44" s="44">
        <f t="shared" si="64"/>
        <v>180.9992583936</v>
      </c>
      <c r="Z44" s="44"/>
      <c r="AA44" s="44">
        <f t="shared" si="65"/>
        <v>180.9992583936</v>
      </c>
    </row>
    <row r="45" s="2" customFormat="1" spans="1:27">
      <c r="A45" s="40">
        <v>23</v>
      </c>
      <c r="B45" s="30">
        <f>B43-G45</f>
        <v>98958.4100000002</v>
      </c>
      <c r="C45" s="33"/>
      <c r="D45" s="33">
        <v>45659</v>
      </c>
      <c r="E45" s="33">
        <v>45659</v>
      </c>
      <c r="F45" s="31">
        <f>G45+H45</f>
        <v>5069.830792</v>
      </c>
      <c r="G45" s="31">
        <f>$D$10</f>
        <v>3958.33</v>
      </c>
      <c r="H45" s="31">
        <f>PRODUCT(B43,$D$6/12)</f>
        <v>1111.500792</v>
      </c>
      <c r="I45" s="31"/>
      <c r="J45" s="31"/>
      <c r="K45" s="31">
        <f t="shared" si="56"/>
        <v>39430.66</v>
      </c>
      <c r="L45" s="31">
        <f t="shared" si="57"/>
        <v>12312.506732</v>
      </c>
      <c r="M45" s="31">
        <f t="shared" ref="M45:M48" si="67">N45*O45/360*R45</f>
        <v>18.07556683896</v>
      </c>
      <c r="N45" s="31">
        <f>H43-J43</f>
        <v>1154.250756</v>
      </c>
      <c r="O45" s="56">
        <f t="shared" ref="O45:O50" si="68">$D$7</f>
        <v>0.1944</v>
      </c>
      <c r="P45" s="33">
        <v>45628</v>
      </c>
      <c r="Q45" s="33">
        <v>45657</v>
      </c>
      <c r="R45" s="40">
        <f t="shared" ref="R45:R48" si="69">Q45-P45</f>
        <v>29</v>
      </c>
      <c r="S45" s="31">
        <f t="shared" si="61"/>
        <v>149.624874</v>
      </c>
      <c r="T45" s="31">
        <f>G43-I43</f>
        <v>3958.33</v>
      </c>
      <c r="U45" s="56">
        <f t="shared" si="62"/>
        <v>0.1944</v>
      </c>
      <c r="V45" s="33">
        <v>45628</v>
      </c>
      <c r="W45" s="33">
        <v>45698</v>
      </c>
      <c r="X45" s="40">
        <f t="shared" si="63"/>
        <v>70</v>
      </c>
      <c r="Y45" s="31">
        <f t="shared" ref="Y45:Y48" si="70">S45+M45</f>
        <v>167.70044083896</v>
      </c>
      <c r="Z45" s="31"/>
      <c r="AA45" s="31">
        <f t="shared" ref="AA45:AA48" si="71">Y45-Z45</f>
        <v>167.70044083896</v>
      </c>
    </row>
    <row r="46" s="5" customFormat="1" spans="1:27">
      <c r="A46" s="41" t="s">
        <v>105</v>
      </c>
      <c r="B46" s="42"/>
      <c r="C46" s="43">
        <v>45657</v>
      </c>
      <c r="D46" s="43"/>
      <c r="E46" s="43"/>
      <c r="F46" s="44"/>
      <c r="G46" s="44"/>
      <c r="H46" s="44"/>
      <c r="I46" s="44"/>
      <c r="J46" s="44">
        <v>500</v>
      </c>
      <c r="K46" s="44"/>
      <c r="L46" s="44"/>
      <c r="M46" s="39">
        <f t="shared" si="67"/>
        <v>14.48511173784</v>
      </c>
      <c r="N46" s="39">
        <f t="shared" si="66"/>
        <v>654.250756000002</v>
      </c>
      <c r="O46" s="57">
        <f t="shared" si="68"/>
        <v>0.1944</v>
      </c>
      <c r="P46" s="33">
        <v>45657</v>
      </c>
      <c r="Q46" s="37">
        <v>45698</v>
      </c>
      <c r="R46" s="35">
        <f t="shared" si="69"/>
        <v>41</v>
      </c>
      <c r="S46" s="44"/>
      <c r="T46" s="44"/>
      <c r="U46" s="58"/>
      <c r="V46" s="43"/>
      <c r="W46" s="43"/>
      <c r="X46" s="41"/>
      <c r="Y46" s="44">
        <f t="shared" si="70"/>
        <v>14.48511173784</v>
      </c>
      <c r="Z46" s="44"/>
      <c r="AA46" s="44">
        <f t="shared" si="71"/>
        <v>14.48511173784</v>
      </c>
    </row>
    <row r="47" s="2" customFormat="1" spans="1:27">
      <c r="A47" s="40">
        <v>24</v>
      </c>
      <c r="B47" s="30">
        <f>B45-G47</f>
        <v>95000.0800000002</v>
      </c>
      <c r="C47" s="33"/>
      <c r="D47" s="33">
        <v>45690</v>
      </c>
      <c r="E47" s="33">
        <v>45690</v>
      </c>
      <c r="F47" s="31">
        <f>G47+H47</f>
        <v>5027.080828</v>
      </c>
      <c r="G47" s="31">
        <f>$D$10</f>
        <v>3958.33</v>
      </c>
      <c r="H47" s="31">
        <f>PRODUCT(B45,$D$6/12)</f>
        <v>1068.750828</v>
      </c>
      <c r="I47" s="31"/>
      <c r="J47" s="31"/>
      <c r="K47" s="31">
        <f>K45+G47-I46</f>
        <v>43388.99</v>
      </c>
      <c r="L47" s="31">
        <f>L45+H47-J46</f>
        <v>12881.25756</v>
      </c>
      <c r="M47" s="31">
        <f t="shared" si="67"/>
        <v>17.40610240272</v>
      </c>
      <c r="N47" s="31">
        <f>H45-J45</f>
        <v>1111.500792</v>
      </c>
      <c r="O47" s="56">
        <f t="shared" si="68"/>
        <v>0.1944</v>
      </c>
      <c r="P47" s="33">
        <v>45659</v>
      </c>
      <c r="Q47" s="33">
        <v>45688</v>
      </c>
      <c r="R47" s="40">
        <f t="shared" si="69"/>
        <v>29</v>
      </c>
      <c r="S47" s="31">
        <f>T47*U47/360*X47</f>
        <v>83.3624298</v>
      </c>
      <c r="T47" s="31">
        <f>G45-I45</f>
        <v>3958.33</v>
      </c>
      <c r="U47" s="56">
        <f>$D$7</f>
        <v>0.1944</v>
      </c>
      <c r="V47" s="33">
        <v>45659</v>
      </c>
      <c r="W47" s="33">
        <v>45698</v>
      </c>
      <c r="X47" s="40">
        <f>W47-V47</f>
        <v>39</v>
      </c>
      <c r="Y47" s="31">
        <f t="shared" si="70"/>
        <v>100.76853220272</v>
      </c>
      <c r="Z47" s="31"/>
      <c r="AA47" s="31">
        <f t="shared" si="71"/>
        <v>100.76853220272</v>
      </c>
    </row>
    <row r="48" s="5" customFormat="1" spans="1:27">
      <c r="A48" s="41" t="s">
        <v>106</v>
      </c>
      <c r="B48" s="42"/>
      <c r="C48" s="43">
        <v>45688</v>
      </c>
      <c r="D48" s="43"/>
      <c r="E48" s="43"/>
      <c r="F48" s="44"/>
      <c r="G48" s="44"/>
      <c r="H48" s="44"/>
      <c r="I48" s="44"/>
      <c r="J48" s="44">
        <v>300</v>
      </c>
      <c r="K48" s="44"/>
      <c r="L48" s="44"/>
      <c r="M48" s="39">
        <f t="shared" si="67"/>
        <v>4.38210427680001</v>
      </c>
      <c r="N48" s="39">
        <f>N47-J48</f>
        <v>811.500792000002</v>
      </c>
      <c r="O48" s="57">
        <f t="shared" si="68"/>
        <v>0.1944</v>
      </c>
      <c r="P48" s="33">
        <v>45688</v>
      </c>
      <c r="Q48" s="37">
        <v>45698</v>
      </c>
      <c r="R48" s="35">
        <f t="shared" si="69"/>
        <v>10</v>
      </c>
      <c r="S48" s="44"/>
      <c r="T48" s="44"/>
      <c r="U48" s="58"/>
      <c r="V48" s="43"/>
      <c r="W48" s="43"/>
      <c r="X48" s="41"/>
      <c r="Y48" s="44">
        <f t="shared" si="70"/>
        <v>4.38210427680001</v>
      </c>
      <c r="Z48" s="44"/>
      <c r="AA48" s="44">
        <f t="shared" si="71"/>
        <v>4.38210427680001</v>
      </c>
    </row>
    <row r="49" s="2" customFormat="1" spans="1:27">
      <c r="A49" s="40">
        <v>25</v>
      </c>
      <c r="B49" s="30">
        <f>B47-G49</f>
        <v>91041.7500000002</v>
      </c>
      <c r="C49" s="33"/>
      <c r="D49" s="33">
        <v>45698</v>
      </c>
      <c r="E49" s="33">
        <v>45698</v>
      </c>
      <c r="F49" s="31">
        <f t="shared" ref="F49:F56" si="72">G49+H49</f>
        <v>4984.330864</v>
      </c>
      <c r="G49" s="31">
        <f t="shared" ref="G49:G56" si="73">$D$10</f>
        <v>3958.33</v>
      </c>
      <c r="H49" s="31">
        <f>PRODUCT(B47,$D$6/12)</f>
        <v>1026.000864</v>
      </c>
      <c r="I49" s="31"/>
      <c r="J49" s="31"/>
      <c r="K49" s="31">
        <f>K47+G49-I48</f>
        <v>47347.32</v>
      </c>
      <c r="L49" s="31">
        <f>L47+H49-J48</f>
        <v>13607.258424</v>
      </c>
      <c r="M49" s="31">
        <f t="shared" ref="M49:M56" si="74">N49*O49/360*R49</f>
        <v>4.61700357696001</v>
      </c>
      <c r="N49" s="31">
        <f>H47-J47</f>
        <v>1068.750828</v>
      </c>
      <c r="O49" s="56">
        <f t="shared" si="68"/>
        <v>0.1944</v>
      </c>
      <c r="P49" s="33">
        <v>45690</v>
      </c>
      <c r="Q49" s="33">
        <v>45698</v>
      </c>
      <c r="R49" s="40">
        <f t="shared" ref="R49:R56" si="75">Q49-P49</f>
        <v>8</v>
      </c>
      <c r="S49" s="31">
        <f t="shared" ref="S49:S56" si="76">T49*U49/360*X49</f>
        <v>17.0999856</v>
      </c>
      <c r="T49" s="31">
        <f>G47-I47</f>
        <v>3958.33</v>
      </c>
      <c r="U49" s="56">
        <f>$D$7</f>
        <v>0.1944</v>
      </c>
      <c r="V49" s="33">
        <v>45690</v>
      </c>
      <c r="W49" s="33">
        <v>45698</v>
      </c>
      <c r="X49" s="40">
        <f t="shared" ref="X49:X56" si="77">W49-V49</f>
        <v>8</v>
      </c>
      <c r="Y49" s="31">
        <f t="shared" ref="Y49:Y56" si="78">S49+M49</f>
        <v>21.71698917696</v>
      </c>
      <c r="Z49" s="31"/>
      <c r="AA49" s="31">
        <f t="shared" ref="AA49:AA56" si="79">Y49-Z49</f>
        <v>21.71698917696</v>
      </c>
    </row>
    <row r="50" s="6" customFormat="1" spans="1:27">
      <c r="A50" s="45" t="s">
        <v>61</v>
      </c>
      <c r="B50" s="46"/>
      <c r="C50" s="47"/>
      <c r="D50" s="47"/>
      <c r="E50" s="47"/>
      <c r="F50" s="48"/>
      <c r="G50" s="48">
        <v>91041.75</v>
      </c>
      <c r="H50" s="48">
        <v>0</v>
      </c>
      <c r="I50" s="48"/>
      <c r="J50" s="48"/>
      <c r="K50" s="48">
        <f>K49+G50-I50</f>
        <v>138389.07</v>
      </c>
      <c r="L50" s="48">
        <f>L49+H50-J50</f>
        <v>13607.258424</v>
      </c>
      <c r="M50" s="48">
        <f t="shared" si="74"/>
        <v>0</v>
      </c>
      <c r="N50" s="48">
        <f>L50</f>
        <v>13607.258424</v>
      </c>
      <c r="O50" s="59">
        <f t="shared" si="68"/>
        <v>0.1944</v>
      </c>
      <c r="P50" s="47"/>
      <c r="Q50" s="47"/>
      <c r="R50" s="45">
        <f t="shared" si="75"/>
        <v>0</v>
      </c>
      <c r="S50" s="48">
        <f t="shared" si="76"/>
        <v>0</v>
      </c>
      <c r="T50" s="48">
        <f>K50</f>
        <v>138389.07</v>
      </c>
      <c r="U50" s="59">
        <f>$D$7</f>
        <v>0.1944</v>
      </c>
      <c r="V50" s="47"/>
      <c r="W50" s="47"/>
      <c r="X50" s="45">
        <f t="shared" si="77"/>
        <v>0</v>
      </c>
      <c r="Y50" s="48">
        <f t="shared" si="78"/>
        <v>0</v>
      </c>
      <c r="Z50" s="48"/>
      <c r="AA50" s="48">
        <f t="shared" si="79"/>
        <v>0</v>
      </c>
    </row>
    <row r="51" s="2" customFormat="1" spans="1:27">
      <c r="A51" s="40"/>
      <c r="B51" s="30"/>
      <c r="C51" s="33"/>
      <c r="D51" s="33"/>
      <c r="E51" s="33"/>
      <c r="F51" s="31"/>
      <c r="G51" s="31"/>
      <c r="H51" s="31"/>
      <c r="I51" s="31"/>
      <c r="J51" s="31"/>
      <c r="K51" s="31"/>
      <c r="L51" s="31"/>
      <c r="M51" s="31"/>
      <c r="N51" s="31"/>
      <c r="O51" s="56"/>
      <c r="P51" s="33"/>
      <c r="Q51" s="33"/>
      <c r="R51" s="40"/>
      <c r="S51" s="31"/>
      <c r="T51" s="31"/>
      <c r="U51" s="56"/>
      <c r="V51" s="33"/>
      <c r="W51" s="33"/>
      <c r="X51" s="40"/>
      <c r="Y51" s="31"/>
      <c r="Z51" s="31"/>
      <c r="AA51" s="31"/>
    </row>
    <row r="52" s="2" customFormat="1" spans="1:27">
      <c r="A52" s="40"/>
      <c r="B52" s="30"/>
      <c r="C52" s="33"/>
      <c r="D52" s="33"/>
      <c r="E52" s="33"/>
      <c r="F52" s="31"/>
      <c r="G52" s="31"/>
      <c r="H52" s="31"/>
      <c r="I52" s="31"/>
      <c r="J52" s="31"/>
      <c r="K52" s="31"/>
      <c r="L52" s="31"/>
      <c r="M52" s="31"/>
      <c r="N52" s="31"/>
      <c r="O52" s="56"/>
      <c r="P52" s="33"/>
      <c r="Q52" s="33"/>
      <c r="R52" s="40"/>
      <c r="S52" s="31"/>
      <c r="T52" s="31"/>
      <c r="U52" s="56"/>
      <c r="V52" s="33"/>
      <c r="W52" s="33"/>
      <c r="X52" s="40"/>
      <c r="Y52" s="31"/>
      <c r="Z52" s="31"/>
      <c r="AA52" s="31"/>
    </row>
    <row r="53" s="2" customFormat="1" spans="1:27">
      <c r="A53" s="40"/>
      <c r="B53" s="30"/>
      <c r="C53" s="33"/>
      <c r="D53" s="33"/>
      <c r="E53" s="33"/>
      <c r="F53" s="31"/>
      <c r="G53" s="31"/>
      <c r="H53" s="31"/>
      <c r="I53" s="31"/>
      <c r="J53" s="31"/>
      <c r="K53" s="31"/>
      <c r="L53" s="31"/>
      <c r="M53" s="31"/>
      <c r="N53" s="31"/>
      <c r="O53" s="56"/>
      <c r="P53" s="33"/>
      <c r="Q53" s="33"/>
      <c r="R53" s="40"/>
      <c r="S53" s="31"/>
      <c r="T53" s="31"/>
      <c r="U53" s="56"/>
      <c r="V53" s="33"/>
      <c r="W53" s="33"/>
      <c r="X53" s="40"/>
      <c r="Y53" s="31"/>
      <c r="Z53" s="31"/>
      <c r="AA53" s="31"/>
    </row>
    <row r="54" s="2" customFormat="1" spans="1:27">
      <c r="A54" s="40"/>
      <c r="B54" s="30"/>
      <c r="C54" s="33"/>
      <c r="D54" s="33"/>
      <c r="E54" s="33"/>
      <c r="F54" s="31"/>
      <c r="G54" s="31"/>
      <c r="H54" s="31"/>
      <c r="I54" s="31"/>
      <c r="J54" s="31"/>
      <c r="K54" s="31"/>
      <c r="L54" s="31"/>
      <c r="M54" s="31"/>
      <c r="N54" s="31"/>
      <c r="O54" s="56"/>
      <c r="P54" s="33"/>
      <c r="Q54" s="33"/>
      <c r="R54" s="40"/>
      <c r="S54" s="31"/>
      <c r="T54" s="31"/>
      <c r="U54" s="56"/>
      <c r="V54" s="33"/>
      <c r="W54" s="33"/>
      <c r="X54" s="40"/>
      <c r="Y54" s="31"/>
      <c r="Z54" s="31"/>
      <c r="AA54" s="31"/>
    </row>
    <row r="55" s="2" customFormat="1" spans="1:27">
      <c r="A55" s="40"/>
      <c r="B55" s="30"/>
      <c r="C55" s="33"/>
      <c r="D55" s="33"/>
      <c r="E55" s="33"/>
      <c r="F55" s="31"/>
      <c r="G55" s="31"/>
      <c r="H55" s="31"/>
      <c r="I55" s="31"/>
      <c r="J55" s="31"/>
      <c r="K55" s="31"/>
      <c r="L55" s="31"/>
      <c r="M55" s="31"/>
      <c r="N55" s="31"/>
      <c r="O55" s="56"/>
      <c r="P55" s="33"/>
      <c r="Q55" s="33"/>
      <c r="R55" s="40"/>
      <c r="S55" s="31"/>
      <c r="T55" s="31"/>
      <c r="U55" s="56"/>
      <c r="V55" s="33"/>
      <c r="W55" s="33"/>
      <c r="X55" s="40"/>
      <c r="Y55" s="31"/>
      <c r="Z55" s="31"/>
      <c r="AA55" s="31"/>
    </row>
    <row r="56" s="2" customFormat="1" spans="1:27">
      <c r="A56" s="40"/>
      <c r="B56" s="30"/>
      <c r="C56" s="33"/>
      <c r="D56" s="33"/>
      <c r="E56" s="33"/>
      <c r="F56" s="31"/>
      <c r="G56" s="31"/>
      <c r="H56" s="31"/>
      <c r="I56" s="31"/>
      <c r="J56" s="31"/>
      <c r="K56" s="31"/>
      <c r="L56" s="31"/>
      <c r="M56" s="31"/>
      <c r="N56" s="31"/>
      <c r="O56" s="56"/>
      <c r="P56" s="33"/>
      <c r="Q56" s="33"/>
      <c r="R56" s="40"/>
      <c r="S56" s="31"/>
      <c r="T56" s="31"/>
      <c r="U56" s="56"/>
      <c r="V56" s="33"/>
      <c r="W56" s="33"/>
      <c r="X56" s="40"/>
      <c r="Y56" s="31"/>
      <c r="Z56" s="31"/>
      <c r="AA56" s="31"/>
    </row>
    <row r="57" s="2" customFormat="1" spans="1:27">
      <c r="A57" s="40" t="s">
        <v>22</v>
      </c>
      <c r="B57" s="40"/>
      <c r="C57" s="40"/>
      <c r="D57" s="40"/>
      <c r="E57" s="40"/>
      <c r="F57" s="40"/>
      <c r="G57" s="31">
        <f>SUM(G15:G56)</f>
        <v>190000</v>
      </c>
      <c r="H57" s="39">
        <f>SUM(H15:H50)</f>
        <v>38475.0108</v>
      </c>
      <c r="I57" s="31">
        <f>SUM(I15:I56)</f>
        <v>51458.29</v>
      </c>
      <c r="J57" s="31">
        <f>SUM(J15:J56)</f>
        <v>24867.682376</v>
      </c>
      <c r="K57" s="31">
        <f>D5-I57</f>
        <v>138541.71</v>
      </c>
      <c r="L57" s="39">
        <f>L50</f>
        <v>13607.258424</v>
      </c>
      <c r="M57" s="31">
        <f>SUM(M15:M56)</f>
        <v>1280.38683826296</v>
      </c>
      <c r="N57" s="31"/>
      <c r="O57" s="40"/>
      <c r="P57" s="40"/>
      <c r="Q57" s="40"/>
      <c r="R57" s="40"/>
      <c r="S57" s="31">
        <f>SUM(S15:S56)</f>
        <v>4076.9274456</v>
      </c>
      <c r="T57" s="31"/>
      <c r="U57" s="40"/>
      <c r="V57" s="33"/>
      <c r="W57" s="33"/>
      <c r="X57" s="40"/>
      <c r="Y57" s="44">
        <f>SUM(Y15:Y56)</f>
        <v>5357.31428386296</v>
      </c>
      <c r="Z57" s="44">
        <f>SUM(Z15:Z56)</f>
        <v>92.46</v>
      </c>
      <c r="AA57" s="44">
        <f>SUM(AA15:AA56)</f>
        <v>5264.85428386296</v>
      </c>
    </row>
    <row r="58" s="2" customFormat="1" ht="15" spans="1:27">
      <c r="A58" s="49" t="s">
        <v>62</v>
      </c>
      <c r="B58" s="50"/>
      <c r="C58" s="50"/>
      <c r="D58" s="50"/>
      <c r="E58" s="50"/>
      <c r="F58" s="50"/>
      <c r="G58" s="50"/>
      <c r="H58" s="50"/>
      <c r="I58" s="50"/>
      <c r="J58" s="60"/>
      <c r="K58" s="61">
        <f>K57</f>
        <v>138541.71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s="2" customFormat="1" ht="15" spans="1:27">
      <c r="A59" s="49" t="s">
        <v>63</v>
      </c>
      <c r="B59" s="50"/>
      <c r="C59" s="50"/>
      <c r="D59" s="50"/>
      <c r="E59" s="50"/>
      <c r="F59" s="50"/>
      <c r="G59" s="50"/>
      <c r="H59" s="50"/>
      <c r="I59" s="50"/>
      <c r="J59" s="60"/>
      <c r="K59" s="61">
        <f>L57</f>
        <v>13607.258424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s="2" customFormat="1" ht="15" spans="1:27">
      <c r="A60" s="49" t="s">
        <v>64</v>
      </c>
      <c r="B60" s="50"/>
      <c r="C60" s="50"/>
      <c r="D60" s="50"/>
      <c r="E60" s="50"/>
      <c r="F60" s="50"/>
      <c r="G60" s="50"/>
      <c r="H60" s="50"/>
      <c r="I60" s="50"/>
      <c r="J60" s="60"/>
      <c r="K60" s="62">
        <f>M57-39.76</f>
        <v>1240.62683826296</v>
      </c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8"/>
    </row>
    <row r="61" s="2" customFormat="1" ht="15" spans="1:27">
      <c r="A61" s="49" t="s">
        <v>65</v>
      </c>
      <c r="B61" s="50"/>
      <c r="C61" s="50"/>
      <c r="D61" s="50"/>
      <c r="E61" s="50"/>
      <c r="F61" s="50"/>
      <c r="G61" s="50"/>
      <c r="H61" s="50"/>
      <c r="I61" s="50"/>
      <c r="J61" s="60"/>
      <c r="K61" s="62">
        <f>S57</f>
        <v>4076.9274456</v>
      </c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8"/>
    </row>
    <row r="62" s="7" customFormat="1" ht="15" spans="1:27">
      <c r="A62" s="49" t="s">
        <v>22</v>
      </c>
      <c r="B62" s="50"/>
      <c r="C62" s="50"/>
      <c r="D62" s="50"/>
      <c r="E62" s="50"/>
      <c r="F62" s="50"/>
      <c r="G62" s="50"/>
      <c r="H62" s="50"/>
      <c r="I62" s="50"/>
      <c r="J62" s="60"/>
      <c r="K62" s="61">
        <f>SUM(K58:AA61)</f>
        <v>157466.522707863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s="7" customFormat="1" ht="15" spans="1:27">
      <c r="A63" s="49" t="s">
        <v>66</v>
      </c>
      <c r="B63" s="50"/>
      <c r="C63" s="50"/>
      <c r="D63" s="50"/>
      <c r="E63" s="50"/>
      <c r="F63" s="50"/>
      <c r="G63" s="50"/>
      <c r="H63" s="50"/>
      <c r="I63" s="50"/>
      <c r="J63" s="60"/>
      <c r="K63" s="61">
        <f>SUM(K58:AA59)</f>
        <v>152148.968424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s="8" customFormat="1" ht="15" spans="1:27">
      <c r="A64" s="51" t="s">
        <v>107</v>
      </c>
      <c r="B64" s="51"/>
      <c r="C64" s="51"/>
      <c r="D64" s="51"/>
      <c r="E64" s="51"/>
      <c r="F64" s="51"/>
      <c r="G64" s="51"/>
      <c r="H64" s="51"/>
      <c r="I64" s="51"/>
      <c r="J64" s="51"/>
      <c r="K64" s="61">
        <f>K60+K61</f>
        <v>5317.55428386296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</sheetData>
  <mergeCells count="26">
    <mergeCell ref="A1:E1"/>
    <mergeCell ref="A2:D2"/>
    <mergeCell ref="A3:C3"/>
    <mergeCell ref="A4:C4"/>
    <mergeCell ref="A5:C5"/>
    <mergeCell ref="A6:C6"/>
    <mergeCell ref="A7:C7"/>
    <mergeCell ref="A8:C8"/>
    <mergeCell ref="A9:C9"/>
    <mergeCell ref="A10:C10"/>
    <mergeCell ref="P13:Q13"/>
    <mergeCell ref="V13:W13"/>
    <mergeCell ref="A58:J58"/>
    <mergeCell ref="K58:AA58"/>
    <mergeCell ref="A59:J59"/>
    <mergeCell ref="K59:AA59"/>
    <mergeCell ref="A60:J60"/>
    <mergeCell ref="K60:AA60"/>
    <mergeCell ref="A61:J61"/>
    <mergeCell ref="K61:AA61"/>
    <mergeCell ref="A62:J62"/>
    <mergeCell ref="K62:AA62"/>
    <mergeCell ref="A63:J63"/>
    <mergeCell ref="K63:AA63"/>
    <mergeCell ref="A64:J64"/>
    <mergeCell ref="K64:AA64"/>
  </mergeCells>
  <pageMargins left="0.75" right="0.75" top="1" bottom="1" header="0.5" footer="0.5"/>
  <pageSetup paperSize="9" scale="4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何隽</dc:creator>
  <cp:lastModifiedBy>Ian Zhang</cp:lastModifiedBy>
  <dcterms:created xsi:type="dcterms:W3CDTF">2025-02-11T03:51:00Z</dcterms:created>
  <dcterms:modified xsi:type="dcterms:W3CDTF">2025-05-06T13:01:07Z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72699996158648B4BB0D467B70D47611_13</vt:lpwstr>
  </property>
  <property fmtid="{D5CDD505-2E9C-101B-9397-08002B2CF9AE}" pid="3" name="KSOProductBuildVer">
    <vt:lpwstr>2052-12.1.0.20784</vt:lpwstr>
  </property>
</Properties>
</file>