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sastry\Documents\CIG\GNA\Indicators\"/>
    </mc:Choice>
  </mc:AlternateContent>
  <xr:revisionPtr revIDLastSave="0" documentId="13_ncr:1_{FE0E152C-BE9A-4617-9915-E897AB4418E5}" xr6:coauthVersionLast="44" xr6:coauthVersionMax="44" xr10:uidLastSave="{00000000-0000-0000-0000-000000000000}"/>
  <bookViews>
    <workbookView xWindow="-108" yWindow="-108" windowWidth="23256" windowHeight="12576" tabRatio="912" activeTab="2" xr2:uid="{36720D0B-6E65-4730-9CB7-8AAB7B754174}"/>
  </bookViews>
  <sheets>
    <sheet name="GNA_ANNA_MTLM_bugs" sheetId="16" r:id="rId1"/>
    <sheet name="ANNA charts" sheetId="17" r:id="rId2"/>
    <sheet name="GNA-N_charts" sheetId="18" r:id="rId3"/>
    <sheet name="RTL_RDL_indicator" sheetId="3" r:id="rId4"/>
    <sheet name="HSDES Validation" sheetId="9" state="hidden" r:id="rId5"/>
    <sheet name="Overall_indicator" sheetId="1" r:id="rId6"/>
  </sheets>
  <definedNames>
    <definedName name="HSDES_LU_949bd50118c6e090b0f64378a3fb03569229c090d0f3699be9740d54e0910ca1">'HSDES Validation'!$B$1:$B$26</definedName>
    <definedName name="HSDES_LU_d5e3c9ddaf2c4544a48f7476f43e9125d7ec85361c479dcd64c64fe3bb54fea5">'HSDES Validation'!$A$1:$A$23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6" l="1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W38" i="3" l="1"/>
  <c r="Y38" i="3"/>
  <c r="AB38" i="3"/>
  <c r="AD38" i="3"/>
  <c r="AF38" i="3"/>
  <c r="W39" i="3"/>
  <c r="Y39" i="3"/>
  <c r="AB39" i="3"/>
  <c r="AD39" i="3"/>
  <c r="AF39" i="3"/>
  <c r="W40" i="3"/>
  <c r="Y40" i="3"/>
  <c r="AB40" i="3"/>
  <c r="AD40" i="3"/>
  <c r="AF40" i="3"/>
  <c r="W41" i="3"/>
  <c r="Y41" i="3"/>
  <c r="AB41" i="3"/>
  <c r="AD41" i="3"/>
  <c r="AF41" i="3"/>
  <c r="W42" i="3"/>
  <c r="Y42" i="3"/>
  <c r="AB42" i="3"/>
  <c r="AD42" i="3"/>
  <c r="AF42" i="3"/>
  <c r="W43" i="3"/>
  <c r="Y43" i="3"/>
  <c r="AB43" i="3"/>
  <c r="AD43" i="3"/>
  <c r="AF43" i="3"/>
  <c r="W44" i="3"/>
  <c r="Y44" i="3"/>
  <c r="AB44" i="3"/>
  <c r="AD44" i="3"/>
  <c r="AF44" i="3"/>
  <c r="W45" i="3"/>
  <c r="Y45" i="3"/>
  <c r="AB45" i="3"/>
  <c r="AD45" i="3"/>
  <c r="AF45" i="3"/>
  <c r="W46" i="3"/>
  <c r="Y46" i="3"/>
  <c r="AB46" i="3"/>
  <c r="AD46" i="3"/>
  <c r="AF46" i="3"/>
  <c r="W47" i="3"/>
  <c r="Y47" i="3"/>
  <c r="AB47" i="3"/>
  <c r="AD47" i="3"/>
  <c r="AF47" i="3"/>
  <c r="W48" i="3"/>
  <c r="Y48" i="3"/>
  <c r="AB48" i="3"/>
  <c r="AD48" i="3"/>
  <c r="AF48" i="3"/>
  <c r="W49" i="3"/>
  <c r="Y49" i="3"/>
  <c r="AB49" i="3"/>
  <c r="AD49" i="3"/>
  <c r="AF49" i="3"/>
  <c r="W50" i="3"/>
  <c r="Y50" i="3"/>
  <c r="AB50" i="3"/>
  <c r="AD50" i="3"/>
  <c r="AF50" i="3"/>
  <c r="W51" i="3"/>
  <c r="Y51" i="3"/>
  <c r="AB51" i="3"/>
  <c r="AD51" i="3"/>
  <c r="AF51" i="3"/>
  <c r="W52" i="3"/>
  <c r="Y52" i="3"/>
  <c r="AB52" i="3"/>
  <c r="AD52" i="3"/>
  <c r="AF52" i="3"/>
  <c r="W53" i="3"/>
  <c r="Y53" i="3"/>
  <c r="AB53" i="3"/>
  <c r="AD53" i="3"/>
  <c r="AF53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D38" i="3"/>
  <c r="F38" i="3"/>
  <c r="I38" i="3"/>
  <c r="K38" i="3"/>
  <c r="M38" i="3"/>
  <c r="D39" i="3"/>
  <c r="F39" i="3"/>
  <c r="I39" i="3"/>
  <c r="K39" i="3"/>
  <c r="M39" i="3"/>
  <c r="D40" i="3"/>
  <c r="F40" i="3"/>
  <c r="I40" i="3"/>
  <c r="K40" i="3"/>
  <c r="M40" i="3"/>
  <c r="D41" i="3"/>
  <c r="F41" i="3"/>
  <c r="I41" i="3"/>
  <c r="K41" i="3"/>
  <c r="M41" i="3"/>
  <c r="D42" i="3"/>
  <c r="F42" i="3"/>
  <c r="I42" i="3"/>
  <c r="K42" i="3"/>
  <c r="M42" i="3"/>
  <c r="D43" i="3"/>
  <c r="F43" i="3"/>
  <c r="I43" i="3"/>
  <c r="K43" i="3"/>
  <c r="M43" i="3"/>
  <c r="D44" i="3"/>
  <c r="F44" i="3"/>
  <c r="I44" i="3"/>
  <c r="K44" i="3"/>
  <c r="M44" i="3"/>
  <c r="D45" i="3"/>
  <c r="F45" i="3"/>
  <c r="I45" i="3"/>
  <c r="K45" i="3"/>
  <c r="M45" i="3"/>
  <c r="D46" i="3"/>
  <c r="F46" i="3"/>
  <c r="I46" i="3"/>
  <c r="K46" i="3"/>
  <c r="M46" i="3"/>
  <c r="D47" i="3"/>
  <c r="F47" i="3"/>
  <c r="I47" i="3"/>
  <c r="K47" i="3"/>
  <c r="M47" i="3"/>
  <c r="D48" i="3"/>
  <c r="F48" i="3"/>
  <c r="I48" i="3"/>
  <c r="K48" i="3"/>
  <c r="M48" i="3"/>
  <c r="D49" i="3"/>
  <c r="F49" i="3"/>
  <c r="I49" i="3"/>
  <c r="K49" i="3"/>
  <c r="M49" i="3"/>
  <c r="D50" i="3"/>
  <c r="F50" i="3"/>
  <c r="I50" i="3"/>
  <c r="K50" i="3"/>
  <c r="M50" i="3"/>
  <c r="D51" i="3"/>
  <c r="F51" i="3"/>
  <c r="I51" i="3"/>
  <c r="K51" i="3"/>
  <c r="M51" i="3"/>
  <c r="D52" i="3"/>
  <c r="F52" i="3"/>
  <c r="I52" i="3"/>
  <c r="K52" i="3"/>
  <c r="M52" i="3"/>
  <c r="D53" i="3"/>
  <c r="F53" i="3"/>
  <c r="I53" i="3"/>
  <c r="K53" i="3"/>
  <c r="M53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38" i="3"/>
  <c r="BI37" i="1"/>
  <c r="BK37" i="1"/>
  <c r="BI38" i="1"/>
  <c r="BK38" i="1"/>
  <c r="BI39" i="1"/>
  <c r="BK39" i="1"/>
  <c r="BI40" i="1"/>
  <c r="BK40" i="1"/>
  <c r="BI41" i="1"/>
  <c r="BK41" i="1"/>
  <c r="BI42" i="1"/>
  <c r="BK42" i="1"/>
  <c r="BI43" i="1"/>
  <c r="BK43" i="1"/>
  <c r="BI44" i="1"/>
  <c r="BK44" i="1"/>
  <c r="BI45" i="1"/>
  <c r="BK45" i="1"/>
  <c r="BI46" i="1"/>
  <c r="BK46" i="1"/>
  <c r="BI47" i="1"/>
  <c r="BK47" i="1"/>
  <c r="BI48" i="1"/>
  <c r="BK48" i="1"/>
  <c r="BI49" i="1"/>
  <c r="BK49" i="1"/>
  <c r="BI50" i="1"/>
  <c r="BK50" i="1"/>
  <c r="BI51" i="1"/>
  <c r="BK51" i="1"/>
  <c r="BI52" i="1"/>
  <c r="BK52" i="1"/>
  <c r="BI53" i="1"/>
  <c r="BK53" i="1"/>
  <c r="AI52" i="1"/>
  <c r="AK52" i="1"/>
  <c r="AM52" i="1"/>
  <c r="AP52" i="1"/>
  <c r="AR52" i="1"/>
  <c r="AT52" i="1"/>
  <c r="AW52" i="1"/>
  <c r="AY52" i="1"/>
  <c r="BA52" i="1"/>
  <c r="BC52" i="1"/>
  <c r="BE52" i="1"/>
  <c r="BG52" i="1"/>
  <c r="AI53" i="1"/>
  <c r="AK53" i="1"/>
  <c r="AM53" i="1"/>
  <c r="AP53" i="1"/>
  <c r="AR53" i="1"/>
  <c r="AT53" i="1"/>
  <c r="AW53" i="1"/>
  <c r="AY53" i="1"/>
  <c r="BA53" i="1"/>
  <c r="BC53" i="1"/>
  <c r="BE53" i="1"/>
  <c r="BG53" i="1"/>
  <c r="AI37" i="1"/>
  <c r="AK37" i="1"/>
  <c r="AM37" i="1"/>
  <c r="AP37" i="1"/>
  <c r="AR37" i="1"/>
  <c r="AT37" i="1"/>
  <c r="AW37" i="1"/>
  <c r="AY37" i="1"/>
  <c r="BA37" i="1"/>
  <c r="BC37" i="1"/>
  <c r="BE37" i="1"/>
  <c r="BG37" i="1"/>
  <c r="AI38" i="1"/>
  <c r="AK38" i="1"/>
  <c r="AM38" i="1"/>
  <c r="AP38" i="1"/>
  <c r="AR38" i="1"/>
  <c r="AT38" i="1"/>
  <c r="AW38" i="1"/>
  <c r="AY38" i="1"/>
  <c r="BA38" i="1"/>
  <c r="BC38" i="1"/>
  <c r="BE38" i="1"/>
  <c r="BG38" i="1"/>
  <c r="AI39" i="1"/>
  <c r="AK39" i="1"/>
  <c r="AM39" i="1"/>
  <c r="AP39" i="1"/>
  <c r="AR39" i="1"/>
  <c r="AT39" i="1"/>
  <c r="AW39" i="1"/>
  <c r="AY39" i="1"/>
  <c r="BA39" i="1"/>
  <c r="BC39" i="1"/>
  <c r="BE39" i="1"/>
  <c r="BG39" i="1"/>
  <c r="AI40" i="1"/>
  <c r="AK40" i="1"/>
  <c r="AM40" i="1"/>
  <c r="AP40" i="1"/>
  <c r="AR40" i="1"/>
  <c r="AT40" i="1"/>
  <c r="AW40" i="1"/>
  <c r="AY40" i="1"/>
  <c r="BA40" i="1"/>
  <c r="BC40" i="1"/>
  <c r="BE40" i="1"/>
  <c r="BG40" i="1"/>
  <c r="AI41" i="1"/>
  <c r="AK41" i="1"/>
  <c r="AM41" i="1"/>
  <c r="AP41" i="1"/>
  <c r="AR41" i="1"/>
  <c r="AT41" i="1"/>
  <c r="AW41" i="1"/>
  <c r="AY41" i="1"/>
  <c r="BA41" i="1"/>
  <c r="BC41" i="1"/>
  <c r="BE41" i="1"/>
  <c r="BG41" i="1"/>
  <c r="AI42" i="1"/>
  <c r="AK42" i="1"/>
  <c r="AM42" i="1"/>
  <c r="AP42" i="1"/>
  <c r="AR42" i="1"/>
  <c r="AT42" i="1"/>
  <c r="AW42" i="1"/>
  <c r="AY42" i="1"/>
  <c r="BA42" i="1"/>
  <c r="BC42" i="1"/>
  <c r="BE42" i="1"/>
  <c r="BG42" i="1"/>
  <c r="AI43" i="1"/>
  <c r="AK43" i="1"/>
  <c r="AM43" i="1"/>
  <c r="AP43" i="1"/>
  <c r="AR43" i="1"/>
  <c r="AT43" i="1"/>
  <c r="AW43" i="1"/>
  <c r="AY43" i="1"/>
  <c r="BA43" i="1"/>
  <c r="BC43" i="1"/>
  <c r="BE43" i="1"/>
  <c r="BG43" i="1"/>
  <c r="AI44" i="1"/>
  <c r="AK44" i="1"/>
  <c r="AM44" i="1"/>
  <c r="AP44" i="1"/>
  <c r="AR44" i="1"/>
  <c r="AT44" i="1"/>
  <c r="AW44" i="1"/>
  <c r="AY44" i="1"/>
  <c r="BA44" i="1"/>
  <c r="BC44" i="1"/>
  <c r="BE44" i="1"/>
  <c r="BG44" i="1"/>
  <c r="AI45" i="1"/>
  <c r="AK45" i="1"/>
  <c r="AM45" i="1"/>
  <c r="AP45" i="1"/>
  <c r="AR45" i="1"/>
  <c r="AT45" i="1"/>
  <c r="AW45" i="1"/>
  <c r="AY45" i="1"/>
  <c r="BA45" i="1"/>
  <c r="BC45" i="1"/>
  <c r="BE45" i="1"/>
  <c r="BG45" i="1"/>
  <c r="AI46" i="1"/>
  <c r="AK46" i="1"/>
  <c r="AM46" i="1"/>
  <c r="AP46" i="1"/>
  <c r="AR46" i="1"/>
  <c r="AT46" i="1"/>
  <c r="AW46" i="1"/>
  <c r="AY46" i="1"/>
  <c r="BA46" i="1"/>
  <c r="BC46" i="1"/>
  <c r="BE46" i="1"/>
  <c r="BG46" i="1"/>
  <c r="AI47" i="1"/>
  <c r="AK47" i="1"/>
  <c r="AM47" i="1"/>
  <c r="AP47" i="1"/>
  <c r="AR47" i="1"/>
  <c r="AT47" i="1"/>
  <c r="AW47" i="1"/>
  <c r="AY47" i="1"/>
  <c r="BA47" i="1"/>
  <c r="BC47" i="1"/>
  <c r="BE47" i="1"/>
  <c r="BG47" i="1"/>
  <c r="AI48" i="1"/>
  <c r="AK48" i="1"/>
  <c r="AM48" i="1"/>
  <c r="AP48" i="1"/>
  <c r="AR48" i="1"/>
  <c r="AT48" i="1"/>
  <c r="AW48" i="1"/>
  <c r="AY48" i="1"/>
  <c r="BA48" i="1"/>
  <c r="BC48" i="1"/>
  <c r="BE48" i="1"/>
  <c r="BG48" i="1"/>
  <c r="AI49" i="1"/>
  <c r="AK49" i="1"/>
  <c r="AM49" i="1"/>
  <c r="AP49" i="1"/>
  <c r="AR49" i="1"/>
  <c r="AT49" i="1"/>
  <c r="AW49" i="1"/>
  <c r="AY49" i="1"/>
  <c r="BA49" i="1"/>
  <c r="BC49" i="1"/>
  <c r="BE49" i="1"/>
  <c r="BG49" i="1"/>
  <c r="AI50" i="1"/>
  <c r="AK50" i="1"/>
  <c r="AM50" i="1"/>
  <c r="AP50" i="1"/>
  <c r="AR50" i="1"/>
  <c r="AT50" i="1"/>
  <c r="AW50" i="1"/>
  <c r="AY50" i="1"/>
  <c r="BA50" i="1"/>
  <c r="BC50" i="1"/>
  <c r="BE50" i="1"/>
  <c r="BG50" i="1"/>
  <c r="AI51" i="1"/>
  <c r="AK51" i="1"/>
  <c r="AM51" i="1"/>
  <c r="AP51" i="1"/>
  <c r="AR51" i="1"/>
  <c r="AT51" i="1"/>
  <c r="AW51" i="1"/>
  <c r="AY51" i="1"/>
  <c r="BA51" i="1"/>
  <c r="BC51" i="1"/>
  <c r="BE51" i="1"/>
  <c r="BG51" i="1"/>
  <c r="C51" i="1"/>
  <c r="E51" i="1"/>
  <c r="C52" i="1"/>
  <c r="E52" i="1"/>
  <c r="C53" i="1"/>
  <c r="E53" i="1"/>
  <c r="G51" i="1"/>
  <c r="J51" i="1"/>
  <c r="L51" i="1"/>
  <c r="N51" i="1"/>
  <c r="Q51" i="1"/>
  <c r="S51" i="1"/>
  <c r="U51" i="1"/>
  <c r="W51" i="1"/>
  <c r="Y51" i="1"/>
  <c r="AA51" i="1"/>
  <c r="AC51" i="1"/>
  <c r="AE51" i="1"/>
  <c r="G52" i="1"/>
  <c r="J52" i="1"/>
  <c r="L52" i="1"/>
  <c r="N52" i="1"/>
  <c r="Q52" i="1"/>
  <c r="S52" i="1"/>
  <c r="U52" i="1"/>
  <c r="W52" i="1"/>
  <c r="Y52" i="1"/>
  <c r="AA52" i="1"/>
  <c r="AC52" i="1"/>
  <c r="AE52" i="1"/>
  <c r="G53" i="1"/>
  <c r="J53" i="1"/>
  <c r="L53" i="1"/>
  <c r="N53" i="1"/>
  <c r="Q53" i="1"/>
  <c r="S53" i="1"/>
  <c r="U53" i="1"/>
  <c r="W53" i="1"/>
  <c r="Y53" i="1"/>
  <c r="AA53" i="1"/>
  <c r="AC53" i="1"/>
  <c r="AE53" i="1"/>
  <c r="C49" i="1"/>
  <c r="E49" i="1"/>
  <c r="G49" i="1"/>
  <c r="J49" i="1"/>
  <c r="L49" i="1"/>
  <c r="N49" i="1"/>
  <c r="Q49" i="1"/>
  <c r="S49" i="1"/>
  <c r="U49" i="1"/>
  <c r="W49" i="1"/>
  <c r="Y49" i="1"/>
  <c r="AA49" i="1"/>
  <c r="AC49" i="1"/>
  <c r="AE49" i="1"/>
  <c r="C50" i="1"/>
  <c r="E50" i="1"/>
  <c r="G50" i="1"/>
  <c r="J50" i="1"/>
  <c r="L50" i="1"/>
  <c r="N50" i="1"/>
  <c r="Q50" i="1"/>
  <c r="S50" i="1"/>
  <c r="U50" i="1"/>
  <c r="W50" i="1"/>
  <c r="Y50" i="1"/>
  <c r="AA50" i="1"/>
  <c r="AC50" i="1"/>
  <c r="AE50" i="1"/>
  <c r="C38" i="1"/>
  <c r="E38" i="1"/>
  <c r="G38" i="1"/>
  <c r="J38" i="1"/>
  <c r="L38" i="1"/>
  <c r="N38" i="1"/>
  <c r="Q38" i="1"/>
  <c r="S38" i="1"/>
  <c r="U38" i="1"/>
  <c r="W38" i="1"/>
  <c r="Y38" i="1"/>
  <c r="AA38" i="1"/>
  <c r="AC38" i="1"/>
  <c r="AE38" i="1"/>
  <c r="C39" i="1"/>
  <c r="E39" i="1"/>
  <c r="G39" i="1"/>
  <c r="J39" i="1"/>
  <c r="L39" i="1"/>
  <c r="N39" i="1"/>
  <c r="Q39" i="1"/>
  <c r="S39" i="1"/>
  <c r="U39" i="1"/>
  <c r="W39" i="1"/>
  <c r="Y39" i="1"/>
  <c r="AA39" i="1"/>
  <c r="AC39" i="1"/>
  <c r="AE39" i="1"/>
  <c r="C40" i="1"/>
  <c r="E40" i="1"/>
  <c r="G40" i="1"/>
  <c r="J40" i="1"/>
  <c r="L40" i="1"/>
  <c r="N40" i="1"/>
  <c r="Q40" i="1"/>
  <c r="S40" i="1"/>
  <c r="U40" i="1"/>
  <c r="W40" i="1"/>
  <c r="Y40" i="1"/>
  <c r="AA40" i="1"/>
  <c r="AC40" i="1"/>
  <c r="AE40" i="1"/>
  <c r="C41" i="1"/>
  <c r="E41" i="1"/>
  <c r="G41" i="1"/>
  <c r="J41" i="1"/>
  <c r="L41" i="1"/>
  <c r="N41" i="1"/>
  <c r="Q41" i="1"/>
  <c r="S41" i="1"/>
  <c r="U41" i="1"/>
  <c r="W41" i="1"/>
  <c r="Y41" i="1"/>
  <c r="AA41" i="1"/>
  <c r="AC41" i="1"/>
  <c r="AE41" i="1"/>
  <c r="C42" i="1"/>
  <c r="E42" i="1"/>
  <c r="G42" i="1"/>
  <c r="J42" i="1"/>
  <c r="L42" i="1"/>
  <c r="N42" i="1"/>
  <c r="Q42" i="1"/>
  <c r="S42" i="1"/>
  <c r="U42" i="1"/>
  <c r="W42" i="1"/>
  <c r="Y42" i="1"/>
  <c r="AA42" i="1"/>
  <c r="AC42" i="1"/>
  <c r="AE42" i="1"/>
  <c r="C43" i="1"/>
  <c r="E43" i="1"/>
  <c r="G43" i="1"/>
  <c r="J43" i="1"/>
  <c r="L43" i="1"/>
  <c r="N43" i="1"/>
  <c r="Q43" i="1"/>
  <c r="S43" i="1"/>
  <c r="U43" i="1"/>
  <c r="W43" i="1"/>
  <c r="Y43" i="1"/>
  <c r="AA43" i="1"/>
  <c r="AC43" i="1"/>
  <c r="AE43" i="1"/>
  <c r="C44" i="1"/>
  <c r="E44" i="1"/>
  <c r="G44" i="1"/>
  <c r="J44" i="1"/>
  <c r="L44" i="1"/>
  <c r="N44" i="1"/>
  <c r="Q44" i="1"/>
  <c r="S44" i="1"/>
  <c r="U44" i="1"/>
  <c r="W44" i="1"/>
  <c r="Y44" i="1"/>
  <c r="AA44" i="1"/>
  <c r="AC44" i="1"/>
  <c r="AE44" i="1"/>
  <c r="C45" i="1"/>
  <c r="E45" i="1"/>
  <c r="G45" i="1"/>
  <c r="J45" i="1"/>
  <c r="L45" i="1"/>
  <c r="N45" i="1"/>
  <c r="Q45" i="1"/>
  <c r="S45" i="1"/>
  <c r="U45" i="1"/>
  <c r="W45" i="1"/>
  <c r="Y45" i="1"/>
  <c r="AA45" i="1"/>
  <c r="AC45" i="1"/>
  <c r="AE45" i="1"/>
  <c r="C46" i="1"/>
  <c r="E46" i="1"/>
  <c r="G46" i="1"/>
  <c r="J46" i="1"/>
  <c r="L46" i="1"/>
  <c r="N46" i="1"/>
  <c r="Q46" i="1"/>
  <c r="S46" i="1"/>
  <c r="U46" i="1"/>
  <c r="W46" i="1"/>
  <c r="Y46" i="1"/>
  <c r="AA46" i="1"/>
  <c r="AC46" i="1"/>
  <c r="AE46" i="1"/>
  <c r="C47" i="1"/>
  <c r="E47" i="1"/>
  <c r="G47" i="1"/>
  <c r="J47" i="1"/>
  <c r="L47" i="1"/>
  <c r="N47" i="1"/>
  <c r="Q47" i="1"/>
  <c r="S47" i="1"/>
  <c r="U47" i="1"/>
  <c r="W47" i="1"/>
  <c r="Y47" i="1"/>
  <c r="AA47" i="1"/>
  <c r="AC47" i="1"/>
  <c r="AE47" i="1"/>
  <c r="C48" i="1"/>
  <c r="E48" i="1"/>
  <c r="G48" i="1"/>
  <c r="J48" i="1"/>
  <c r="L48" i="1"/>
  <c r="N48" i="1"/>
  <c r="Q48" i="1"/>
  <c r="S48" i="1"/>
  <c r="U48" i="1"/>
  <c r="W48" i="1"/>
  <c r="Y48" i="1"/>
  <c r="AA48" i="1"/>
  <c r="AC48" i="1"/>
  <c r="AE48" i="1"/>
  <c r="BK5" i="1" l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K4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I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4" i="1"/>
  <c r="BH4" i="1" s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E4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C4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A4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Q37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4" i="1"/>
  <c r="AL4" i="1" s="1"/>
  <c r="AL5" i="1" s="1"/>
  <c r="AL6" i="1" s="1"/>
  <c r="AL7" i="1" s="1"/>
  <c r="AL8" i="1" s="1"/>
  <c r="AL9" i="1" s="1"/>
  <c r="AL10" i="1" s="1"/>
  <c r="AL11" i="1" s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C37" i="1"/>
  <c r="E37" i="1"/>
  <c r="G37" i="1"/>
  <c r="J37" i="1"/>
  <c r="L37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4" i="1"/>
  <c r="Y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AY4" i="1"/>
  <c r="BA4" i="1"/>
  <c r="AW4" i="1"/>
  <c r="W4" i="1"/>
  <c r="U4" i="1"/>
  <c r="Q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T4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R4" i="1"/>
  <c r="AP4" i="1"/>
  <c r="AQ4" i="1" s="1"/>
  <c r="AQ5" i="1" s="1"/>
  <c r="AM4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I4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N4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L4" i="1"/>
  <c r="J4" i="1"/>
  <c r="AB26" i="1" l="1"/>
  <c r="AB27" i="1" s="1"/>
  <c r="AB28" i="1" s="1"/>
  <c r="AB29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W57" i="1"/>
  <c r="T4" i="1"/>
  <c r="S57" i="1"/>
  <c r="AX4" i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W56" i="1"/>
  <c r="BB4" i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A56" i="1"/>
  <c r="AZ4" i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Y56" i="1"/>
  <c r="BD4" i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C56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Y57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Q57" i="1"/>
  <c r="BF4" i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E56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U57" i="1"/>
  <c r="AB30" i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J4" i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AL12" i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BD16" i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AU29" i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N29" i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X37" i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O37" i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V37" i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AQ6" i="1"/>
  <c r="AO5" i="1"/>
  <c r="AO4" i="1"/>
  <c r="AS4" i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O6" i="1"/>
  <c r="G4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E4" i="1"/>
  <c r="F4" i="1" s="1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5" i="3"/>
  <c r="AG5" i="3" s="1"/>
  <c r="AG6" i="3" s="1"/>
  <c r="AG7" i="3" s="1"/>
  <c r="AG8" i="3" s="1"/>
  <c r="AG9" i="3" s="1"/>
  <c r="AG10" i="3" s="1"/>
  <c r="AG11" i="3" s="1"/>
  <c r="AG12" i="3" s="1"/>
  <c r="AG13" i="3" s="1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5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J14" i="3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5" i="3"/>
  <c r="Z5" i="3" s="1"/>
  <c r="Z6" i="3" s="1"/>
  <c r="Z7" i="3" s="1"/>
  <c r="Z8" i="3" s="1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5" i="3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5" i="3"/>
  <c r="N5" i="3" s="1"/>
  <c r="N6" i="3" s="1"/>
  <c r="N7" i="3" s="1"/>
  <c r="N8" i="3" s="1"/>
  <c r="N9" i="3" s="1"/>
  <c r="N10" i="3" s="1"/>
  <c r="N11" i="3" s="1"/>
  <c r="N12" i="3" s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5" i="3"/>
  <c r="G5" i="3" s="1"/>
  <c r="G6" i="3" s="1"/>
  <c r="G7" i="3" s="1"/>
  <c r="G8" i="3" s="1"/>
  <c r="G9" i="3" s="1"/>
  <c r="G10" i="3" s="1"/>
  <c r="G11" i="3" s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5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X23" i="3" l="1"/>
  <c r="X24" i="3" s="1"/>
  <c r="X25" i="3" s="1"/>
  <c r="AL38" i="1"/>
  <c r="AO37" i="1"/>
  <c r="AG14" i="3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Z9" i="3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AV5" i="1"/>
  <c r="AV6" i="1"/>
  <c r="AQ7" i="1"/>
  <c r="AQ8" i="1" s="1"/>
  <c r="AQ9" i="1" s="1"/>
  <c r="AQ10" i="1" s="1"/>
  <c r="AV4" i="1"/>
  <c r="AO7" i="1"/>
  <c r="X26" i="3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E17" i="3"/>
  <c r="E18" i="3" s="1"/>
  <c r="E19" i="3" s="1"/>
  <c r="E20" i="3" s="1"/>
  <c r="AE18" i="3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I4" i="1"/>
  <c r="F5" i="1"/>
  <c r="G12" i="3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N13" i="3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AA8" i="3"/>
  <c r="AA5" i="3"/>
  <c r="AA7" i="3"/>
  <c r="AA6" i="3"/>
  <c r="H11" i="3"/>
  <c r="H10" i="3"/>
  <c r="H9" i="3"/>
  <c r="H8" i="3"/>
  <c r="H7" i="3"/>
  <c r="H6" i="3"/>
  <c r="H5" i="3"/>
  <c r="X39" i="3" l="1"/>
  <c r="AA15" i="3"/>
  <c r="AO38" i="1"/>
  <c r="AL39" i="1"/>
  <c r="AA17" i="3"/>
  <c r="AA20" i="3"/>
  <c r="AA14" i="3"/>
  <c r="AA21" i="3"/>
  <c r="AA10" i="3"/>
  <c r="AA24" i="3"/>
  <c r="AA23" i="3"/>
  <c r="AA18" i="3"/>
  <c r="AA11" i="3"/>
  <c r="AA19" i="3"/>
  <c r="AA16" i="3"/>
  <c r="AA12" i="3"/>
  <c r="AA22" i="3"/>
  <c r="AA9" i="3"/>
  <c r="AA13" i="3"/>
  <c r="I5" i="1"/>
  <c r="F6" i="1"/>
  <c r="AV9" i="1"/>
  <c r="AV8" i="1"/>
  <c r="AV7" i="1"/>
  <c r="H16" i="3"/>
  <c r="AA25" i="3"/>
  <c r="H17" i="3"/>
  <c r="H12" i="3"/>
  <c r="H15" i="3"/>
  <c r="H13" i="3"/>
  <c r="AA26" i="3"/>
  <c r="H14" i="3"/>
  <c r="H18" i="3"/>
  <c r="AV10" i="1"/>
  <c r="AQ11" i="1"/>
  <c r="AO8" i="1"/>
  <c r="E21" i="3"/>
  <c r="H20" i="3"/>
  <c r="Z31" i="3"/>
  <c r="AA30" i="3"/>
  <c r="AA29" i="3"/>
  <c r="AA27" i="3"/>
  <c r="AA28" i="3"/>
  <c r="H19" i="3"/>
  <c r="X40" i="3" l="1"/>
  <c r="AL40" i="1"/>
  <c r="AO39" i="1"/>
  <c r="F7" i="1"/>
  <c r="I6" i="1"/>
  <c r="AQ12" i="1"/>
  <c r="AV11" i="1"/>
  <c r="AO9" i="1"/>
  <c r="E22" i="3"/>
  <c r="H21" i="3"/>
  <c r="Z32" i="3"/>
  <c r="AA31" i="3"/>
  <c r="X41" i="3" l="1"/>
  <c r="AL41" i="1"/>
  <c r="AO40" i="1"/>
  <c r="F8" i="1"/>
  <c r="I7" i="1"/>
  <c r="AQ13" i="1"/>
  <c r="AV12" i="1"/>
  <c r="AO10" i="1"/>
  <c r="E23" i="3"/>
  <c r="H22" i="3"/>
  <c r="Z33" i="3"/>
  <c r="AA32" i="3"/>
  <c r="X42" i="3" l="1"/>
  <c r="AL42" i="1"/>
  <c r="AO41" i="1"/>
  <c r="F9" i="1"/>
  <c r="I8" i="1"/>
  <c r="AQ14" i="1"/>
  <c r="AV13" i="1"/>
  <c r="AO11" i="1"/>
  <c r="E24" i="3"/>
  <c r="H23" i="3"/>
  <c r="AA33" i="3"/>
  <c r="Z34" i="3"/>
  <c r="X43" i="3" l="1"/>
  <c r="AL43" i="1"/>
  <c r="AO42" i="1"/>
  <c r="F10" i="1"/>
  <c r="I9" i="1"/>
  <c r="AQ15" i="1"/>
  <c r="AV14" i="1"/>
  <c r="AO12" i="1"/>
  <c r="E25" i="3"/>
  <c r="H24" i="3"/>
  <c r="Z35" i="3"/>
  <c r="AA34" i="3"/>
  <c r="X44" i="3" l="1"/>
  <c r="AL44" i="1"/>
  <c r="AO43" i="1"/>
  <c r="F11" i="1"/>
  <c r="I10" i="1"/>
  <c r="AQ16" i="1"/>
  <c r="AV15" i="1"/>
  <c r="AO13" i="1"/>
  <c r="E26" i="3"/>
  <c r="H25" i="3"/>
  <c r="Z36" i="3"/>
  <c r="AA35" i="3"/>
  <c r="X45" i="3" l="1"/>
  <c r="AO44" i="1"/>
  <c r="AL45" i="1"/>
  <c r="F12" i="1"/>
  <c r="I11" i="1"/>
  <c r="AV16" i="1"/>
  <c r="AQ17" i="1"/>
  <c r="AO14" i="1"/>
  <c r="E27" i="3"/>
  <c r="H26" i="3"/>
  <c r="Z37" i="3"/>
  <c r="Z38" i="3" s="1"/>
  <c r="AA36" i="3"/>
  <c r="Z39" i="3" l="1"/>
  <c r="AA38" i="3"/>
  <c r="X46" i="3"/>
  <c r="AO45" i="1"/>
  <c r="AL46" i="1"/>
  <c r="F13" i="1"/>
  <c r="I12" i="1"/>
  <c r="AV17" i="1"/>
  <c r="AQ18" i="1"/>
  <c r="AO15" i="1"/>
  <c r="E28" i="3"/>
  <c r="H27" i="3"/>
  <c r="AA37" i="3"/>
  <c r="X47" i="3" l="1"/>
  <c r="Z40" i="3"/>
  <c r="AA39" i="3"/>
  <c r="AL47" i="1"/>
  <c r="AO46" i="1"/>
  <c r="F14" i="1"/>
  <c r="I13" i="1"/>
  <c r="AQ19" i="1"/>
  <c r="AV18" i="1"/>
  <c r="AO16" i="1"/>
  <c r="E29" i="3"/>
  <c r="H28" i="3"/>
  <c r="Z41" i="3" l="1"/>
  <c r="AA40" i="3"/>
  <c r="X48" i="3"/>
  <c r="AL48" i="1"/>
  <c r="AO47" i="1"/>
  <c r="F15" i="1"/>
  <c r="I14" i="1"/>
  <c r="AQ20" i="1"/>
  <c r="AV19" i="1"/>
  <c r="AO17" i="1"/>
  <c r="E30" i="3"/>
  <c r="H29" i="3"/>
  <c r="X49" i="3" l="1"/>
  <c r="Z42" i="3"/>
  <c r="AA41" i="3"/>
  <c r="AL49" i="1"/>
  <c r="AO48" i="1"/>
  <c r="F16" i="1"/>
  <c r="I15" i="1"/>
  <c r="AV20" i="1"/>
  <c r="AQ21" i="1"/>
  <c r="AO18" i="1"/>
  <c r="E31" i="3"/>
  <c r="H30" i="3"/>
  <c r="Z43" i="3" l="1"/>
  <c r="AA42" i="3"/>
  <c r="X50" i="3"/>
  <c r="AL50" i="1"/>
  <c r="AO49" i="1"/>
  <c r="F17" i="1"/>
  <c r="I16" i="1"/>
  <c r="AV21" i="1"/>
  <c r="AQ22" i="1"/>
  <c r="AO19" i="1"/>
  <c r="H31" i="3"/>
  <c r="E32" i="3"/>
  <c r="X51" i="3" l="1"/>
  <c r="Z44" i="3"/>
  <c r="AA43" i="3"/>
  <c r="AL51" i="1"/>
  <c r="AO50" i="1"/>
  <c r="F18" i="1"/>
  <c r="I17" i="1"/>
  <c r="AQ23" i="1"/>
  <c r="AV22" i="1"/>
  <c r="AO20" i="1"/>
  <c r="E33" i="3"/>
  <c r="H32" i="3"/>
  <c r="X52" i="3" l="1"/>
  <c r="Z45" i="3"/>
  <c r="AA44" i="3"/>
  <c r="AO51" i="1"/>
  <c r="AL52" i="1"/>
  <c r="F19" i="1"/>
  <c r="I18" i="1"/>
  <c r="AQ24" i="1"/>
  <c r="AV23" i="1"/>
  <c r="AO21" i="1"/>
  <c r="E34" i="3"/>
  <c r="H33" i="3"/>
  <c r="Z46" i="3" l="1"/>
  <c r="AA45" i="3"/>
  <c r="X53" i="3"/>
  <c r="AL53" i="1"/>
  <c r="AO53" i="1" s="1"/>
  <c r="AO52" i="1"/>
  <c r="F20" i="1"/>
  <c r="I19" i="1"/>
  <c r="AQ25" i="1"/>
  <c r="AV24" i="1"/>
  <c r="AO22" i="1"/>
  <c r="E35" i="3"/>
  <c r="H34" i="3"/>
  <c r="Z47" i="3" l="1"/>
  <c r="AA46" i="3"/>
  <c r="F21" i="1"/>
  <c r="I20" i="1"/>
  <c r="AQ26" i="1"/>
  <c r="AV25" i="1"/>
  <c r="AO23" i="1"/>
  <c r="E36" i="3"/>
  <c r="H35" i="3"/>
  <c r="Z48" i="3" l="1"/>
  <c r="AA47" i="3"/>
  <c r="F22" i="1"/>
  <c r="I21" i="1"/>
  <c r="AV26" i="1"/>
  <c r="AQ27" i="1"/>
  <c r="AO24" i="1"/>
  <c r="H36" i="3"/>
  <c r="E37" i="3"/>
  <c r="H37" i="3" l="1"/>
  <c r="E38" i="3"/>
  <c r="Z49" i="3"/>
  <c r="AA48" i="3"/>
  <c r="F23" i="1"/>
  <c r="I22" i="1"/>
  <c r="AQ28" i="1"/>
  <c r="AV27" i="1"/>
  <c r="AO25" i="1"/>
  <c r="H38" i="3" l="1"/>
  <c r="E39" i="3"/>
  <c r="Z50" i="3"/>
  <c r="AA49" i="3"/>
  <c r="F24" i="1"/>
  <c r="I23" i="1"/>
  <c r="AV28" i="1"/>
  <c r="AQ29" i="1"/>
  <c r="AO26" i="1"/>
  <c r="Z51" i="3" l="1"/>
  <c r="AA50" i="3"/>
  <c r="H39" i="3"/>
  <c r="E40" i="3"/>
  <c r="F25" i="1"/>
  <c r="I24" i="1"/>
  <c r="AQ30" i="1"/>
  <c r="AV29" i="1"/>
  <c r="AO27" i="1"/>
  <c r="H40" i="3" l="1"/>
  <c r="E41" i="3"/>
  <c r="Z52" i="3"/>
  <c r="AA51" i="3"/>
  <c r="F26" i="1"/>
  <c r="I25" i="1"/>
  <c r="AV30" i="1"/>
  <c r="AQ31" i="1"/>
  <c r="AO28" i="1"/>
  <c r="E42" i="3" l="1"/>
  <c r="H41" i="3"/>
  <c r="Z53" i="3"/>
  <c r="AA53" i="3" s="1"/>
  <c r="AA52" i="3"/>
  <c r="F27" i="1"/>
  <c r="I26" i="1"/>
  <c r="AV31" i="1"/>
  <c r="AQ32" i="1"/>
  <c r="AO29" i="1"/>
  <c r="H42" i="3" l="1"/>
  <c r="E43" i="3"/>
  <c r="F28" i="1"/>
  <c r="I27" i="1"/>
  <c r="AQ33" i="1"/>
  <c r="AV32" i="1"/>
  <c r="AO30" i="1"/>
  <c r="E44" i="3" l="1"/>
  <c r="H43" i="3"/>
  <c r="F29" i="1"/>
  <c r="I28" i="1"/>
  <c r="AQ34" i="1"/>
  <c r="AV33" i="1"/>
  <c r="AO31" i="1"/>
  <c r="H44" i="3" l="1"/>
  <c r="E45" i="3"/>
  <c r="F30" i="1"/>
  <c r="I29" i="1"/>
  <c r="AV34" i="1"/>
  <c r="AQ35" i="1"/>
  <c r="AO32" i="1"/>
  <c r="H45" i="3" l="1"/>
  <c r="E46" i="3"/>
  <c r="F31" i="1"/>
  <c r="I30" i="1"/>
  <c r="AV35" i="1"/>
  <c r="AQ36" i="1"/>
  <c r="AO33" i="1"/>
  <c r="H46" i="3" l="1"/>
  <c r="E47" i="3"/>
  <c r="AV36" i="1"/>
  <c r="AQ37" i="1"/>
  <c r="F32" i="1"/>
  <c r="I31" i="1"/>
  <c r="AO34" i="1"/>
  <c r="E48" i="3" l="1"/>
  <c r="H47" i="3"/>
  <c r="AQ38" i="1"/>
  <c r="AV37" i="1"/>
  <c r="F33" i="1"/>
  <c r="I32" i="1"/>
  <c r="AO35" i="1"/>
  <c r="E49" i="3" l="1"/>
  <c r="H48" i="3"/>
  <c r="AQ39" i="1"/>
  <c r="AV38" i="1"/>
  <c r="F34" i="1"/>
  <c r="I33" i="1"/>
  <c r="AO36" i="1"/>
  <c r="H49" i="3" l="1"/>
  <c r="E50" i="3"/>
  <c r="AV39" i="1"/>
  <c r="AQ40" i="1"/>
  <c r="F35" i="1"/>
  <c r="I34" i="1"/>
  <c r="C4" i="1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5" i="3"/>
  <c r="U5" i="3"/>
  <c r="V5" i="3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5" i="3"/>
  <c r="AB5" i="3"/>
  <c r="AC5" i="3" s="1"/>
  <c r="AH5" i="3" s="1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H50" i="3" l="1"/>
  <c r="E51" i="3"/>
  <c r="AV40" i="1"/>
  <c r="AQ41" i="1"/>
  <c r="F36" i="1"/>
  <c r="I35" i="1"/>
  <c r="V6" i="3"/>
  <c r="V7" i="3" s="1"/>
  <c r="V8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AC6" i="3"/>
  <c r="E52" i="3" l="1"/>
  <c r="H51" i="3"/>
  <c r="AQ42" i="1"/>
  <c r="AV41" i="1"/>
  <c r="I36" i="1"/>
  <c r="F37" i="1"/>
  <c r="AC7" i="3"/>
  <c r="AH6" i="3"/>
  <c r="V9" i="3"/>
  <c r="H52" i="3" l="1"/>
  <c r="E53" i="3"/>
  <c r="H53" i="3" s="1"/>
  <c r="AV42" i="1"/>
  <c r="AQ43" i="1"/>
  <c r="I37" i="1"/>
  <c r="F38" i="1"/>
  <c r="AC8" i="3"/>
  <c r="AH7" i="3"/>
  <c r="Q5" i="3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AQ44" i="1" l="1"/>
  <c r="AV43" i="1"/>
  <c r="F39" i="1"/>
  <c r="I38" i="1"/>
  <c r="AC9" i="3"/>
  <c r="AH8" i="3"/>
  <c r="AQ45" i="1" l="1"/>
  <c r="AV44" i="1"/>
  <c r="I39" i="1"/>
  <c r="F40" i="1"/>
  <c r="AC10" i="3"/>
  <c r="AH9" i="3"/>
  <c r="AQ46" i="1" l="1"/>
  <c r="AV45" i="1"/>
  <c r="I40" i="1"/>
  <c r="F41" i="1"/>
  <c r="AC11" i="3"/>
  <c r="AH10" i="3"/>
  <c r="L5" i="3"/>
  <c r="AQ47" i="1" l="1"/>
  <c r="AV46" i="1"/>
  <c r="F42" i="1"/>
  <c r="I41" i="1"/>
  <c r="AC12" i="3"/>
  <c r="AH11" i="3"/>
  <c r="L6" i="3"/>
  <c r="AV47" i="1" l="1"/>
  <c r="AQ48" i="1"/>
  <c r="F43" i="1"/>
  <c r="I42" i="1"/>
  <c r="AC13" i="3"/>
  <c r="AH12" i="3"/>
  <c r="L7" i="3"/>
  <c r="J5" i="3"/>
  <c r="O5" i="3" s="1"/>
  <c r="AV48" i="1" l="1"/>
  <c r="AQ49" i="1"/>
  <c r="I43" i="1"/>
  <c r="F44" i="1"/>
  <c r="AC14" i="3"/>
  <c r="AH13" i="3"/>
  <c r="L8" i="3"/>
  <c r="J6" i="3"/>
  <c r="O6" i="3" s="1"/>
  <c r="AQ50" i="1" l="1"/>
  <c r="AV49" i="1"/>
  <c r="I44" i="1"/>
  <c r="F45" i="1"/>
  <c r="AC15" i="3"/>
  <c r="AH14" i="3"/>
  <c r="J7" i="3"/>
  <c r="O7" i="3" s="1"/>
  <c r="L9" i="3"/>
  <c r="AV50" i="1" l="1"/>
  <c r="AQ51" i="1"/>
  <c r="I45" i="1"/>
  <c r="F46" i="1"/>
  <c r="AC16" i="3"/>
  <c r="AH15" i="3"/>
  <c r="L10" i="3"/>
  <c r="J8" i="3"/>
  <c r="O8" i="3" s="1"/>
  <c r="AV51" i="1" l="1"/>
  <c r="AQ52" i="1"/>
  <c r="F47" i="1"/>
  <c r="I46" i="1"/>
  <c r="AC17" i="3"/>
  <c r="AH16" i="3"/>
  <c r="J9" i="3"/>
  <c r="O9" i="3" s="1"/>
  <c r="L11" i="3"/>
  <c r="K4" i="1"/>
  <c r="D4" i="1"/>
  <c r="AV52" i="1" l="1"/>
  <c r="AQ53" i="1"/>
  <c r="AV53" i="1" s="1"/>
  <c r="I47" i="1"/>
  <c r="F48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AC18" i="3"/>
  <c r="AH17" i="3"/>
  <c r="L12" i="3"/>
  <c r="J10" i="3"/>
  <c r="O10" i="3" s="1"/>
  <c r="D5" i="1"/>
  <c r="K5" i="1"/>
  <c r="I48" i="1" l="1"/>
  <c r="F49" i="1"/>
  <c r="P5" i="1"/>
  <c r="K6" i="1"/>
  <c r="P4" i="1"/>
  <c r="AC19" i="3"/>
  <c r="AH19" i="3" s="1"/>
  <c r="AH18" i="3"/>
  <c r="J11" i="3"/>
  <c r="O11" i="3" s="1"/>
  <c r="L13" i="3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F50" i="1" l="1"/>
  <c r="I49" i="1"/>
  <c r="K7" i="1"/>
  <c r="P6" i="1"/>
  <c r="AC20" i="3"/>
  <c r="AH20" i="3" s="1"/>
  <c r="L14" i="3"/>
  <c r="J12" i="3"/>
  <c r="O12" i="3" s="1"/>
  <c r="I50" i="1" l="1"/>
  <c r="F51" i="1"/>
  <c r="K8" i="1"/>
  <c r="P7" i="1"/>
  <c r="AC21" i="3"/>
  <c r="AH21" i="3" s="1"/>
  <c r="J13" i="3"/>
  <c r="O13" i="3" s="1"/>
  <c r="L15" i="3"/>
  <c r="F52" i="1" l="1"/>
  <c r="I51" i="1"/>
  <c r="K9" i="1"/>
  <c r="P8" i="1"/>
  <c r="AC22" i="3"/>
  <c r="AH22" i="3" s="1"/>
  <c r="L16" i="3"/>
  <c r="J14" i="3"/>
  <c r="O14" i="3" s="1"/>
  <c r="F53" i="1" l="1"/>
  <c r="I53" i="1" s="1"/>
  <c r="I52" i="1"/>
  <c r="K10" i="1"/>
  <c r="P9" i="1"/>
  <c r="AC23" i="3"/>
  <c r="AH23" i="3" s="1"/>
  <c r="J15" i="3"/>
  <c r="O15" i="3" s="1"/>
  <c r="L17" i="3"/>
  <c r="K11" i="1" l="1"/>
  <c r="P10" i="1"/>
  <c r="AC24" i="3"/>
  <c r="AH24" i="3" s="1"/>
  <c r="L18" i="3"/>
  <c r="J16" i="3"/>
  <c r="O16" i="3" s="1"/>
  <c r="K12" i="1" l="1"/>
  <c r="P11" i="1"/>
  <c r="AC25" i="3"/>
  <c r="AH25" i="3" s="1"/>
  <c r="J17" i="3"/>
  <c r="O17" i="3" s="1"/>
  <c r="L19" i="3"/>
  <c r="K13" i="1" l="1"/>
  <c r="P12" i="1"/>
  <c r="AC26" i="3"/>
  <c r="AH26" i="3" s="1"/>
  <c r="L20" i="3"/>
  <c r="J18" i="3"/>
  <c r="O18" i="3" s="1"/>
  <c r="K14" i="1" l="1"/>
  <c r="P13" i="1"/>
  <c r="AC27" i="3"/>
  <c r="AH27" i="3" s="1"/>
  <c r="J19" i="3"/>
  <c r="O19" i="3" s="1"/>
  <c r="L21" i="3"/>
  <c r="K15" i="1" l="1"/>
  <c r="P14" i="1"/>
  <c r="AC28" i="3"/>
  <c r="AH28" i="3" s="1"/>
  <c r="L22" i="3"/>
  <c r="J20" i="3"/>
  <c r="O20" i="3" s="1"/>
  <c r="K16" i="1" l="1"/>
  <c r="P15" i="1"/>
  <c r="AC29" i="3"/>
  <c r="AH29" i="3" s="1"/>
  <c r="J21" i="3"/>
  <c r="O21" i="3" s="1"/>
  <c r="L23" i="3"/>
  <c r="K17" i="1" l="1"/>
  <c r="P16" i="1"/>
  <c r="AC30" i="3"/>
  <c r="AH30" i="3" s="1"/>
  <c r="L24" i="3"/>
  <c r="J22" i="3"/>
  <c r="O22" i="3" s="1"/>
  <c r="K18" i="1" l="1"/>
  <c r="P17" i="1"/>
  <c r="AC31" i="3"/>
  <c r="AH31" i="3" s="1"/>
  <c r="J23" i="3"/>
  <c r="O23" i="3" s="1"/>
  <c r="L25" i="3"/>
  <c r="K19" i="1" l="1"/>
  <c r="P18" i="1"/>
  <c r="AC32" i="3"/>
  <c r="AH32" i="3" s="1"/>
  <c r="L26" i="3"/>
  <c r="J24" i="3"/>
  <c r="O24" i="3" s="1"/>
  <c r="K20" i="1" l="1"/>
  <c r="P19" i="1"/>
  <c r="AC33" i="3"/>
  <c r="AH33" i="3" s="1"/>
  <c r="J25" i="3"/>
  <c r="O25" i="3" s="1"/>
  <c r="L27" i="3"/>
  <c r="K21" i="1" l="1"/>
  <c r="P20" i="1"/>
  <c r="AC34" i="3"/>
  <c r="AH34" i="3" s="1"/>
  <c r="L28" i="3"/>
  <c r="J26" i="3"/>
  <c r="O26" i="3" s="1"/>
  <c r="K22" i="1" l="1"/>
  <c r="P21" i="1"/>
  <c r="AC35" i="3"/>
  <c r="AH35" i="3" s="1"/>
  <c r="J27" i="3"/>
  <c r="O27" i="3" s="1"/>
  <c r="L29" i="3"/>
  <c r="K23" i="1" l="1"/>
  <c r="P22" i="1"/>
  <c r="AC36" i="3"/>
  <c r="AH36" i="3" s="1"/>
  <c r="L30" i="3"/>
  <c r="J28" i="3"/>
  <c r="O28" i="3" s="1"/>
  <c r="K24" i="1" l="1"/>
  <c r="P23" i="1"/>
  <c r="AC37" i="3"/>
  <c r="J29" i="3"/>
  <c r="O29" i="3" s="1"/>
  <c r="L31" i="3"/>
  <c r="AH37" i="3" l="1"/>
  <c r="AC38" i="3"/>
  <c r="K25" i="1"/>
  <c r="P24" i="1"/>
  <c r="L32" i="3"/>
  <c r="J30" i="3"/>
  <c r="O30" i="3" s="1"/>
  <c r="AC39" i="3" l="1"/>
  <c r="AH38" i="3"/>
  <c r="K26" i="1"/>
  <c r="P25" i="1"/>
  <c r="J31" i="3"/>
  <c r="O31" i="3" s="1"/>
  <c r="L33" i="3"/>
  <c r="L34" i="3" s="1"/>
  <c r="AH39" i="3" l="1"/>
  <c r="AC40" i="3"/>
  <c r="K27" i="1"/>
  <c r="P26" i="1"/>
  <c r="L35" i="3"/>
  <c r="J32" i="3"/>
  <c r="O32" i="3" s="1"/>
  <c r="AH40" i="3" l="1"/>
  <c r="AC41" i="3"/>
  <c r="K28" i="1"/>
  <c r="P27" i="1"/>
  <c r="L36" i="3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J33" i="3"/>
  <c r="O33" i="3" s="1"/>
  <c r="AH41" i="3" l="1"/>
  <c r="AC42" i="3"/>
  <c r="K29" i="1"/>
  <c r="P28" i="1"/>
  <c r="J34" i="3"/>
  <c r="O34" i="3" s="1"/>
  <c r="AC43" i="3" l="1"/>
  <c r="AH42" i="3"/>
  <c r="K30" i="1"/>
  <c r="P29" i="1"/>
  <c r="J35" i="3"/>
  <c r="O35" i="3" s="1"/>
  <c r="AH43" i="3" l="1"/>
  <c r="AC44" i="3"/>
  <c r="K31" i="1"/>
  <c r="P30" i="1"/>
  <c r="J36" i="3"/>
  <c r="AC45" i="3" l="1"/>
  <c r="AH44" i="3"/>
  <c r="K32" i="1"/>
  <c r="P31" i="1"/>
  <c r="J37" i="3"/>
  <c r="O36" i="3"/>
  <c r="C5" i="3"/>
  <c r="O37" i="3" l="1"/>
  <c r="J38" i="3"/>
  <c r="AC46" i="3"/>
  <c r="AH45" i="3"/>
  <c r="K33" i="1"/>
  <c r="P32" i="1"/>
  <c r="C6" i="3"/>
  <c r="AC47" i="3" l="1"/>
  <c r="AH46" i="3"/>
  <c r="O38" i="3"/>
  <c r="J39" i="3"/>
  <c r="K34" i="1"/>
  <c r="P33" i="1"/>
  <c r="C7" i="3"/>
  <c r="C8" i="3" s="1"/>
  <c r="J40" i="3" l="1"/>
  <c r="O39" i="3"/>
  <c r="AH47" i="3"/>
  <c r="AC48" i="3"/>
  <c r="K35" i="1"/>
  <c r="P34" i="1"/>
  <c r="C9" i="3"/>
  <c r="C10" i="3"/>
  <c r="AH48" i="3" l="1"/>
  <c r="AC49" i="3"/>
  <c r="O40" i="3"/>
  <c r="J41" i="3"/>
  <c r="K36" i="1"/>
  <c r="P35" i="1"/>
  <c r="C11" i="3"/>
  <c r="O41" i="3" l="1"/>
  <c r="J42" i="3"/>
  <c r="AH49" i="3"/>
  <c r="AC50" i="3"/>
  <c r="P36" i="1"/>
  <c r="K37" i="1"/>
  <c r="C12" i="3"/>
  <c r="AH50" i="3" l="1"/>
  <c r="AC51" i="3"/>
  <c r="O42" i="3"/>
  <c r="J43" i="3"/>
  <c r="P37" i="1"/>
  <c r="K38" i="1"/>
  <c r="C13" i="3"/>
  <c r="AH51" i="3" l="1"/>
  <c r="AC52" i="3"/>
  <c r="O43" i="3"/>
  <c r="J44" i="3"/>
  <c r="P38" i="1"/>
  <c r="K39" i="1"/>
  <c r="C14" i="3"/>
  <c r="O44" i="3" l="1"/>
  <c r="J45" i="3"/>
  <c r="AH52" i="3"/>
  <c r="AC53" i="3"/>
  <c r="AH53" i="3" s="1"/>
  <c r="P39" i="1"/>
  <c r="K40" i="1"/>
  <c r="C15" i="3"/>
  <c r="O45" i="3" l="1"/>
  <c r="J46" i="3"/>
  <c r="P40" i="1"/>
  <c r="K41" i="1"/>
  <c r="C16" i="3"/>
  <c r="O46" i="3" l="1"/>
  <c r="J47" i="3"/>
  <c r="P41" i="1"/>
  <c r="K42" i="1"/>
  <c r="C17" i="3"/>
  <c r="O47" i="3" l="1"/>
  <c r="J48" i="3"/>
  <c r="P42" i="1"/>
  <c r="K43" i="1"/>
  <c r="C18" i="3"/>
  <c r="O48" i="3" l="1"/>
  <c r="J49" i="3"/>
  <c r="P43" i="1"/>
  <c r="K44" i="1"/>
  <c r="C19" i="3"/>
  <c r="O49" i="3" l="1"/>
  <c r="J50" i="3"/>
  <c r="P44" i="1"/>
  <c r="K45" i="1"/>
  <c r="C20" i="3"/>
  <c r="O50" i="3" l="1"/>
  <c r="J51" i="3"/>
  <c r="P45" i="1"/>
  <c r="K46" i="1"/>
  <c r="C21" i="3"/>
  <c r="O51" i="3" l="1"/>
  <c r="J52" i="3"/>
  <c r="P46" i="1"/>
  <c r="K47" i="1"/>
  <c r="C22" i="3"/>
  <c r="O52" i="3" l="1"/>
  <c r="J53" i="3"/>
  <c r="O53" i="3" s="1"/>
  <c r="P47" i="1"/>
  <c r="K48" i="1"/>
  <c r="C23" i="3"/>
  <c r="P48" i="1" l="1"/>
  <c r="K49" i="1"/>
  <c r="C24" i="3"/>
  <c r="K50" i="1" l="1"/>
  <c r="P49" i="1"/>
  <c r="C25" i="3"/>
  <c r="P50" i="1" l="1"/>
  <c r="K51" i="1"/>
  <c r="C26" i="3"/>
  <c r="K52" i="1" l="1"/>
  <c r="P51" i="1"/>
  <c r="C27" i="3"/>
  <c r="K53" i="1" l="1"/>
  <c r="P53" i="1" s="1"/>
  <c r="P52" i="1"/>
  <c r="C28" i="3"/>
  <c r="C29" i="3" l="1"/>
  <c r="C30" i="3" l="1"/>
  <c r="C31" i="3" l="1"/>
  <c r="C32" i="3" l="1"/>
  <c r="C33" i="3" l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SreeVidya</author>
  </authors>
  <commentList>
    <comment ref="A32" authorId="0" shapeId="0" xr:uid="{D56808AB-763F-42DE-81D5-74007ACA2FC4}">
      <text>
        <r>
          <rPr>
            <b/>
            <sz val="9"/>
            <color indexed="81"/>
            <rFont val="Tahoma"/>
            <charset val="1"/>
          </rPr>
          <t>SreeVidya:</t>
        </r>
        <r>
          <rPr>
            <sz val="9"/>
            <color indexed="81"/>
            <rFont val="Tahoma"/>
            <charset val="1"/>
          </rPr>
          <t xml:space="preserve">
RTL05</t>
        </r>
      </text>
    </comment>
    <comment ref="A38" authorId="0" shapeId="0" xr:uid="{BEF1FBF5-30D3-4054-AE03-D5FA0D8E1AD5}">
      <text>
        <r>
          <rPr>
            <b/>
            <sz val="9"/>
            <color indexed="81"/>
            <rFont val="Tahoma"/>
            <charset val="1"/>
          </rPr>
          <t>SreeVidya:</t>
        </r>
        <r>
          <rPr>
            <sz val="9"/>
            <color indexed="81"/>
            <rFont val="Tahoma"/>
            <charset val="1"/>
          </rPr>
          <t xml:space="preserve">
ANNA Low-level feature complete</t>
        </r>
      </text>
    </comment>
    <comment ref="A42" authorId="0" shapeId="0" xr:uid="{C810DE78-83F8-4423-9EFD-9F8C9E028DD9}">
      <text>
        <r>
          <rPr>
            <b/>
            <sz val="9"/>
            <color indexed="81"/>
            <rFont val="Tahoma"/>
            <charset val="1"/>
          </rPr>
          <t>SreeVidya:</t>
        </r>
        <r>
          <rPr>
            <sz val="9"/>
            <color indexed="81"/>
            <rFont val="Tahoma"/>
            <charset val="1"/>
          </rPr>
          <t xml:space="preserve">
ANNA E2E Flow  complete, </t>
        </r>
      </text>
    </comment>
    <comment ref="A45" authorId="0" shapeId="0" xr:uid="{31516B40-1F7B-4413-9EC4-8F15D69E7143}">
      <text>
        <r>
          <rPr>
            <b/>
            <sz val="9"/>
            <color indexed="81"/>
            <rFont val="Tahoma"/>
            <charset val="1"/>
          </rPr>
          <t>SreeVidya:</t>
        </r>
        <r>
          <rPr>
            <sz val="9"/>
            <color indexed="81"/>
            <rFont val="Tahoma"/>
            <charset val="1"/>
          </rPr>
          <t xml:space="preserve">
RTL08 (TB-rearch update complete)</t>
        </r>
      </text>
    </comment>
    <comment ref="A53" authorId="0" shapeId="0" xr:uid="{EC827733-BD04-4980-B526-80F67511BB11}">
      <text>
        <r>
          <rPr>
            <b/>
            <sz val="9"/>
            <color indexed="81"/>
            <rFont val="Tahoma"/>
            <charset val="1"/>
          </rPr>
          <t>SreeVidya:</t>
        </r>
        <r>
          <rPr>
            <sz val="9"/>
            <color indexed="81"/>
            <rFont val="Tahoma"/>
            <charset val="1"/>
          </rPr>
          <t xml:space="preserve">
RTL1.0</t>
        </r>
      </text>
    </comment>
  </commentList>
</comments>
</file>

<file path=xl/sharedStrings.xml><?xml version="1.0" encoding="utf-8"?>
<sst xmlns="http://schemas.openxmlformats.org/spreadsheetml/2006/main" count="4167" uniqueCount="769">
  <si>
    <t>submitted_date</t>
  </si>
  <si>
    <t>ww_submitted</t>
  </si>
  <si>
    <t>id</t>
  </si>
  <si>
    <t>title</t>
  </si>
  <si>
    <t>release</t>
  </si>
  <si>
    <t>project</t>
  </si>
  <si>
    <t>bug_category</t>
  </si>
  <si>
    <t>type</t>
  </si>
  <si>
    <t>ingredient</t>
  </si>
  <si>
    <t>status</t>
  </si>
  <si>
    <t>status_detail</t>
  </si>
  <si>
    <t>owner</t>
  </si>
  <si>
    <t>validator</t>
  </si>
  <si>
    <t>submitted_by</t>
  </si>
  <si>
    <t>milestone_fix</t>
  </si>
  <si>
    <t>ww_eta</t>
  </si>
  <si>
    <t>team_found</t>
  </si>
  <si>
    <t>priority</t>
  </si>
  <si>
    <t>rev</t>
  </si>
  <si>
    <t>tenant</t>
  </si>
  <si>
    <t>subject</t>
  </si>
  <si>
    <t>hierarchy_path</t>
  </si>
  <si>
    <t>parent_id</t>
  </si>
  <si>
    <t>record_type</t>
  </si>
  <si>
    <t>cloned_id</t>
  </si>
  <si>
    <t>record_index</t>
  </si>
  <si>
    <t>rtl</t>
  </si>
  <si>
    <t>bug</t>
  </si>
  <si>
    <t>rejected</t>
  </si>
  <si>
    <t>ekalifon</t>
  </si>
  <si>
    <t>3-medium</t>
  </si>
  <si>
    <t>6</t>
  </si>
  <si>
    <t>sip</t>
  </si>
  <si>
    <t>bugeco</t>
  </si>
  <si>
    <t>101540962</t>
  </si>
  <si>
    <t>parent</t>
  </si>
  <si>
    <t>1</t>
  </si>
  <si>
    <t>doc</t>
  </si>
  <si>
    <t>ip.gna.doc.has</t>
  </si>
  <si>
    <t>complete</t>
  </si>
  <si>
    <t>user_verified</t>
  </si>
  <si>
    <t>8</t>
  </si>
  <si>
    <t>2</t>
  </si>
  <si>
    <t>verif</t>
  </si>
  <si>
    <t>int.ip</t>
  </si>
  <si>
    <t>3</t>
  </si>
  <si>
    <t>RTL0P8</t>
  </si>
  <si>
    <t>12</t>
  </si>
  <si>
    <t>4</t>
  </si>
  <si>
    <t>mswami2</t>
  </si>
  <si>
    <t>RTL0P5</t>
  </si>
  <si>
    <t>9</t>
  </si>
  <si>
    <t>5</t>
  </si>
  <si>
    <t>2-high</t>
  </si>
  <si>
    <t>7</t>
  </si>
  <si>
    <t>open</t>
  </si>
  <si>
    <t>10</t>
  </si>
  <si>
    <t>16</t>
  </si>
  <si>
    <t>enhancement</t>
  </si>
  <si>
    <t>11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</si>
  <si>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</si>
  <si>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</si>
  <si>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</si>
  <si>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</si>
  <si>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</si>
  <si>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</si>
  <si>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</si>
  <si>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</si>
  <si>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</si>
  <si>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</si>
  <si>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</si>
  <si>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</si>
  <si>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</si>
  <si>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</si>
  <si>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</si>
  <si>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</si>
  <si>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</si>
  <si>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</si>
  <si>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rdl</t>
  </si>
  <si>
    <t>2019ww49</t>
  </si>
  <si>
    <t>2020ww02</t>
  </si>
  <si>
    <t>2019ww44</t>
  </si>
  <si>
    <t>2019ww43</t>
  </si>
  <si>
    <t>merged</t>
  </si>
  <si>
    <t>2019ww42</t>
  </si>
  <si>
    <t>2019ww40</t>
  </si>
  <si>
    <t>ip.gna.anna.rtl</t>
  </si>
  <si>
    <t>rajupale</t>
  </si>
  <si>
    <t>2020ww04</t>
  </si>
  <si>
    <t>new</t>
  </si>
  <si>
    <t>2019ww52</t>
  </si>
  <si>
    <t>2019ww36</t>
  </si>
  <si>
    <t>int.other</t>
  </si>
  <si>
    <t>2020ww06</t>
  </si>
  <si>
    <t>2020ww03</t>
  </si>
  <si>
    <t>ext.ip</t>
  </si>
  <si>
    <t>2020ww01</t>
  </si>
  <si>
    <t>repo_modified</t>
  </si>
  <si>
    <t>ready_to_test</t>
  </si>
  <si>
    <t>2019ww51</t>
  </si>
  <si>
    <t>2019ww50</t>
  </si>
  <si>
    <t>2020ww05</t>
  </si>
  <si>
    <t>[ANNA] VISR register bits from GMR-&gt;ANNA pass through CTECH double-sync that randomizes delay cycles; causes bits of VISR[3:0] to arrive to ANNA on different cycles</t>
  </si>
  <si>
    <t>GNA_ACE-MTLSOCM</t>
  </si>
  <si>
    <t>Meteor Lake SoC-M Die</t>
  </si>
  <si>
    <t>briankel</t>
  </si>
  <si>
    <t>/101411699/101540962/14010810070/</t>
  </si>
  <si>
    <t>[ANNA] validation tracking HSD to fix all_isr_req_done</t>
  </si>
  <si>
    <t>ip.gna.anna.verif</t>
  </si>
  <si>
    <t>lkputrev</t>
  </si>
  <si>
    <t>/101411699/101540962/14010808558/</t>
  </si>
  <si>
    <t>ANNA: In Multilayer Affine_th isr_ack is not asserting for THOM=2.</t>
  </si>
  <si>
    <t>cdivyapx</t>
  </si>
  <si>
    <t>/101411699/101540962/1507735614/</t>
  </si>
  <si>
    <t>[ANNA] TRACKING HSD : PMQID will be 0 when ANNA AE is enable (GNA-embed)</t>
  </si>
  <si>
    <t>/101411699/101540962/14010803585/</t>
  </si>
  <si>
    <t>[ANNA] Abort flow -&gt; ISR req/ack mechanism needs rtl fix, when abort is issued when both isr req/ack are 1.</t>
  </si>
  <si>
    <t>/101411699/101540962/14010799755/</t>
  </si>
  <si>
    <t>[ANNA] isr_ack for VISR reaches GMM_TOP.isr_ack bus (may be URS only case)</t>
  </si>
  <si>
    <t>/101411699/101540962/14010799685/</t>
  </si>
  <si>
    <t>[ANNA] TFM tracking -  Review spyglass-lint violations in GNA drop for MTP</t>
  </si>
  <si>
    <t>srsastry</t>
  </si>
  <si>
    <t>/101411699/101540962/14010793429/</t>
  </si>
  <si>
    <t>[ANNA] TRACKING issue - Enable UPF2.0 in ANNA IP</t>
  </si>
  <si>
    <t>/101411699/101540962/14010791421/</t>
  </si>
  <si>
    <t>[ANNA] Not getting proper pulse for ASRVSTS0.TRH register field</t>
  </si>
  <si>
    <t>agandolx</t>
  </si>
  <si>
    <t>/101411699/101540962/16010734146/</t>
  </si>
  <si>
    <t>[ANNA] Threshold is not updating to the Register fields(ASRVSTS0.TRH)</t>
  </si>
  <si>
    <t>/101411699/101540962/16010732080/</t>
  </si>
  <si>
    <t>[ANNA] RTL calculation on SCPL for multiple ASRVs needs fix</t>
  </si>
  <si>
    <t>/101411699/101540962/14010766305/</t>
  </si>
  <si>
    <t>[ANNA] validation tracking HSD to uncomment check_abort aftr HAS/RTL fixes</t>
  </si>
  <si>
    <t>/101411699/101540962/14010753669/</t>
  </si>
  <si>
    <t>ANNA: Specification update required for URs and isr_ack in AEEN disable mode</t>
  </si>
  <si>
    <t>/101411699/101540962/16010709065/</t>
  </si>
  <si>
    <t>/101411699/101540962/14010734531/</t>
  </si>
  <si>
    <t>[ANNA] GNA HAS + ANNA HAS Update needed for sw abort</t>
  </si>
  <si>
    <t>/101411699/101540962/14010733186/</t>
  </si>
  <si>
    <t>[ANNA] RTL Not deasserting AEEN when DISTH=1 and AE EXEC when CNTTH=0</t>
  </si>
  <si>
    <t>csrini2x</t>
  </si>
  <si>
    <t>/101411699/101540962/14010531957/</t>
  </si>
  <si>
    <t>[ANNA] RTL is not asserting ack for URS request</t>
  </si>
  <si>
    <t>/101411699/101540962/14010531826/</t>
  </si>
  <si>
    <t>[ANNA] RTL not asserting TH when  score is less than zero</t>
  </si>
  <si>
    <t>/101411699/101540962/14010531040/</t>
  </si>
  <si>
    <t>[ANNA] RDL needs to be updated with set_paths</t>
  </si>
  <si>
    <t>ip.gna.anna.rdl</t>
  </si>
  <si>
    <t>/101411699/101540962/14010276208/</t>
  </si>
  <si>
    <t>[ANNA] negative VAMAX offset value support -&gt; HAS clarification + RTL update</t>
  </si>
  <si>
    <t>/101411699/101540962/14010233987/</t>
  </si>
  <si>
    <t>[ANNA] RTL fix need for ASRVCTL0_*0::EXEC after abort</t>
  </si>
  <si>
    <t>/101411699/101540962/14010126478/</t>
  </si>
  <si>
    <t>/101411699/101540962/14010090483/</t>
  </si>
  <si>
    <t>[ANNA] RTL fix need for AEEn after abort</t>
  </si>
  <si>
    <t>/101411699/101540962/14010090456/</t>
  </si>
  <si>
    <t>GNA : Uniquefy GNA/ANNA Ral for running concurrency test for register in ADPLP</t>
  </si>
  <si>
    <t>mssisodi</t>
  </si>
  <si>
    <t>/101411699/101540962/1409908112/</t>
  </si>
  <si>
    <t>[ANNA] HAS update needed : Global GNA-STATUS - score-complete(SCPL) will be 0 during anna_ae_mode. - software should not use this bit, refer corresponding ASRV - score completions.</t>
  </si>
  <si>
    <t>/101411699/101540962/14010817401/</t>
  </si>
  <si>
    <t>[ANNA] When back-to-back ASRVs are triggered, second and later ASRVs do not execute</t>
  </si>
  <si>
    <t>/101411699/101540962/22010236991/</t>
  </si>
  <si>
    <t>eta</t>
  </si>
  <si>
    <t>[ANNA] GNA HAS/ANNA HAS Update needed for (AEEn + ASRVCTL0_*0::EXEC)  set to 0 by HW after abort</t>
  </si>
  <si>
    <t>RTT per wk</t>
  </si>
  <si>
    <t>cum RTT</t>
  </si>
  <si>
    <t>2020ww07</t>
  </si>
  <si>
    <t>2020ww08</t>
  </si>
  <si>
    <t>2020ww09</t>
  </si>
  <si>
    <t>2020ww10</t>
  </si>
  <si>
    <t>2020ww11</t>
  </si>
  <si>
    <t>2020ww12</t>
  </si>
  <si>
    <t>2020ww13</t>
  </si>
  <si>
    <t>2020ww14</t>
  </si>
  <si>
    <t>2020ww15</t>
  </si>
  <si>
    <t>2020ww16</t>
  </si>
  <si>
    <t>2020ww17</t>
  </si>
  <si>
    <t>2020ww18</t>
  </si>
  <si>
    <t>2020ww19</t>
  </si>
  <si>
    <t>2020ww20</t>
  </si>
  <si>
    <t>ww_repo_modified</t>
  </si>
  <si>
    <t>ww_complete</t>
  </si>
  <si>
    <t>Bugs includes : rejected/merge; open= status (open + RTT/verify failed)</t>
  </si>
  <si>
    <t>ww_rejected</t>
  </si>
  <si>
    <t>other/wk</t>
  </si>
  <si>
    <t>verif/wk</t>
  </si>
  <si>
    <t>RTL-RDL/wk</t>
  </si>
  <si>
    <t>HAS/wk</t>
  </si>
  <si>
    <t>TOTAL</t>
  </si>
  <si>
    <t>HAS</t>
  </si>
  <si>
    <t>RDL/RTL</t>
  </si>
  <si>
    <t>Verif</t>
  </si>
  <si>
    <t>Other</t>
  </si>
  <si>
    <t>[ANNA] multiple ASRV in serial mode is hanging on ack  due to internal HW abort</t>
  </si>
  <si>
    <t>[ANNA] ISR req/ack mechanism needs rtl fix,  in error case (issuing isr_req when ae_en = 0)</t>
  </si>
  <si>
    <t>/101411699/101540962/14010834797/</t>
  </si>
  <si>
    <t>ANNA: In Multilayer Affine_th  ASRVSTS0.SCPL[0] is not asserting is not asserting for THOM=2.</t>
  </si>
  <si>
    <t>/101411699/101540962/16010757299/</t>
  </si>
  <si>
    <t>[ANNA] Burstlength is not aligned with maddr_o[5:4] while running regression with ANNA_EN=1</t>
  </si>
  <si>
    <t>garveshx</t>
  </si>
  <si>
    <t>/101411699/101540962/16010758875/</t>
  </si>
  <si>
    <t>ANNA: URs bit not asserting in autonomous disable mode.</t>
  </si>
  <si>
    <t>/101411699/101540962/16010773638/</t>
  </si>
  <si>
    <t>ANNA: In Autonomous disable mode isr_req is not going low and isr_ack is not asserting.</t>
  </si>
  <si>
    <t>/101411699/101540962/16010767628/</t>
  </si>
  <si>
    <t>32</t>
  </si>
  <si>
    <t>33</t>
  </si>
  <si>
    <t>34</t>
  </si>
  <si>
    <t>35</t>
  </si>
  <si>
    <t>await_user_verify</t>
  </si>
  <si>
    <t>/101411699/101540962/16010836369/</t>
  </si>
  <si>
    <t>/101411699/101540962/16010821462/</t>
  </si>
  <si>
    <t>/101411699/101540962/16010811437/</t>
  </si>
  <si>
    <t>36</t>
  </si>
  <si>
    <t>37</t>
  </si>
  <si>
    <t>38</t>
  </si>
  <si>
    <t>1-showstopper</t>
  </si>
  <si>
    <t>other</t>
  </si>
  <si>
    <t>ifattouh</t>
  </si>
  <si>
    <t>39</t>
  </si>
  <si>
    <t>40</t>
  </si>
  <si>
    <t>41</t>
  </si>
  <si>
    <t>42</t>
  </si>
  <si>
    <t>43</t>
  </si>
  <si>
    <t>44</t>
  </si>
  <si>
    <t>45</t>
  </si>
  <si>
    <t>46</t>
  </si>
  <si>
    <t>ip.gna.rdl</t>
  </si>
  <si>
    <t>47</t>
  </si>
  <si>
    <t>48</t>
  </si>
  <si>
    <t>49</t>
  </si>
  <si>
    <t>50</t>
  </si>
  <si>
    <t>51</t>
  </si>
  <si>
    <t>int.ip.arch</t>
  </si>
  <si>
    <t>2019ww37</t>
  </si>
  <si>
    <t>anubhuti</t>
  </si>
  <si>
    <t>harshsha</t>
  </si>
  <si>
    <t>support</t>
  </si>
  <si>
    <t>ip.gna.support</t>
  </si>
  <si>
    <t>ip.gna.doc.other</t>
  </si>
  <si>
    <t>ehizalat</t>
  </si>
  <si>
    <t>[GNA MTL/MTPLP/ANNA] Need to remove the NMEMRFX/V_space_override_chicken_bit register field</t>
  </si>
  <si>
    <t>/101411699/101540962/14011167088/</t>
  </si>
  <si>
    <t>[ANNA] - HAS Update needed for External Buffer Address Calculation</t>
  </si>
  <si>
    <t>/101411699/101540962/16010941831/</t>
  </si>
  <si>
    <t>[TRACKING - TFM compliancy] SG CDC design constraint reediness for MTPLP_ANNA</t>
  </si>
  <si>
    <t>/101411699/101540962/14011176780/</t>
  </si>
  <si>
    <t>[ANNA] - External Buffer: Output Address mismatch between RTL and C model</t>
  </si>
  <si>
    <t>/101411699/101540962/16010926122/</t>
  </si>
  <si>
    <t>{ANNA] Affine MBG layer not supported in tb cfg file test for WOV testing</t>
  </si>
  <si>
    <t>/101411699/101540962/16010926052/</t>
  </si>
  <si>
    <t>[ANNA] GNA - rtl lib should include mem.hdl file</t>
  </si>
  <si>
    <t>/101411699/101540962/14011138958/</t>
  </si>
  <si>
    <t>[ANNA] GNA - ctech map file should be using ctech 4.0 cells</t>
  </si>
  <si>
    <t>tfm</t>
  </si>
  <si>
    <t>ip.gna.anna.tfm</t>
  </si>
  <si>
    <t>/101411699/101540962/14011138946/</t>
  </si>
  <si>
    <t>GNA Unnecessary files should be removed from GNA/ANNA IP releases</t>
  </si>
  <si>
    <t>ip.gna.integration</t>
  </si>
  <si>
    <t>/101411699/101540962/14011138910/</t>
  </si>
  <si>
    <t>[MTPLP] GNA/ANNA interface clk reset and all connection requirement documentation for SoC</t>
  </si>
  <si>
    <t>aravinda</t>
  </si>
  <si>
    <t>/101411699/101540962/22010434342/</t>
  </si>
  <si>
    <t>[MTPLP/ANNA] Setting up isr_vif in the TI not documented</t>
  </si>
  <si>
    <t>/101411699/101540962/22010434320/</t>
  </si>
  <si>
    <t>[MTPLP] ANNA null object access due to gna_isr_config</t>
  </si>
  <si>
    <t>/101411699/101540962/22010434299/</t>
  </si>
  <si>
    <t>[MTPLP ANNA] ISR_AGENT_PKG not part of export lib</t>
  </si>
  <si>
    <t>/101411699/101540962/22010434266/</t>
  </si>
  <si>
    <t>[ANNA] V_space_override_chicken_bit not supported in mtplp_anna.</t>
  </si>
  <si>
    <t>/101411699/101540962/16010876540/</t>
  </si>
  <si>
    <t>[ANNA] - ANNA HAS Update needed for Bias Format(BFMT)</t>
  </si>
  <si>
    <t>/101411699/101540962/16010873287/</t>
  </si>
  <si>
    <t>[ANNA]: Bias Address are updating wrongly in 2DCNN ANNA_EN=1 mode</t>
  </si>
  <si>
    <t>[ANNA] In autonomous disable mode AEGSTS0.URS[2] is not asserting. But the signal anna_gmr_asrvsts0_urs[2] is asserted as expected.</t>
  </si>
  <si>
    <t>[ANNA] Fatal: Signals not toggled</t>
  </si>
  <si>
    <t>[ACE1.x]  ADPLP: ANNA in GNA mode needs uniquefication</t>
  </si>
  <si>
    <t>mathurmx</t>
  </si>
  <si>
    <t>/101411699/101540962/1409954110/</t>
  </si>
  <si>
    <t>[ANNA] - External Buffer Address Calculation</t>
  </si>
  <si>
    <t>/101411699/101540962/16010946973/</t>
  </si>
  <si>
    <t>[GNA3.5] [MTL] North GNA DID update on MTL-M</t>
  </si>
  <si>
    <t>ip.gna.rtl</t>
  </si>
  <si>
    <t>jgoutam</t>
  </si>
  <si>
    <t>GNA_MTLSOCM</t>
  </si>
  <si>
    <t>/101411699/101540962/14011217077/</t>
  </si>
  <si>
    <t>[MTL][Performance] GNA IP is removing the constraints on the KNUM size to DWord boundary</t>
  </si>
  <si>
    <t>rwkwong</t>
  </si>
  <si>
    <t>/101411699/101540962/22010460173/</t>
  </si>
  <si>
    <t>[GNA-Standalone] MTL config randomly failing for IOSF mdata unknown in turnin</t>
  </si>
  <si>
    <t>/101411699/101540962/14011177982/</t>
  </si>
  <si>
    <t>GNA 3.5 [MTL0P5] [S&amp;R regs test]- mismatch in D0I3_PWRCTRLEN and GNABP - register behavior differs from HAS</t>
  </si>
  <si>
    <t>/101411699/101540962/22010412978/</t>
  </si>
  <si>
    <t>MTL GNA IP HAS not following Zircon requirement to use Template 7.0 or later</t>
  </si>
  <si>
    <t>pbhat</t>
  </si>
  <si>
    <t>/101411699/101540962/1507857516/</t>
  </si>
  <si>
    <t>GNA IP top level fet_en_b and fet_en_ack_b ports needs to be removed</t>
  </si>
  <si>
    <t>/101411699/101540962/14010992610/</t>
  </si>
  <si>
    <t>FWD [GNA3.0] [Arch CPkg] BIAS buffer cannot utilize it max capcitance ; Update required for KWGSize</t>
  </si>
  <si>
    <t>clone</t>
  </si>
  <si>
    <t>ck1</t>
  </si>
  <si>
    <t>/101411699/101540962/14010786818/</t>
  </si>
  <si>
    <t>ip.gna.cpkg</t>
  </si>
  <si>
    <t>[GNA-3.5][ARCH] 1D-CNN - Limitations Removal</t>
  </si>
  <si>
    <t>bpradeep</t>
  </si>
  <si>
    <t>/101411699/101540962/14010786068/</t>
  </si>
  <si>
    <t>[GNA-3.5][ARCH] 2D-CNN - Limitations Removal</t>
  </si>
  <si>
    <t>/101411699/101540962/14010785873/</t>
  </si>
  <si>
    <t>FWD FWD FWD [ACE 1.x] [GNA] GNA breakpoint does not break</t>
  </si>
  <si>
    <t>sighting</t>
  </si>
  <si>
    <t>/101411699/101540962/14010779478/</t>
  </si>
  <si>
    <t>[GNA-3.0][Embed][uArch] DMA Read B/W (Completion idle cycles)</t>
  </si>
  <si>
    <t>/101411699/101540962/14010755916/</t>
  </si>
  <si>
    <t>Anna: Affine_th multilayer issue, on random THOM, layers are not executing further.</t>
  </si>
  <si>
    <t>/101411699/101540962/16010969915/</t>
  </si>
  <si>
    <t>ANNA: Affine_th multilayer, last write in anna is not WRNP</t>
  </si>
  <si>
    <t>/101411699/101540962/16010968862/</t>
  </si>
  <si>
    <t>52</t>
  </si>
  <si>
    <t>53</t>
  </si>
  <si>
    <t>GNA_ANNA_ACE-MTLSOCM</t>
  </si>
  <si>
    <t>/101411699/101540962/14011253221/</t>
  </si>
  <si>
    <t>FWD [MTL][ANNA] GNACTL::PMFPO bit not writable</t>
  </si>
  <si>
    <t>/101411699/101540962/22010514436/</t>
  </si>
  <si>
    <t>54</t>
  </si>
  <si>
    <t>release=GNA_ACE-MTLSOCM::::milestone_id=22010187547::::status=active::::milestone=FPGA0.5::::revision=FPGA0.5::::drop_type=Standard::::trend_date_ww=::::milestone_using_releases=</t>
  </si>
  <si>
    <t>release=GNA_ACE-MTLSOCM::::milestone_id=22010187548::::status=active::::milestone=FPGA0.8::::revision=FPGA0.8::::drop_type=Standard::::trend_date_ww=::::milestone_using_releases=</t>
  </si>
  <si>
    <t>release=GNA_ACE-MTLSOCM::::milestone_id=22010187549::::status=active::::milestone=FPGA1.0::::revision=FPGA1.0::::drop_type=Standard::::trend_date_ww=::::milestone_using_releases=</t>
  </si>
  <si>
    <t>release=GNA_ACE-MTLSOCM::::milestone_id=22010187550::::status=active::::milestone=IP HAS 0.5::::revision=IP HAS 0.5::::drop_type=Standard::::trend_date_ww=::::milestone_using_releases=</t>
  </si>
  <si>
    <t>release=GNA_ACE-MTLSOCM::::milestone_id=22010187551::::status=active::::milestone=IP HAS 0.8::::revision=IP HAS 0.8::::drop_type=Standard::::trend_date_ww=::::milestone_using_releases=</t>
  </si>
  <si>
    <t>release=GNA_ACE-MTLSOCM::::milestone_id=22010187552::::status=active::::milestone=IP HAS 1.0::::revision=IP HAS 1.0::::drop_type=Standard::::trend_date_ww=::::milestone_using_releases=</t>
  </si>
  <si>
    <t>release=GNA_ACE-MTLSOCM::::milestone_id=22010187559::::status=active::::milestone=VIP1.0 Execution @100%::::revision=VIP1.0 Execution @100%::::drop_type=Standard::::trend_date_ww=::::milestone_using_releases=</t>
  </si>
  <si>
    <t>release=GNA_ACE-MTLSOCM::::milestone_id=22010187553::::status=active::::milestone=IP3::::revision=IP3::::drop_type=Standard::::trend_date_ww=::::milestone_using_releases=</t>
  </si>
  <si>
    <t>release=GNA_ACE-MTLSOCM::::milestone_id=22010187554::::status=active::::milestone=RTL0P5::::revision=RTL0P5::::drop_type=Standard::::trend_date_ww=::::milestone_using_releases=</t>
  </si>
  <si>
    <t>release=GNA_ACE-MTLSOCM::::milestone_id=22010187555::::status=active::::milestone=RTL0P8::::revision=RTL0P8::::drop_type=Standard::::trend_date_ww=::::milestone_using_releases=</t>
  </si>
  <si>
    <t>release=GNA_ACE-MTLSOCM::::milestone_id=22010187556::::status=active::::milestone=RTL1P0::::revision=RTL1P0::::drop_type=Standard::::trend_date_ww=::::milestone_using_releases=</t>
  </si>
  <si>
    <t>release=GNA_ACE-MTLSOCM::::milestone_id=22010187557::::status=active::::milestone=VIP0.5 Execution @25%::::revision=VIP0.5 Execution @25%::::drop_type=Standard::::trend_date_ww=::::milestone_using_releases=</t>
  </si>
  <si>
    <t>release=GNA_ACE-MTLSOCM::::milestone_id=22010187558::::status=active::::milestone=VIP0.8 Execution @75%::::revision=VIP0.8 Execution @75%::::drop_type=Standard::::trend_date_ww=::::milestone_using_releases=</t>
  </si>
  <si>
    <t>release=GNA_ANNA_ACE-MTLSOCM::::milestone_id=22010422140::::status=active::::milestone=FPGA0.5::::revision=FPGA0.5::::drop_type=Standard::::trend_date_ww=::::milestone_using_releases=</t>
  </si>
  <si>
    <t>release=GNA_ANNA_ACE-MTLSOCM::::milestone_id=22010422141::::status=active::::milestone=FPGA0.8::::revision=FPGA0.8::::drop_type=Standard::::trend_date_ww=::::milestone_using_releases=</t>
  </si>
  <si>
    <t>release=GNA_ANNA_ACE-MTLSOCM::::milestone_id=22010422142::::status=active::::milestone=FPGA1.0::::revision=FPGA1.0::::drop_type=Standard::::trend_date_ww=::::milestone_using_releases=</t>
  </si>
  <si>
    <t>release=GNA_ANNA_ACE-MTLSOCM::::milestone_id=22010422143::::status=active::::milestone=IP HAS 0.5::::revision=IP HAS 0.5::::drop_type=Standard::::trend_date_ww=::::milestone_using_releases=</t>
  </si>
  <si>
    <t>release=GNA_ANNA_ACE-MTLSOCM::::milestone_id=22010422144::::status=active::::milestone=IP HAS 0.8::::revision=IP HAS 0.8::::drop_type=Standard::::trend_date_ww=::::milestone_using_releases=</t>
  </si>
  <si>
    <t>release=GNA_ANNA_ACE-MTLSOCM::::milestone_id=22010422146::::status=active::::milestone=IP HAS 1.0::::revision=IP HAS 1.0::::drop_type=Standard::::trend_date_ww=::::milestone_using_releases=</t>
  </si>
  <si>
    <t>release=GNA_ANNA_ACE-MTLSOCM::::milestone_id=22010422147::::status=active::::milestone=IP3::::revision=IP3::::drop_type=Standard::::trend_date_ww=::::milestone_using_releases=</t>
  </si>
  <si>
    <t>release=GNA_ANNA_ACE-MTLSOCM::::milestone_id=22010422148::::status=active::::milestone=RTL0P5::::revision=RTL0P5::::drop_type=Standard::::trend_date_ww=::::milestone_using_releases=</t>
  </si>
  <si>
    <t>release=GNA_ANNA_ACE-MTLSOCM::::milestone_id=22010422149::::status=active::::milestone=RTL0P8::::revision=RTL0P8::::drop_type=Standard::::trend_date_ww=::::milestone_using_releases=</t>
  </si>
  <si>
    <t>release=GNA_ANNA_ACE-MTLSOCM::::milestone_id=22010422150::::status=active::::milestone=RTL1P0::::revision=RTL1P0::::drop_type=Standard::::trend_date_ww=::::milestone_using_releases=</t>
  </si>
  <si>
    <t>[GNA3.5] [CPKG] GNA-3.5 RTL 0.5 CPKG Release</t>
  </si>
  <si>
    <t>/101411699/101540962/14011272246/</t>
  </si>
  <si>
    <t>GNA/ANNA compile errors on promoted error codes for soc handoff (VCS warnings- errors)</t>
  </si>
  <si>
    <t>[GNA ANNA] GNAEXE register should be moved to GNA-Embed section of HAS and clarify behavior when AE_EN=0</t>
  </si>
  <si>
    <t>/101411699/101540962/14011280127/</t>
  </si>
  <si>
    <t>55</t>
  </si>
  <si>
    <t>/101411699/101540962/14011287620/</t>
  </si>
  <si>
    <t>[MTPLP_ANNA ][ANNA] ANNA Config Knobs Values are incorrect in the RDL file</t>
  </si>
  <si>
    <t>/101411699/101540962/14011289205/</t>
  </si>
  <si>
    <t>56</t>
  </si>
  <si>
    <t>Anna: Affine_th, ASRVSTS0[3].TRH is asserted based on the previous threshold _mask</t>
  </si>
  <si>
    <t>/101411699/101540962/16011008415/</t>
  </si>
  <si>
    <t>57</t>
  </si>
  <si>
    <t>FWD [MTL-M South] [SpyglassCDC] [GNA] Clock_info* and Ac_Unsync* Violations Review on external EBB/Memory Cells</t>
  </si>
  <si>
    <t>soonyuen</t>
  </si>
  <si>
    <t>ext.subsys</t>
  </si>
  <si>
    <t>/101411699/101540962/1507922415/</t>
  </si>
  <si>
    <t>[MTL][GNA-N] GNA Config Knobs Values are incorrect in the RDL file</t>
  </si>
  <si>
    <t>/101411699/101540962/14011289100/</t>
  </si>
  <si>
    <t>dpaix</t>
  </si>
  <si>
    <t>[GNA-Embed HAS] [ANNA]Failure Response status on OCP is not detectable by software</t>
  </si>
  <si>
    <t>GNA</t>
  </si>
  <si>
    <t>GNA 1.0.trunk</t>
  </si>
  <si>
    <t>GNA 2.0.trunk</t>
  </si>
  <si>
    <t>GNA 2.1.trunk</t>
  </si>
  <si>
    <t>GNA 3.0.trunk</t>
  </si>
  <si>
    <t>GNA 3.5.trunk</t>
  </si>
  <si>
    <t>GNA 4.0.trunk</t>
  </si>
  <si>
    <t>GNA_2.1</t>
  </si>
  <si>
    <t>GNA_ADL</t>
  </si>
  <si>
    <t>GNA_ADP-LP</t>
  </si>
  <si>
    <t>GNA_ANNA_ACE-MTP-S</t>
  </si>
  <si>
    <t>GNA_ATP3</t>
  </si>
  <si>
    <t>GNA_CNL</t>
  </si>
  <si>
    <t>GNA_CVF</t>
  </si>
  <si>
    <t>GNA_GLK</t>
  </si>
  <si>
    <t>GNA_HVD</t>
  </si>
  <si>
    <t>GNA_ICL</t>
  </si>
  <si>
    <t>GNA_JSL</t>
  </si>
  <si>
    <t>GNA_JSP</t>
  </si>
  <si>
    <t>GNA_OKW-C</t>
  </si>
  <si>
    <t>GNA_RKL</t>
  </si>
  <si>
    <t>GNA_SUE</t>
  </si>
  <si>
    <t>GNA_TGL-UY42</t>
  </si>
  <si>
    <t>[ANNA] - External Buffer Address Calculation for 2DCNN tests - BAR address getting added to the OutArrayActPtr</t>
  </si>
  <si>
    <t>/101411699/101540962/16011027675/</t>
  </si>
  <si>
    <t>[ANNA] - External Buffer Address Calculation for 2DCNN tests</t>
  </si>
  <si>
    <t>/101411699/101540962/16011024698/</t>
  </si>
  <si>
    <t>FWD [MTL][ANNA] Register Default Value Mismatch</t>
  </si>
  <si>
    <t>/101411699/101540962/14011329685/</t>
  </si>
  <si>
    <t>RTL0P0</t>
  </si>
  <si>
    <t>58</t>
  </si>
  <si>
    <t>59</t>
  </si>
  <si>
    <t>60</t>
  </si>
  <si>
    <t>61</t>
  </si>
  <si>
    <t>release_affected</t>
  </si>
  <si>
    <t>[MTPLP]Val tracking HSD : RNN layer ; segment_output and Output_address range overlap</t>
  </si>
  <si>
    <t>ip.gna.verif</t>
  </si>
  <si>
    <t>/101411699/101540962/16011033158/</t>
  </si>
  <si>
    <t>GNA_ANNA_ACE-MTLSOCM,GNA_MTLSOCM</t>
  </si>
  <si>
    <t>GNA_ACE-MTLSOCM,GNA_ANNA_ACE-MTLSOCM</t>
  </si>
  <si>
    <t>GNA_ACE-MTLSOCM,GNA_ANNA_ACE-MTLSOCM,GNA_MTLSOCM</t>
  </si>
  <si>
    <t>ANNA [tracking] Integration issues related to single RTL lib requirements</t>
  </si>
  <si>
    <t>/101411699/101540962/14011372717/</t>
  </si>
  <si>
    <t>[MTPLP] l2uncache access without TLB mapping (error response) causes ANNA to hang</t>
  </si>
  <si>
    <t>/101411699/101540962/14011325183/</t>
  </si>
  <si>
    <t>GNA_ANNA_ACE-MTLSOCM,GNA_ACE-MTLSOCM</t>
  </si>
  <si>
    <t>GNA_2.1,GNA_ACE-MTLSOCM,GNA_ANNA_ACE-MTLSOCM</t>
  </si>
  <si>
    <t>GNA_ANNA_ACE-MTLSOCM,GNA,GNA_ACE-MTLSOCM</t>
  </si>
  <si>
    <t>GNA_ANNA_ACE-MTLSOCM,GNA_ACE-MTLSOCM,GNA_MTLSOCM</t>
  </si>
  <si>
    <t>GNA_ANNA_ACE-MTLSOCM,GNA_ACE-MTLSOCM,GNA_ADP-LP,GNA_MTLSOCM</t>
  </si>
  <si>
    <t>[MTL] Chassis 2.2 PCR Failure for HAE D0i3 case due to missing condition in d0i3 entry equation from HAE case</t>
  </si>
  <si>
    <t>jgshah</t>
  </si>
  <si>
    <t>/101411699/101540962/22010630548/</t>
  </si>
  <si>
    <t>[MTL] Chassis 2.2 PCR test plan document should specify the Clk and Reset used for different resoruces</t>
  </si>
  <si>
    <t>/101411699/101540962/22010618895/</t>
  </si>
  <si>
    <t>FWD Missing SBFid Variable in MTL-M GNA Top Level OSXML</t>
  </si>
  <si>
    <t>ylim8</t>
  </si>
  <si>
    <t>gssagi</t>
  </si>
  <si>
    <t>/101411699/101540962/22010615806/</t>
  </si>
  <si>
    <t>RTL1P0</t>
  </si>
  <si>
    <t>[ANNA] Performance : Large Diagonal layer cycle count</t>
  </si>
  <si>
    <t>/101411699/101540962/16011056424/</t>
  </si>
  <si>
    <t>GNA_ANNA_ACE-MTLSOCM,GNA_ANNA_ACE-MTP-S</t>
  </si>
  <si>
    <t>GNA_ACE-MTLSOCM,GNA_ADP-LP,GNA_ANNA_ACE-MTLSOCM,GNA_MTLSOCM</t>
  </si>
  <si>
    <t>GNA_ANNA_ACE-MTLSOCM,GNA_ACE-MTLSOCM,GNA_ADP-LP</t>
  </si>
  <si>
    <t>62</t>
  </si>
  <si>
    <t>GNA,GNA_ANNA_ACE-MTLSOCM</t>
  </si>
  <si>
    <t>63</t>
  </si>
  <si>
    <t>64</t>
  </si>
  <si>
    <t>GNA,GNA_ACE-MTLSOCM,GNA_ANNA_ACE-MTLSOCM</t>
  </si>
  <si>
    <t>2020ww22</t>
  </si>
  <si>
    <t>[ANNA][UPF] tracking HSD to see if gna_suspend logic need fix when gna_intr_level change</t>
  </si>
  <si>
    <t>/101411699/101540962/22010770750/</t>
  </si>
  <si>
    <t>ANNA:In autonomous disable mode enable bit(ASRVCTL0.EN) is not deasserting</t>
  </si>
  <si>
    <t>/101411699/101540962/16011187049/</t>
  </si>
  <si>
    <t>WRNP error scenario (pending isr and exec going low)</t>
  </si>
  <si>
    <t>/101411699/101540962/16011181191/</t>
  </si>
  <si>
    <t>[ANNA] - External Buffer output rollover checking issue</t>
  </si>
  <si>
    <t>/101411699/101540962/16011181146/</t>
  </si>
  <si>
    <t>Anna: ASRVSTS0.EN is not cleared after reaching the AEDBG1.DBGCNTLMT</t>
  </si>
  <si>
    <t>/101411699/101540962/16011178877/</t>
  </si>
  <si>
    <t>2020ww21</t>
  </si>
  <si>
    <t>[ANNA|SUSPEND] Anna executing ASRV after URS is asserted</t>
  </si>
  <si>
    <t>/101411699/101540962/16011172346/</t>
  </si>
  <si>
    <t>[ANNA|SUSPEND] ANNA asserting the URS for ISR req when it is power down mode</t>
  </si>
  <si>
    <t>/101411699/101540962/16011172323/</t>
  </si>
  <si>
    <t>ANNA: ASRVSTS.EXIOVFE is asserted for the asrv which is not executable (en=1, exec=0)</t>
  </si>
  <si>
    <t>/101411699/101540962/16011172281/</t>
  </si>
  <si>
    <t>[ANNA] - External Buffer - Affine layer address issue - the OutArraySumPtr is adding with the gnaBaseAddr</t>
  </si>
  <si>
    <t>/101411699/101540962/16011165882/</t>
  </si>
  <si>
    <t>[ANNA] : URS bit is not cleared</t>
  </si>
  <si>
    <t>/101411699/101540962/16011163378/</t>
  </si>
  <si>
    <t>[ANNA][UPF] tracking hsd for gna_suspend rtl change</t>
  </si>
  <si>
    <t>/101411699/101540962/22010729772/</t>
  </si>
  <si>
    <t>FWD [MTL][ANNA] ANNA interrupt status caused by error interrupts not cleared when clearing pending interrupts</t>
  </si>
  <si>
    <t>wchew</t>
  </si>
  <si>
    <t>/101411699/101540962/14011508429/</t>
  </si>
  <si>
    <t>[ANNA] VISR + ISR sent at the same time to same index when V2ISREN = 1; what is the behaviour?</t>
  </si>
  <si>
    <t>/101411699/101540962/22010707143/</t>
  </si>
  <si>
    <t>ANNA: isr_ack is not asserting for multi isr_count.</t>
  </si>
  <si>
    <t>/101411699/101540962/16011122240/</t>
  </si>
  <si>
    <t>[ANNA] HAS+RTL change : need clarification on EXECFREQ&gt;0 ; is there is a limitation on QUEUE vs SERIAL mode?</t>
  </si>
  <si>
    <t>/101411699/101540962/22010706282/</t>
  </si>
  <si>
    <t>[ANNA] - External Buffer Overflow</t>
  </si>
  <si>
    <t>/101411699/101540962/16011116908/</t>
  </si>
  <si>
    <t>Mismatch for RAL register field GNA_VERSION_NUM, RTL VALUE=00000002, DESIRED=00000000</t>
  </si>
  <si>
    <t>/101411699/101540962/16011106983/</t>
  </si>
  <si>
    <t>Anna: Affine_th, for multiple iterations, layer stops at the first iteration, based on THOM conditions</t>
  </si>
  <si>
    <t>/101411699/101540962/16011083753/</t>
  </si>
  <si>
    <t>GNA,GNA_ACE-MTLSOCM,GNA_ANNA_ACE-MTLSOCM,GNA_MTLSOCM</t>
  </si>
  <si>
    <t>[MTPLP] GNA ANNA exporting designware library in ace model</t>
  </si>
  <si>
    <t>/101411699/101540962/14011577553/</t>
  </si>
  <si>
    <t>[GNA-ANNA EXTBUF] GNA External Buffer Pointers are not incremented when EXEC goes from 1-&gt;0 with pending ISRs</t>
  </si>
  <si>
    <t>/101411699/101540962/22010741585/</t>
  </si>
  <si>
    <t>/101411699/101540962/22010741003/</t>
  </si>
  <si>
    <t>[ANNA][UPF] need clarify on UPF power on/of flows - do we need HAS/RTL/UPF update?</t>
  </si>
  <si>
    <t>/101411699/101540962/22010707033/</t>
  </si>
  <si>
    <t>TRACKING for GNA and ANNA RTL0.8 release - CPKG update</t>
  </si>
  <si>
    <t>/101411699/101540962/14011476044/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</si>
  <si>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</si>
  <si>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</si>
  <si>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</si>
  <si>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</si>
  <si>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</si>
  <si>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</si>
  <si>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</si>
  <si>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</si>
  <si>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</si>
  <si>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</si>
  <si>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</si>
  <si>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</si>
  <si>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</si>
  <si>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</si>
  <si>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</si>
  <si>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</si>
  <si>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</si>
  <si>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</si>
  <si>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</si>
  <si>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</si>
  <si>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</si>
  <si>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</si>
  <si>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</si>
  <si>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</si>
  <si>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[GNA MAXOUTS] TRACKING: GNA MAXOUTS limited by completion buffers and unvalidated</t>
  </si>
  <si>
    <t>/101411699/101540962/22010738659/</t>
  </si>
  <si>
    <t>[MTL] 1DCNN tests failing due to NarrowMem limitation is 2KB in top of the repo</t>
  </si>
  <si>
    <t>/101411699/101540962/22010710259/</t>
  </si>
  <si>
    <t>[MTL] Add FLR_RST Support to GNA Scoreboard</t>
  </si>
  <si>
    <t>/101411699/101540962/22010699317/</t>
  </si>
  <si>
    <t>[MTL] GNA N HAS and RDL discrepencies</t>
  </si>
  <si>
    <t>/101411699/101540962/14011475920/</t>
  </si>
  <si>
    <t>[MTL] GNA is not sampling RID/DID data from the setID message due to wrong SAI value expectation hence setID message is dropped.</t>
  </si>
  <si>
    <t>/101411699/101540962/14011454960/</t>
  </si>
  <si>
    <t>[MTL verif tracking hsd] backdoor paths for GNA-N</t>
  </si>
  <si>
    <t>GNA_ACE-MTLSOCM,GNA_MTLSOCM</t>
  </si>
  <si>
    <t>/101411699/101540962/14011440988/</t>
  </si>
  <si>
    <t>Zircon 11.271.a Rule is failing for MTL Crest</t>
  </si>
  <si>
    <t>future</t>
  </si>
  <si>
    <t>deferred</t>
  </si>
  <si>
    <t>/101411699/101540962/22010650471/</t>
  </si>
  <si>
    <t>[MTL] Chassis 2.2 PCR Failure for IDLE enable with D3 condition; causes GNA to not send pg_req to PMC and never enter d3 state</t>
  </si>
  <si>
    <t>/101411699/101540962/14011423222/</t>
  </si>
  <si>
    <t>change_defined</t>
  </si>
  <si>
    <t>wip</t>
  </si>
  <si>
    <t>2020ww23</t>
  </si>
  <si>
    <t>2020ww24</t>
  </si>
  <si>
    <t>2020ww25</t>
  </si>
  <si>
    <t>2020ww26</t>
  </si>
  <si>
    <t>2020ww27</t>
  </si>
  <si>
    <t>[ANNA] Suspend logic when Err interrupt generated and Intr Disable is set</t>
  </si>
  <si>
    <t>/101411699/101540962/16011195660/</t>
  </si>
  <si>
    <t>[ANNA] : Performance : CPKG Support for Layers</t>
  </si>
  <si>
    <t>/101411699/101540962/16011193406/</t>
  </si>
  <si>
    <t>89</t>
  </si>
  <si>
    <t>[GNA Performance] ANNA- Back-to-Back Read Performance Issues due to gmdunit CHSTS FSM</t>
  </si>
  <si>
    <t>/101411699/101540962/22010741046/</t>
  </si>
  <si>
    <t>cannot_reproduce</t>
  </si>
  <si>
    <t>90</t>
  </si>
  <si>
    <t>[MTL] [Verif]  Incorrect GMM_MMAX_ADDR define override in a test sequence causing several test failures in Level 1 regression</t>
  </si>
  <si>
    <t>/101411699/101540962/22010811243/</t>
  </si>
  <si>
    <t>[ANNA] tracking RTL update write 1 to SCPL</t>
  </si>
  <si>
    <t>/101411699/101540962/14011677793/</t>
  </si>
  <si>
    <t>[ANNA][UPF] rtl fix tracking HSD : test hang due to gna_suspend = 1 and never deasserted; so no ASRV::IP = 1</t>
  </si>
  <si>
    <t>/101411699/101540962/14011677733/</t>
  </si>
  <si>
    <t>ANNA: ASRVCTL0.EN should be deasserted immediately once DBGCNT== DBGCNTLMT  reached(irrespective of ASRVCTL0.EXEC)</t>
  </si>
  <si>
    <t>/101411699/101540962/16011226504/</t>
  </si>
  <si>
    <t>[ANNA] - External Buffer input rollover issue</t>
  </si>
  <si>
    <t>/101411699/101540962/16011224790/</t>
  </si>
  <si>
    <t>[ANNA] - HAS Update needed for External Buffer limitations</t>
  </si>
  <si>
    <t>/101411699/101540962/16011226440/</t>
  </si>
  <si>
    <t>91</t>
  </si>
  <si>
    <t>92</t>
  </si>
  <si>
    <t>93</t>
  </si>
  <si>
    <t>94</t>
  </si>
  <si>
    <t>95</t>
  </si>
  <si>
    <t>[ANNA] - External Buffer overflow getting asserted even if fragment index is not equal to fragment number</t>
  </si>
  <si>
    <t>/101411699/101540962/16011230525/</t>
  </si>
  <si>
    <t>ANNA: ASRVSTS).SCPL not clearing on EN/EXEC transition</t>
  </si>
  <si>
    <t>/101411699/101540962/16011230396/</t>
  </si>
  <si>
    <t>[MTL] [ANNA] tracking - UPF L1 regression cleanup</t>
  </si>
  <si>
    <t>/101411699/101540962/14011684894/</t>
  </si>
  <si>
    <t>[ANNA] - External Buffer is not enabled for AFFINE_MBG layer</t>
  </si>
  <si>
    <t>/101411699/101540962/16011230534/</t>
  </si>
  <si>
    <t>[ANNA] - External Buffer Copy Layer constraint need to add in TB</t>
  </si>
  <si>
    <t>/101411699/101540962/16011230502/</t>
  </si>
  <si>
    <t>[MTL][ANNA] [TB-rearch] GNA Tracker in gna_scoreboard always prints 0s on WR operation</t>
  </si>
  <si>
    <t>pchrobak</t>
  </si>
  <si>
    <t>GNA 3.5.trunk,GNA_ANNA_ACE-MTLSOCM,GNA_MTLSOCM</t>
  </si>
  <si>
    <t>/101411699/101540962/18011804988/</t>
  </si>
  <si>
    <t>96</t>
  </si>
  <si>
    <t>97</t>
  </si>
  <si>
    <t>98</t>
  </si>
  <si>
    <t>99</t>
  </si>
  <si>
    <t>100</t>
  </si>
  <si>
    <t>101</t>
  </si>
  <si>
    <t>102</t>
  </si>
  <si>
    <t>2020ww28</t>
  </si>
  <si>
    <t>2020ww29</t>
  </si>
  <si>
    <t>2020ww30</t>
  </si>
  <si>
    <t>2020ww31</t>
  </si>
  <si>
    <t>2020ww32</t>
  </si>
  <si>
    <t>2020ww33</t>
  </si>
  <si>
    <t>2020ww34</t>
  </si>
  <si>
    <t>2020ww35</t>
  </si>
  <si>
    <t>2020ww36</t>
  </si>
  <si>
    <t>2020ww37</t>
  </si>
  <si>
    <t>2020ww38</t>
  </si>
  <si>
    <t>2020ww39</t>
  </si>
  <si>
    <t>2020ww40</t>
  </si>
  <si>
    <t>Projected</t>
  </si>
  <si>
    <t>Cum projected</t>
  </si>
  <si>
    <t>Projected per wk</t>
  </si>
  <si>
    <t>[ANNA] : ASRVPEXE/ASRVLEXE fields are not updated as per IP execution.</t>
  </si>
  <si>
    <t>/101411699/101540962/16011237608/</t>
  </si>
  <si>
    <t>[MTL verif tracking hsd] GMS register reads</t>
  </si>
  <si>
    <t>GNA,GNA_MTLSOCM</t>
  </si>
  <si>
    <t>/101411699/101540962/16011234072/</t>
  </si>
  <si>
    <t>[ANNA][SW ABORT] RTL writing 1 to GNACTRL::ABORT?</t>
  </si>
  <si>
    <t>/101411699/101540962/16011233823/</t>
  </si>
  <si>
    <t>[ANNA][UPF] rtl fix tracking HSD : test hang due to gna_suspend = 1 while ASRV is triggered</t>
  </si>
  <si>
    <t>/101411699/101540962/16011233794/</t>
  </si>
  <si>
    <t>[ANNA] - External Buffer - mbar Address Calculation issue for AFINE_MBG layers</t>
  </si>
  <si>
    <t>/101411699/101540962/16011233102/</t>
  </si>
  <si>
    <t>MTPLP_ANNA  clocks and  reset changes to be configured in the TB.</t>
  </si>
  <si>
    <t>/101411699/101540962/14011725451/</t>
  </si>
  <si>
    <t>103</t>
  </si>
  <si>
    <t>104</t>
  </si>
  <si>
    <t>105</t>
  </si>
  <si>
    <t>106</t>
  </si>
  <si>
    <t>107</t>
  </si>
  <si>
    <t xml:space="preserve">ANNA </t>
  </si>
  <si>
    <t xml:space="preserve">GNA -N </t>
  </si>
  <si>
    <t>Need HAS clarification whether (gna_clk,ocp_clk, hclk) needs be phase aligned</t>
  </si>
  <si>
    <t>/101411699/101540962/16011195849/</t>
  </si>
  <si>
    <t>[GNA-Embed Performance] 25% bubble on mrespaccept causes 25% performance hit on bandwidth-limited workloads</t>
  </si>
  <si>
    <t>/101411699/101540962/14011499664/</t>
  </si>
  <si>
    <t>[MTPLP] Missing EBB dfx wrapper connectivity</t>
  </si>
  <si>
    <t>/101411699/101540962/22010457829/</t>
  </si>
  <si>
    <t>GNA [tracking] Memory wrappers/memories need to be updated</t>
  </si>
  <si>
    <t>smmasood</t>
  </si>
  <si>
    <t>/101411699/101540962/14011036081/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</si>
  <si>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</si>
  <si>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</si>
  <si>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</si>
  <si>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</si>
  <si>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</si>
  <si>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</si>
  <si>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</si>
  <si>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</si>
  <si>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</si>
  <si>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</si>
  <si>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/101411699/101540962/14010786816/</t>
  </si>
  <si>
    <t>118</t>
  </si>
  <si>
    <t>119</t>
  </si>
  <si>
    <t>120</t>
  </si>
  <si>
    <t>121</t>
  </si>
  <si>
    <t>/101411699/101540962/14010779481/</t>
  </si>
  <si>
    <t>122</t>
  </si>
  <si>
    <t>123</t>
  </si>
  <si>
    <t>124</t>
  </si>
  <si>
    <t>125</t>
  </si>
  <si>
    <t>[GNA3.5] [MTL_ACE] - Fix LABAR to use offsets from MBAR0,1,2 when MBARPWLD is 0</t>
  </si>
  <si>
    <t>/101411699/101540962/14010765354/</t>
  </si>
  <si>
    <t>126</t>
  </si>
  <si>
    <t>[GNA3.5] [MTL_ACE] - Remove Chicken bit for OCP Config</t>
  </si>
  <si>
    <t>/101411699/101540962/14010765338/</t>
  </si>
  <si>
    <t>127</t>
  </si>
  <si>
    <t>/101411699/101540962/14010755928/</t>
  </si>
  <si>
    <t>128</t>
  </si>
  <si>
    <t>129</t>
  </si>
  <si>
    <t>130</t>
  </si>
  <si>
    <t>131</t>
  </si>
  <si>
    <t>132</t>
  </si>
  <si>
    <t>133</t>
  </si>
  <si>
    <t>Review spyglass-lint violations in GNA drop for MTP</t>
  </si>
  <si>
    <t>/101411699/101540962/14010703442/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</si>
  <si>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</si>
  <si>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</si>
  <si>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</si>
  <si>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</si>
  <si>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</si>
  <si>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</si>
  <si>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</si>
  <si>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</si>
  <si>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</si>
  <si>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</si>
  <si>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</si>
  <si>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ww_change_defined</t>
  </si>
  <si>
    <t>[ANNA] - Need to create scenario for UNEXPECT and OBF testing</t>
  </si>
  <si>
    <t>/101411699/101540962/16011246306/</t>
  </si>
  <si>
    <t>[GNA-ANNA Retention] ASRVSTS0[n]/ASRVSTS1[n] are not specified as a retention registers</t>
  </si>
  <si>
    <t>145</t>
  </si>
  <si>
    <t>Reject/wk</t>
  </si>
  <si>
    <t>Incoming bugs/wk</t>
  </si>
  <si>
    <t>Cum Reject</t>
  </si>
  <si>
    <t>Complete/wk</t>
  </si>
  <si>
    <t>Cum Complete</t>
  </si>
  <si>
    <t>RTT/wk</t>
  </si>
  <si>
    <t>Cum RTT</t>
  </si>
  <si>
    <t>Change_def/wk</t>
  </si>
  <si>
    <t>Cum Change_def</t>
  </si>
  <si>
    <t>Opens/wk</t>
  </si>
  <si>
    <t>opens cum</t>
  </si>
  <si>
    <t>Incoming per wk</t>
  </si>
  <si>
    <t>opens/wk</t>
  </si>
  <si>
    <t>cum opens</t>
  </si>
  <si>
    <t>Total Open</t>
  </si>
  <si>
    <t>Total Closed</t>
  </si>
  <si>
    <t>ANNA</t>
  </si>
  <si>
    <t>Incoming/wk</t>
  </si>
  <si>
    <t>Cum Incoming</t>
  </si>
  <si>
    <t>[GNA Err Testing] GNASTS.OBF/ASRVSTS0.OBF are filtered for INT/DEINT/COPY/2DCNN</t>
  </si>
  <si>
    <t>/101411699/101540962/22010894350/</t>
  </si>
  <si>
    <t>[ANNA] GNASTS.INTR STATUS not retaining when anna comes back from sleep</t>
  </si>
  <si>
    <t>/101411699/101540962/16011254369/</t>
  </si>
  <si>
    <t>146</t>
  </si>
  <si>
    <t>147</t>
  </si>
  <si>
    <t>Open/wk</t>
  </si>
  <si>
    <t>Cum Open</t>
  </si>
  <si>
    <t>tfm/support</t>
  </si>
  <si>
    <t>tfm-support/wk</t>
  </si>
  <si>
    <t>Cum RTL</t>
  </si>
  <si>
    <t>cum verif</t>
  </si>
  <si>
    <t>cum other</t>
  </si>
  <si>
    <t>cum tfm/support</t>
  </si>
  <si>
    <t>Cum Doc</t>
  </si>
  <si>
    <t>doc/wk</t>
  </si>
  <si>
    <t>cum doc</t>
  </si>
  <si>
    <t>cum RTL</t>
  </si>
  <si>
    <t>GNA-N</t>
  </si>
  <si>
    <t>cum int</t>
  </si>
  <si>
    <t>cum ext</t>
  </si>
  <si>
    <t>cum sighting</t>
  </si>
  <si>
    <t>int/wk</t>
  </si>
  <si>
    <t>ext/wk</t>
  </si>
  <si>
    <t>sighting/wk</t>
  </si>
  <si>
    <t>Team found</t>
  </si>
  <si>
    <t>TFM/support</t>
  </si>
  <si>
    <t>TFM/Support</t>
  </si>
  <si>
    <t>Bug status</t>
  </si>
  <si>
    <t>Bug Category</t>
  </si>
  <si>
    <t>Overall bugs</t>
  </si>
  <si>
    <t>Bug Status</t>
  </si>
  <si>
    <t>Bug category</t>
  </si>
  <si>
    <t>[MTL] [Verif] gna_scoreboard is ignoring checking IOSF Prim INT messages when E2E checks are enabled.</t>
  </si>
  <si>
    <t>/101411699/101540962/14011770306/</t>
  </si>
  <si>
    <t>ANNA - Additional sglint waivers needed for ANNA ww21 drop integration</t>
  </si>
  <si>
    <t>/101411699/101540962/22010897305/</t>
  </si>
  <si>
    <t>ANNA - EFFM compile fails for ANNA subIP</t>
  </si>
  <si>
    <t>/101411699/101540962/14011754409/</t>
  </si>
  <si>
    <t>ANNA - vc contour issue in gmm_hdl.udf</t>
  </si>
  <si>
    <t>/101411699/101540962/14011754380/</t>
  </si>
  <si>
    <t>[MTL][RTL] RTL SVA Errors due to XX propagation in gmr2unit1.gmr2dri1 unit causing back 2 back d0i3 and d3 tests to hang.</t>
  </si>
  <si>
    <t>/101411699/101540962/22010895002/</t>
  </si>
  <si>
    <t>148</t>
  </si>
  <si>
    <t>149</t>
  </si>
  <si>
    <t>150</t>
  </si>
  <si>
    <t>151</t>
  </si>
  <si>
    <t>152</t>
  </si>
  <si>
    <t>153</t>
  </si>
  <si>
    <t>2020ww41</t>
  </si>
  <si>
    <t>Unexpected completion (UCPLE) error bit not asserting</t>
  </si>
  <si>
    <t>/101411699/101540962/16011289988/</t>
  </si>
  <si>
    <t>[MTL][Verif][Tracking] XNN layer is doing multiple DPI-C to Cpkg to ensure it doesn't fail with fatal Error due to random constraints config cannot fit in UMEM.</t>
  </si>
  <si>
    <t>/101411699/101540962/14011783060/</t>
  </si>
  <si>
    <t>154</t>
  </si>
  <si>
    <t>[MTL][ANNA] [TB-rearch] Mismatches and redundant BiasArray accesses in Affine layers when bias disabled</t>
  </si>
  <si>
    <t>/101411699/101540962/18011932061/</t>
  </si>
  <si>
    <t>155</t>
  </si>
  <si>
    <t>[MTL][ANNA] [TB-rearch] Model limitation for multilayer with AFFINE_AL</t>
  </si>
  <si>
    <t>ip.gna.cmodel</t>
  </si>
  <si>
    <t>adhanaku</t>
  </si>
  <si>
    <t>/101411699/101540962/18011989018/</t>
  </si>
  <si>
    <t>[GNA][RTL][Tracking] Remove the soc_gmm*ra and gmm_soc*ra ports</t>
  </si>
  <si>
    <t>/101411699/101540962/16011303809/</t>
  </si>
  <si>
    <t>[GNA][MTL][HAS] AFFINE_AL Bias Precision Supported</t>
  </si>
  <si>
    <t>/101411699/101540962/14011799611/</t>
  </si>
  <si>
    <t>156</t>
  </si>
  <si>
    <t>157</t>
  </si>
  <si>
    <t>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</si>
</sst>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yyyy\-mm\-dd\ hh:mm:ss;@"/>
    <numFmt numFmtId="165" formatCode="0.0000;@"/>
    <numFmt numFmtId="166" formatCode="0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166" fontId="0" fillId="0" borderId="0" xfId="0" applyNumberFormat="1" applyAlignment="1"/>
    <xf numFmtId="1" fontId="1" fillId="0" borderId="0" xfId="1" applyNumberFormat="1" applyAlignme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5" fillId="6" borderId="0" xfId="0" applyFont="1" applyFill="1" applyAlignment="1">
      <alignment horizontal="center"/>
    </xf>
    <xf numFmtId="0" fontId="0" fillId="7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8" borderId="0" xfId="0" applyFont="1" applyFill="1" applyBorder="1" applyAlignment="1">
      <alignment wrapText="1"/>
    </xf>
    <xf numFmtId="0" fontId="7" fillId="8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/>
    <xf numFmtId="0" fontId="0" fillId="8" borderId="6" xfId="0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34">
    <dxf>
      <numFmt numFmtId="165" formatCode="0.0000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0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409]yyyy\-mm\-dd\ hh:mm:ss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409]yyyy\-mm\-dd\ hh:mm:ss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ANNA - RTL/RDL Bug Summary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37077161592107E-2"/>
          <c:y val="0.12518736423807372"/>
          <c:w val="0.89548423707637781"/>
          <c:h val="0.58759569571573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RTL_RDL_indicator!$B$4</c:f>
              <c:strCache>
                <c:ptCount val="1"/>
                <c:pt idx="0">
                  <c:v>Incoming bugs/wk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RTL_RDL_indicator!$A$5:$A$53</c15:sqref>
                  </c15:fullRef>
                </c:ext>
              </c:extLst>
              <c:f>RTL_RDL_indicator!$A$19:$A$38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RTL_RDL_indicator!$B$5:$B$53</c15:sqref>
                  </c15:fullRef>
                </c:ext>
              </c:extLst>
              <c:f>RTL_RDL_indicator!$B$19:$B$38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31B-4CC9-A95B-741BA2E2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352184"/>
        <c:axId val="964782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RTL_RDL_indicator!$D$4</c15:sqref>
                        </c15:formulaRef>
                      </c:ext>
                    </c:extLst>
                    <c:strCache>
                      <c:ptCount val="1"/>
                      <c:pt idx="0">
                        <c:v>Reject/wk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RTL_RDL_indicator!$D$5:$D$53</c15:sqref>
                        </c15:fullRef>
                        <c15:formulaRef>
                          <c15:sqref>RTL_RDL_indicator!$D$19:$D$38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31B-4CC9-A95B-741BA2E225F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RTL_RDL_indicator!$F$4</c15:sqref>
                        </c15:formulaRef>
                      </c:ext>
                    </c:extLst>
                    <c:strCache>
                      <c:ptCount val="1"/>
                      <c:pt idx="0">
                        <c:v>Complete/wk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RTL_RDL_indicator!$F$5:$F$53</c15:sqref>
                        </c15:fullRef>
                        <c15:formulaRef>
                          <c15:sqref>RTL_RDL_indicator!$F$19:$F$38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9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11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1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1B-4CC9-A95B-741BA2E225F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RTL_RDL_indicator!$H$4</c15:sqref>
                        </c15:formulaRef>
                      </c:ext>
                    </c:extLst>
                    <c:strCache>
                      <c:ptCount val="1"/>
                      <c:pt idx="0">
                        <c:v>Total Closed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RTL_RDL_indicator!$H$5:$H$53</c15:sqref>
                        </c15:fullRef>
                        <c15:formulaRef>
                          <c15:sqref>RTL_RDL_indicator!$H$19:$H$38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13</c:v>
                      </c:pt>
                      <c:pt idx="5">
                        <c:v>13</c:v>
                      </c:pt>
                      <c:pt idx="6">
                        <c:v>13</c:v>
                      </c:pt>
                      <c:pt idx="7">
                        <c:v>16</c:v>
                      </c:pt>
                      <c:pt idx="8">
                        <c:v>16</c:v>
                      </c:pt>
                      <c:pt idx="9">
                        <c:v>26</c:v>
                      </c:pt>
                      <c:pt idx="10">
                        <c:v>26</c:v>
                      </c:pt>
                      <c:pt idx="11">
                        <c:v>27</c:v>
                      </c:pt>
                      <c:pt idx="12">
                        <c:v>27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47</c:v>
                      </c:pt>
                      <c:pt idx="17">
                        <c:v>56</c:v>
                      </c:pt>
                      <c:pt idx="18">
                        <c:v>58</c:v>
                      </c:pt>
                      <c:pt idx="19">
                        <c:v>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1B-4CC9-A95B-741BA2E225F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RTL_RDL_indicator!$I$4</c15:sqref>
                        </c15:formulaRef>
                      </c:ext>
                    </c:extLst>
                    <c:strCache>
                      <c:ptCount val="1"/>
                      <c:pt idx="0">
                        <c:v>RTT/wk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RTL_RDL_indicator!$I$5:$I$53</c15:sqref>
                        </c15:fullRef>
                        <c15:formulaRef>
                          <c15:sqref>RTL_RDL_indicator!$I$19:$I$38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1B-4CC9-A95B-741BA2E225F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352184"/>
        <c:axId val="96478252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RTL_RDL_indicator!$G$4</c15:sqref>
                        </c15:formulaRef>
                      </c:ext>
                    </c:extLst>
                    <c:strCache>
                      <c:ptCount val="1"/>
                      <c:pt idx="0">
                        <c:v>Cum Complete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RTL_RDL_indicator!$G$5:$G$53</c15:sqref>
                        </c15:fullRef>
                        <c15:formulaRef>
                          <c15:sqref>RTL_RDL_indicator!$G$19:$G$38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23</c:v>
                      </c:pt>
                      <c:pt idx="13">
                        <c:v>26</c:v>
                      </c:pt>
                      <c:pt idx="14">
                        <c:v>32</c:v>
                      </c:pt>
                      <c:pt idx="15">
                        <c:v>32</c:v>
                      </c:pt>
                      <c:pt idx="16">
                        <c:v>43</c:v>
                      </c:pt>
                      <c:pt idx="17">
                        <c:v>52</c:v>
                      </c:pt>
                      <c:pt idx="18">
                        <c:v>54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31B-4CC9-A95B-741BA2E225F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RTL_RDL_indicator!$J$4</c15:sqref>
                        </c15:formulaRef>
                      </c:ext>
                    </c:extLst>
                    <c:strCache>
                      <c:ptCount val="1"/>
                      <c:pt idx="0">
                        <c:v>Cum RTT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RTL_RDL_indicator!$J$5:$J$53</c15:sqref>
                        </c15:fullRef>
                        <c15:formulaRef>
                          <c15:sqref>RTL_RDL_indicator!$J$19:$J$38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1B-4CC9-A95B-741BA2E225F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RTL_RDL_indicator!$K$4</c15:sqref>
                        </c15:formulaRef>
                      </c:ext>
                    </c:extLst>
                    <c:strCache>
                      <c:ptCount val="1"/>
                      <c:pt idx="0">
                        <c:v>Opens/wk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RTL_RDL_indicator!$K$5:$K$53</c15:sqref>
                        </c15:fullRef>
                        <c15:formulaRef>
                          <c15:sqref>RTL_RDL_indicator!$K$19:$K$38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1B-4CC9-A95B-741BA2E225FB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RTL_RDL_indicator!$C$4</c:f>
              <c:strCache>
                <c:ptCount val="1"/>
                <c:pt idx="0">
                  <c:v>Cum Incoming</c:v>
                </c:pt>
              </c:strCache>
            </c:strRef>
          </c:tx>
          <c:spPr>
            <a:ln w="34925" cap="rnd">
              <a:solidFill>
                <a:schemeClr val="accent5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RTL_RDL_indicator!$A$5:$A$53</c15:sqref>
                  </c15:fullRef>
                </c:ext>
              </c:extLst>
              <c:f>RTL_RDL_indicator!$A$19:$A$38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RTL_RDL_indicator!$C$5:$C$53</c15:sqref>
                  </c15:fullRef>
                </c:ext>
              </c:extLst>
              <c:f>RTL_RDL_indicator!$C$19:$C$38</c:f>
              <c:numCache>
                <c:formatCode>General</c:formatCode>
                <c:ptCount val="20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34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  <c:pt idx="14">
                  <c:v>50</c:v>
                </c:pt>
                <c:pt idx="15">
                  <c:v>57</c:v>
                </c:pt>
                <c:pt idx="16">
                  <c:v>62</c:v>
                </c:pt>
                <c:pt idx="17">
                  <c:v>66</c:v>
                </c:pt>
                <c:pt idx="18">
                  <c:v>71</c:v>
                </c:pt>
                <c:pt idx="19">
                  <c:v>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31B-4CC9-A95B-741BA2E225FB}"/>
            </c:ext>
          </c:extLst>
        </c:ser>
        <c:ser>
          <c:idx val="13"/>
          <c:order val="13"/>
          <c:tx>
            <c:strRef>
              <c:f>RTL_RDL_indicator!$O$4</c:f>
              <c:strCache>
                <c:ptCount val="1"/>
                <c:pt idx="0">
                  <c:v>Total Open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RTL_RDL_indicator!$A$5:$A$53</c15:sqref>
                  </c15:fullRef>
                </c:ext>
              </c:extLst>
              <c:f>RTL_RDL_indicator!$A$19:$A$38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RTL_RDL_indicator!$O$5:$O$53</c15:sqref>
                  </c15:fullRef>
                </c:ext>
              </c:extLst>
              <c:f>RTL_RDL_indicator!$O$19:$O$38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B-4CC9-A95B-741BA2E22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33920"/>
        <c:axId val="97393293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RTL_RDL_indicator!$E$4</c15:sqref>
                        </c15:formulaRef>
                      </c:ext>
                    </c:extLst>
                    <c:strCache>
                      <c:ptCount val="1"/>
                      <c:pt idx="0">
                        <c:v>Cum Reject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RTL_RDL_indicator!$E$5:$E$53</c15:sqref>
                        </c15:fullRef>
                        <c15:formulaRef>
                          <c15:sqref>RTL_RDL_indicator!$E$19:$E$38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31B-4CC9-A95B-741BA2E225F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RTL_RDL_indicator!$L$4</c15:sqref>
                        </c15:formulaRef>
                      </c:ext>
                    </c:extLst>
                    <c:strCache>
                      <c:ptCount val="1"/>
                      <c:pt idx="0">
                        <c:v>opens cum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RTL_RDL_indicator!$L$5:$L$53</c15:sqref>
                        </c15:fullRef>
                        <c15:formulaRef>
                          <c15:sqref>RTL_RDL_indicator!$L$19:$L$38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1B-4CC9-A95B-741BA2E225F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RTL_RDL_indicator!$M$4</c15:sqref>
                        </c15:formulaRef>
                      </c:ext>
                    </c:extLst>
                    <c:strCache>
                      <c:ptCount val="1"/>
                      <c:pt idx="0">
                        <c:v>Change_def/wk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RTL_RDL_indicator!$M$5:$M$53</c15:sqref>
                        </c15:fullRef>
                        <c15:formulaRef>
                          <c15:sqref>RTL_RDL_indicator!$M$19:$M$38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1B-4CC9-A95B-741BA2E225F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RTL_RDL_indicator!$N$4</c15:sqref>
                        </c15:formulaRef>
                      </c:ext>
                    </c:extLst>
                    <c:strCache>
                      <c:ptCount val="1"/>
                      <c:pt idx="0">
                        <c:v>Cum Change_def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RTL_RDL_indicator!$N$5:$N$53</c15:sqref>
                        </c15:fullRef>
                        <c15:formulaRef>
                          <c15:sqref>RTL_RDL_indicator!$N$19:$N$38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1B-4CC9-A95B-741BA2E225F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RTL_RDL_indicator!$P$4</c15:sqref>
                        </c15:formulaRef>
                      </c:ext>
                    </c:extLst>
                    <c:strCache>
                      <c:ptCount val="1"/>
                      <c:pt idx="0">
                        <c:v>Projected</c:v>
                      </c:pt>
                    </c:strCache>
                  </c:strRef>
                </c:tx>
                <c:spPr>
                  <a:ln w="34925" cap="rnd">
                    <a:solidFill>
                      <a:schemeClr val="tx2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RTL_RDL_indicator!$P$5:$P$53</c15:sqref>
                        </c15:fullRef>
                        <c15:formulaRef>
                          <c15:sqref>RTL_RDL_indicator!$P$19:$P$38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31B-4CC9-A95B-741BA2E225F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RTL_RDL_indicator!$Q$4</c15:sqref>
                        </c15:formulaRef>
                      </c:ext>
                    </c:extLst>
                    <c:strCache>
                      <c:ptCount val="1"/>
                      <c:pt idx="0">
                        <c:v>Cum projected</c:v>
                      </c:pt>
                    </c:strCache>
                  </c:strRef>
                </c:tx>
                <c:spPr>
                  <a:ln w="34925" cap="rnd">
                    <a:solidFill>
                      <a:srgbClr val="0070C0"/>
                    </a:solidFill>
                    <a:prstDash val="sysDot"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RTL_RDL_indicator!$A$5:$A$53</c15:sqref>
                        </c15:fullRef>
                        <c15:formulaRef>
                          <c15:sqref>RTL_RDL_indicator!$A$19:$A$38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RTL_RDL_indicator!$Q$5:$Q$53</c15:sqref>
                        </c15:fullRef>
                        <c15:formulaRef>
                          <c15:sqref>RTL_RDL_indicator!$Q$19:$Q$38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22</c:v>
                      </c:pt>
                      <c:pt idx="4">
                        <c:v>25</c:v>
                      </c:pt>
                      <c:pt idx="5">
                        <c:v>28</c:v>
                      </c:pt>
                      <c:pt idx="6">
                        <c:v>31</c:v>
                      </c:pt>
                      <c:pt idx="7">
                        <c:v>34</c:v>
                      </c:pt>
                      <c:pt idx="8">
                        <c:v>37</c:v>
                      </c:pt>
                      <c:pt idx="9">
                        <c:v>40</c:v>
                      </c:pt>
                      <c:pt idx="10">
                        <c:v>43</c:v>
                      </c:pt>
                      <c:pt idx="11">
                        <c:v>46</c:v>
                      </c:pt>
                      <c:pt idx="12">
                        <c:v>49</c:v>
                      </c:pt>
                      <c:pt idx="13">
                        <c:v>52</c:v>
                      </c:pt>
                      <c:pt idx="14">
                        <c:v>55</c:v>
                      </c:pt>
                      <c:pt idx="15">
                        <c:v>59</c:v>
                      </c:pt>
                      <c:pt idx="16">
                        <c:v>63</c:v>
                      </c:pt>
                      <c:pt idx="17">
                        <c:v>67</c:v>
                      </c:pt>
                      <c:pt idx="18">
                        <c:v>70</c:v>
                      </c:pt>
                      <c:pt idx="19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31B-4CC9-A95B-741BA2E225FB}"/>
                  </c:ext>
                </c:extLst>
              </c15:ser>
            </c15:filteredLineSeries>
          </c:ext>
        </c:extLst>
      </c:lineChart>
      <c:catAx>
        <c:axId val="95635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82520"/>
        <c:crosses val="autoZero"/>
        <c:auto val="1"/>
        <c:lblAlgn val="ctr"/>
        <c:lblOffset val="100"/>
        <c:noMultiLvlLbl val="0"/>
      </c:catAx>
      <c:valAx>
        <c:axId val="9647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52184"/>
        <c:crosses val="autoZero"/>
        <c:crossBetween val="between"/>
      </c:valAx>
      <c:valAx>
        <c:axId val="973932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33920"/>
        <c:crosses val="max"/>
        <c:crossBetween val="between"/>
      </c:valAx>
      <c:catAx>
        <c:axId val="97393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932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GNA-N Bug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Overall_indicator!$AX$3</c:f>
              <c:strCache>
                <c:ptCount val="1"/>
                <c:pt idx="0">
                  <c:v>cum doc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Overall_indicator!$AX$4:$AX$53</c15:sqref>
                  </c15:fullRef>
                </c:ext>
              </c:extLst>
              <c:f>Overall_indicator!$AX$18:$AX$37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8-4FA1-971E-085545A7FD63}"/>
            </c:ext>
          </c:extLst>
        </c:ser>
        <c:ser>
          <c:idx val="3"/>
          <c:order val="3"/>
          <c:tx>
            <c:strRef>
              <c:f>Overall_indicator!$AZ$3</c:f>
              <c:strCache>
                <c:ptCount val="1"/>
                <c:pt idx="0">
                  <c:v>cum RTL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Overall_indicator!$AZ$4:$AZ$53</c15:sqref>
                  </c15:fullRef>
                </c:ext>
              </c:extLst>
              <c:f>Overall_indicator!$AZ$18:$AZ$37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8-4FA1-971E-085545A7FD63}"/>
            </c:ext>
          </c:extLst>
        </c:ser>
        <c:ser>
          <c:idx val="9"/>
          <c:order val="9"/>
          <c:tx>
            <c:strRef>
              <c:f>Overall_indicator!$BF$3</c:f>
              <c:strCache>
                <c:ptCount val="1"/>
                <c:pt idx="0">
                  <c:v>cum tfm/support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Overall_indicator!$BF$4:$BF$53</c15:sqref>
                  </c15:fullRef>
                </c:ext>
              </c:extLst>
              <c:f>Overall_indicator!$BF$18:$BF$37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78-4FA1-971E-085545A7FD63}"/>
            </c:ext>
          </c:extLst>
        </c:ser>
        <c:ser>
          <c:idx val="5"/>
          <c:order val="5"/>
          <c:tx>
            <c:strRef>
              <c:f>Overall_indicator!$BB$3</c:f>
              <c:strCache>
                <c:ptCount val="1"/>
                <c:pt idx="0">
                  <c:v>cum verif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Overall_indicator!$BB$4:$BB$53</c15:sqref>
                  </c15:fullRef>
                </c:ext>
              </c:extLst>
              <c:f>Overall_indicator!$BB$18:$BB$37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8-4FA1-971E-085545A7FD63}"/>
            </c:ext>
          </c:extLst>
        </c:ser>
        <c:ser>
          <c:idx val="7"/>
          <c:order val="7"/>
          <c:tx>
            <c:strRef>
              <c:f>Overall_indicator!$BD$3</c:f>
              <c:strCache>
                <c:ptCount val="1"/>
                <c:pt idx="0">
                  <c:v>cum other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Overall_indicator!$BD$4:$BD$53</c15:sqref>
                  </c15:fullRef>
                </c:ext>
              </c:extLst>
              <c:f>Overall_indicator!$BD$18:$BD$37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8-4FA1-971E-085545A7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7899584"/>
        <c:axId val="687905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Overall_indicator!$AW$3</c15:sqref>
                        </c15:formulaRef>
                      </c:ext>
                    </c:extLst>
                    <c:strCache>
                      <c:ptCount val="1"/>
                      <c:pt idx="0">
                        <c:v>doc/wk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Overall_indicator!$AW$4:$AW$53</c15:sqref>
                        </c15:fullRef>
                        <c15:formulaRef>
                          <c15:sqref>Overall_indicator!$AW$18:$AW$37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78-4FA1-971E-085545A7FD6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Overall_indicator!$AY$3</c15:sqref>
                        </c15:formulaRef>
                      </c:ext>
                    </c:extLst>
                    <c:strCache>
                      <c:ptCount val="1"/>
                      <c:pt idx="0">
                        <c:v>RTL-RDL/wk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Overall_indicator!$AY$4:$AY$53</c15:sqref>
                        </c15:fullRef>
                        <c15:formulaRef>
                          <c15:sqref>Overall_indicator!$AY$18:$AY$37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78-4FA1-971E-085545A7FD6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Overall_indicator!$BA$3</c15:sqref>
                        </c15:formulaRef>
                      </c:ext>
                    </c:extLst>
                    <c:strCache>
                      <c:ptCount val="1"/>
                      <c:pt idx="0">
                        <c:v>verif/wk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Overall_indicator!$BA$4:$BA$53</c15:sqref>
                        </c15:fullRef>
                        <c15:formulaRef>
                          <c15:sqref>Overall_indicator!$BA$18:$BA$37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78-4FA1-971E-085545A7FD6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Overall_indicator!$BC$3</c15:sqref>
                        </c15:formulaRef>
                      </c:ext>
                    </c:extLst>
                    <c:strCache>
                      <c:ptCount val="1"/>
                      <c:pt idx="0">
                        <c:v>other/wk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Overall_indicator!$BC$4:$BC$53</c15:sqref>
                        </c15:fullRef>
                        <c15:formulaRef>
                          <c15:sqref>Overall_indicator!$BC$18:$BC$37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78-4FA1-971E-085545A7FD6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Overall_indicator!$BE$3</c15:sqref>
                        </c15:formulaRef>
                      </c:ext>
                    </c:extLst>
                    <c:strCache>
                      <c:ptCount val="1"/>
                      <c:pt idx="0">
                        <c:v>tfm-support/wk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Overall_indicator!$BE$4:$BE$53</c15:sqref>
                        </c15:fullRef>
                        <c15:formulaRef>
                          <c15:sqref>Overall_indicator!$BE$18:$BE$37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78-4FA1-971E-085545A7FD63}"/>
                  </c:ext>
                </c:extLst>
              </c15:ser>
            </c15:filteredBarSeries>
          </c:ext>
        </c:extLst>
      </c:barChart>
      <c:catAx>
        <c:axId val="6878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905160"/>
        <c:crosses val="autoZero"/>
        <c:auto val="1"/>
        <c:lblAlgn val="ctr"/>
        <c:lblOffset val="100"/>
        <c:noMultiLvlLbl val="0"/>
      </c:catAx>
      <c:valAx>
        <c:axId val="68790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013107257298359E-2"/>
          <c:y val="0.14593912368096842"/>
          <c:w val="0.58831221366146436"/>
          <c:h val="6.5255677147085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85000"/>
          </a:schemeClr>
        </a:gs>
        <a:gs pos="100000">
          <a:schemeClr val="bg1">
            <a:lumMod val="50000"/>
          </a:schemeClr>
        </a:gs>
      </a:gsLst>
      <a:lin ang="5400000" scaled="1"/>
      <a:tileRect/>
    </a:gra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GNA-N Bug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C68-44EB-A6D3-E94632AB26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8C68-44EB-A6D3-E94632AB26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8C68-44EB-A6D3-E94632AB26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8C68-44EB-A6D3-E94632AB26B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8C68-44EB-A6D3-E94632AB26B4}"/>
              </c:ext>
            </c:extLst>
          </c:dPt>
          <c:dLbls>
            <c:dLbl>
              <c:idx val="4"/>
              <c:layout>
                <c:manualLayout>
                  <c:x val="0.21351596675415574"/>
                  <c:y val="-1.19710557013706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68-44EB-A6D3-E94632AB26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Overall_indicator!$AW$55:$BE$55</c15:sqref>
                  </c15:fullRef>
                </c:ext>
              </c:extLst>
              <c:f>(Overall_indicator!$AW$55,Overall_indicator!$AY$55,Overall_indicator!$BA$55,Overall_indicator!$BC$55,Overall_indicator!$BE$55)</c:f>
              <c:strCache>
                <c:ptCount val="5"/>
                <c:pt idx="0">
                  <c:v>HAS</c:v>
                </c:pt>
                <c:pt idx="1">
                  <c:v>RDL/RTL</c:v>
                </c:pt>
                <c:pt idx="2">
                  <c:v>Verif</c:v>
                </c:pt>
                <c:pt idx="3">
                  <c:v>Other</c:v>
                </c:pt>
                <c:pt idx="4">
                  <c:v>TFM/support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Overall_indicator!$AW$56:$BE$56</c15:sqref>
                  </c15:fullRef>
                </c:ext>
              </c:extLst>
              <c:f>(Overall_indicator!$AW$56,Overall_indicator!$AY$56,Overall_indicator!$BA$56,Overall_indicator!$BC$56,Overall_indicator!$BE$56)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8C68-44EB-A6D3-E94632AB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GNA-N: Team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Overall_indicator!$BL$3</c:f>
              <c:strCache>
                <c:ptCount val="1"/>
                <c:pt idx="0">
                  <c:v>cum sighting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Overall_indicator!$BL$4:$BL$53</c15:sqref>
                  </c15:fullRef>
                </c:ext>
              </c:extLst>
              <c:f>Overall_indicator!$BL$18:$BL$37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39-4E7B-B280-4956E807592E}"/>
            </c:ext>
          </c:extLst>
        </c:ser>
        <c:ser>
          <c:idx val="1"/>
          <c:order val="1"/>
          <c:tx>
            <c:strRef>
              <c:f>Overall_indicator!$BH$3</c:f>
              <c:strCache>
                <c:ptCount val="1"/>
                <c:pt idx="0">
                  <c:v>cum int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Overall_indicator!$BH$4:$BH$53</c15:sqref>
                  </c15:fullRef>
                </c:ext>
              </c:extLst>
              <c:f>Overall_indicator!$BH$18:$BH$37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16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9-4E7B-B280-4956E807592E}"/>
            </c:ext>
          </c:extLst>
        </c:ser>
        <c:ser>
          <c:idx val="3"/>
          <c:order val="3"/>
          <c:tx>
            <c:strRef>
              <c:f>Overall_indicator!$BJ$3</c:f>
              <c:strCache>
                <c:ptCount val="1"/>
                <c:pt idx="0">
                  <c:v>cum ext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Overall_indicator!$BJ$4:$BJ$53</c15:sqref>
                  </c15:fullRef>
                </c:ext>
              </c:extLst>
              <c:f>Overall_indicator!$BJ$18:$BJ$37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9-4E7B-B280-4956E807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703232"/>
        <c:axId val="860696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Overall_indicator!$BG$3</c15:sqref>
                        </c15:formulaRef>
                      </c:ext>
                    </c:extLst>
                    <c:strCache>
                      <c:ptCount val="1"/>
                      <c:pt idx="0">
                        <c:v>int/wk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Overall_indicator!$BG$4:$BG$53</c15:sqref>
                        </c15:fullRef>
                        <c15:formulaRef>
                          <c15:sqref>Overall_indicator!$BG$18:$BG$37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39-4E7B-B280-4956E807592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Overall_indicator!$BI$3</c15:sqref>
                        </c15:formulaRef>
                      </c:ext>
                    </c:extLst>
                    <c:strCache>
                      <c:ptCount val="1"/>
                      <c:pt idx="0">
                        <c:v>ext/wk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Overall_indicator!$BI$4:$BI$53</c15:sqref>
                        </c15:fullRef>
                        <c15:formulaRef>
                          <c15:sqref>Overall_indicator!$BI$18:$BI$37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39-4E7B-B280-4956E807592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Overall_indicator!$BK$3</c15:sqref>
                        </c15:formulaRef>
                      </c:ext>
                    </c:extLst>
                    <c:strCache>
                      <c:ptCount val="1"/>
                      <c:pt idx="0">
                        <c:v>sighting/wk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Overall_indicator!$BK$4:$BK$53</c15:sqref>
                        </c15:fullRef>
                        <c15:formulaRef>
                          <c15:sqref>Overall_indicator!$BK$18:$BK$37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39-4E7B-B280-4956E807592E}"/>
                  </c:ext>
                </c:extLst>
              </c15:ser>
            </c15:filteredLineSeries>
          </c:ext>
        </c:extLst>
      </c:lineChart>
      <c:valAx>
        <c:axId val="8606960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03232"/>
        <c:crosses val="max"/>
        <c:crossBetween val="between"/>
      </c:valAx>
      <c:catAx>
        <c:axId val="8607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9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75000"/>
          </a:schemeClr>
        </a:gs>
        <a:gs pos="100000">
          <a:schemeClr val="bg1">
            <a:lumMod val="50000"/>
          </a:schemeClr>
        </a:gs>
      </a:gsLst>
      <a:lin ang="5400000" scaled="1"/>
      <a:tileRect/>
    </a:gra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ANNA- Overall Bug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Overall_indicator!$C$3</c:f>
              <c:strCache>
                <c:ptCount val="1"/>
                <c:pt idx="0">
                  <c:v>Incoming/wk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Overall_indicator!$C$4:$C$53</c15:sqref>
                  </c15:fullRef>
                </c:ext>
              </c:extLst>
              <c:f>Overall_indicator!$C$18:$C$37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C-4A3C-9A06-88F5C57E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05976"/>
        <c:axId val="20546079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Overall_indicator!$E$3</c15:sqref>
                        </c15:formulaRef>
                      </c:ext>
                    </c:extLst>
                    <c:strCache>
                      <c:ptCount val="1"/>
                      <c:pt idx="0">
                        <c:v>Reject/wk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Overall_indicator!$E$4:$E$53</c15:sqref>
                        </c15:fullRef>
                        <c15:formulaRef>
                          <c15:sqref>Overall_indicator!$E$18:$E$37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87C-4A3C-9A06-88F5C57E300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Overall_indicator!$F$3</c15:sqref>
                        </c15:formulaRef>
                      </c:ext>
                    </c:extLst>
                    <c:strCache>
                      <c:ptCount val="1"/>
                      <c:pt idx="0">
                        <c:v>Cum Reject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Overall_indicator!$F$4:$F$53</c15:sqref>
                        </c15:fullRef>
                        <c15:formulaRef>
                          <c15:sqref>Overall_indicator!$F$18:$F$37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7C-4A3C-9A06-88F5C57E300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Overall_indicator!$G$3</c15:sqref>
                        </c15:formulaRef>
                      </c:ext>
                    </c:extLst>
                    <c:strCache>
                      <c:ptCount val="1"/>
                      <c:pt idx="0">
                        <c:v>Complete/wk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Overall_indicator!$G$4:$G$53</c15:sqref>
                        </c15:fullRef>
                        <c15:formulaRef>
                          <c15:sqref>Overall_indicator!$G$18:$G$37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15</c:v>
                      </c:pt>
                      <c:pt idx="17">
                        <c:v>10</c:v>
                      </c:pt>
                      <c:pt idx="18">
                        <c:v>4</c:v>
                      </c:pt>
                      <c:pt idx="1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7C-4A3C-9A06-88F5C57E300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Overall_indicator!$H$3</c15:sqref>
                        </c15:formulaRef>
                      </c:ext>
                    </c:extLst>
                    <c:strCache>
                      <c:ptCount val="1"/>
                      <c:pt idx="0">
                        <c:v>Cum Complete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Overall_indicator!$H$4:$H$53</c15:sqref>
                        </c15:fullRef>
                        <c15:formulaRef>
                          <c15:sqref>Overall_indicator!$H$18:$H$37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34</c:v>
                      </c:pt>
                      <c:pt idx="12">
                        <c:v>35</c:v>
                      </c:pt>
                      <c:pt idx="13">
                        <c:v>39</c:v>
                      </c:pt>
                      <c:pt idx="14">
                        <c:v>45</c:v>
                      </c:pt>
                      <c:pt idx="15">
                        <c:v>45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74</c:v>
                      </c:pt>
                      <c:pt idx="19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7C-4A3C-9A06-88F5C57E300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Overall_indicator!$D$3</c:f>
              <c:strCache>
                <c:ptCount val="1"/>
                <c:pt idx="0">
                  <c:v>Cum Incoming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Overall_indicator!$D$4:$D$53</c15:sqref>
                  </c15:fullRef>
                </c:ext>
              </c:extLst>
              <c:f>Overall_indicator!$D$18:$D$37</c:f>
              <c:numCache>
                <c:formatCode>General</c:formatCode>
                <c:ptCount val="20"/>
                <c:pt idx="0">
                  <c:v>35</c:v>
                </c:pt>
                <c:pt idx="1">
                  <c:v>37</c:v>
                </c:pt>
                <c:pt idx="2">
                  <c:v>38</c:v>
                </c:pt>
                <c:pt idx="3">
                  <c:v>40</c:v>
                </c:pt>
                <c:pt idx="4">
                  <c:v>41</c:v>
                </c:pt>
                <c:pt idx="5">
                  <c:v>43</c:v>
                </c:pt>
                <c:pt idx="6">
                  <c:v>54</c:v>
                </c:pt>
                <c:pt idx="7">
                  <c:v>57</c:v>
                </c:pt>
                <c:pt idx="8">
                  <c:v>61</c:v>
                </c:pt>
                <c:pt idx="9">
                  <c:v>64</c:v>
                </c:pt>
                <c:pt idx="10">
                  <c:v>67</c:v>
                </c:pt>
                <c:pt idx="11">
                  <c:v>71</c:v>
                </c:pt>
                <c:pt idx="12">
                  <c:v>72</c:v>
                </c:pt>
                <c:pt idx="13">
                  <c:v>74</c:v>
                </c:pt>
                <c:pt idx="14">
                  <c:v>81</c:v>
                </c:pt>
                <c:pt idx="15">
                  <c:v>89</c:v>
                </c:pt>
                <c:pt idx="16">
                  <c:v>98</c:v>
                </c:pt>
                <c:pt idx="17">
                  <c:v>109</c:v>
                </c:pt>
                <c:pt idx="18">
                  <c:v>120</c:v>
                </c:pt>
                <c:pt idx="1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C-4A3C-9A06-88F5C57E3009}"/>
            </c:ext>
          </c:extLst>
        </c:ser>
        <c:ser>
          <c:idx val="13"/>
          <c:order val="13"/>
          <c:tx>
            <c:strRef>
              <c:f>Overall_indicator!$P$3</c:f>
              <c:strCache>
                <c:ptCount val="1"/>
                <c:pt idx="0">
                  <c:v>Total Open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Overall_indicator!$P$4:$P$53</c15:sqref>
                  </c15:fullRef>
                </c:ext>
              </c:extLst>
              <c:f>Overall_indicator!$P$18:$P$37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15</c:v>
                </c:pt>
                <c:pt idx="17">
                  <c:v>19</c:v>
                </c:pt>
                <c:pt idx="18">
                  <c:v>28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7C-4A3C-9A06-88F5C57E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96040"/>
        <c:axId val="206789571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Overall_indicator!$I$3</c15:sqref>
                        </c15:formulaRef>
                      </c:ext>
                    </c:extLst>
                    <c:strCache>
                      <c:ptCount val="1"/>
                      <c:pt idx="0">
                        <c:v>Total Closed</c:v>
                      </c:pt>
                    </c:strCache>
                  </c:strRef>
                </c:tx>
                <c:spPr>
                  <a:ln w="34925" cap="rnd">
                    <a:solidFill>
                      <a:srgbClr val="00B05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Overall_indicator!$I$4:$I$53</c15:sqref>
                        </c15:fullRef>
                        <c15:formulaRef>
                          <c15:sqref>Overall_indicator!$I$18:$I$37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35</c:v>
                      </c:pt>
                      <c:pt idx="10">
                        <c:v>36</c:v>
                      </c:pt>
                      <c:pt idx="11">
                        <c:v>39</c:v>
                      </c:pt>
                      <c:pt idx="12">
                        <c:v>40</c:v>
                      </c:pt>
                      <c:pt idx="13">
                        <c:v>44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66</c:v>
                      </c:pt>
                      <c:pt idx="17">
                        <c:v>76</c:v>
                      </c:pt>
                      <c:pt idx="18">
                        <c:v>80</c:v>
                      </c:pt>
                      <c:pt idx="19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87C-4A3C-9A06-88F5C57E300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Overall_indicator!$J$3</c15:sqref>
                        </c15:formulaRef>
                      </c:ext>
                    </c:extLst>
                    <c:strCache>
                      <c:ptCount val="1"/>
                      <c:pt idx="0">
                        <c:v>RTT per wk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Overall_indicator!$J$4:$J$53</c15:sqref>
                        </c15:fullRef>
                        <c15:formulaRef>
                          <c15:sqref>Overall_indicator!$J$18:$J$37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7C-4A3C-9A06-88F5C57E300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Overall_indicator!$K$3</c15:sqref>
                        </c15:formulaRef>
                      </c:ext>
                    </c:extLst>
                    <c:strCache>
                      <c:ptCount val="1"/>
                      <c:pt idx="0">
                        <c:v>cum RTT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Overall_indicator!$K$4:$K$53</c15:sqref>
                        </c15:fullRef>
                        <c15:formulaRef>
                          <c15:sqref>Overall_indicator!$K$18:$K$37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7C-4A3C-9A06-88F5C57E300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Overall_indicator!$L$3</c15:sqref>
                        </c15:formulaRef>
                      </c:ext>
                    </c:extLst>
                    <c:strCache>
                      <c:ptCount val="1"/>
                      <c:pt idx="0">
                        <c:v>Change_def/wk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Overall_indicator!$L$4:$L$53</c15:sqref>
                        </c15:fullRef>
                        <c15:formulaRef>
                          <c15:sqref>Overall_indicator!$L$18:$L$37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7C-4A3C-9A06-88F5C57E300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Overall_indicator!$M$3</c15:sqref>
                        </c15:formulaRef>
                      </c:ext>
                    </c:extLst>
                    <c:strCache>
                      <c:ptCount val="1"/>
                      <c:pt idx="0">
                        <c:v>Cum Change_def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Overall_indicator!$M$4:$M$53</c15:sqref>
                        </c15:fullRef>
                        <c15:formulaRef>
                          <c15:sqref>Overall_indicator!$M$18:$M$37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7C-4A3C-9A06-88F5C57E300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Overall_indicator!$N$3</c15:sqref>
                        </c15:formulaRef>
                      </c:ext>
                    </c:extLst>
                    <c:strCache>
                      <c:ptCount val="1"/>
                      <c:pt idx="0">
                        <c:v>Open/wk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Overall_indicator!$N$4:$N$53</c15:sqref>
                        </c15:fullRef>
                        <c15:formulaRef>
                          <c15:sqref>Overall_indicator!$N$18:$N$37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7C-4A3C-9A06-88F5C57E300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Overall_indicator!$O$3</c15:sqref>
                        </c15:formulaRef>
                      </c:ext>
                    </c:extLst>
                    <c:strCache>
                      <c:ptCount val="1"/>
                      <c:pt idx="0">
                        <c:v>Cum Open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Overall_indicator!$O$4:$O$53</c15:sqref>
                        </c15:fullRef>
                        <c15:formulaRef>
                          <c15:sqref>Overall_indicator!$O$18:$O$37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11</c:v>
                      </c:pt>
                      <c:pt idx="17">
                        <c:v>13</c:v>
                      </c:pt>
                      <c:pt idx="18">
                        <c:v>16</c:v>
                      </c:pt>
                      <c:pt idx="19">
                        <c:v>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7C-4A3C-9A06-88F5C57E3009}"/>
                  </c:ext>
                </c:extLst>
              </c15:ser>
            </c15:filteredLineSeries>
          </c:ext>
        </c:extLst>
      </c:lineChart>
      <c:catAx>
        <c:axId val="205460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07944"/>
        <c:crosses val="autoZero"/>
        <c:auto val="1"/>
        <c:lblAlgn val="ctr"/>
        <c:lblOffset val="100"/>
        <c:noMultiLvlLbl val="0"/>
      </c:catAx>
      <c:valAx>
        <c:axId val="20546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05976"/>
        <c:crosses val="autoZero"/>
        <c:crossBetween val="between"/>
      </c:valAx>
      <c:valAx>
        <c:axId val="206789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96040"/>
        <c:crosses val="max"/>
        <c:crossBetween val="between"/>
      </c:valAx>
      <c:catAx>
        <c:axId val="2067896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789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ANNA Bug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587719298245612E-2"/>
          <c:y val="0.21889012979456232"/>
          <c:w val="0.82675438596491224"/>
          <c:h val="0.5507129785177329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9A8C-4548-9284-B2880BD766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9A8C-4548-9284-B2880BD766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9A8C-4548-9284-B2880BD766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9A8C-4548-9284-B2880BD766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9A8C-4548-9284-B2880BD76629}"/>
              </c:ext>
            </c:extLst>
          </c:dPt>
          <c:dLbls>
            <c:dLbl>
              <c:idx val="1"/>
              <c:layout>
                <c:manualLayout>
                  <c:x val="0.1295234897963336"/>
                  <c:y val="-0.3154461942257217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8C-4548-9284-B2880BD76629}"/>
                </c:ext>
              </c:extLst>
            </c:dLbl>
            <c:dLbl>
              <c:idx val="3"/>
              <c:layout>
                <c:manualLayout>
                  <c:x val="6.2310920016576878E-2"/>
                  <c:y val="5.6028737210581415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8C-4548-9284-B2880BD76629}"/>
                </c:ext>
              </c:extLst>
            </c:dLbl>
            <c:dLbl>
              <c:idx val="4"/>
              <c:layout>
                <c:manualLayout>
                  <c:x val="0.17952458686566619"/>
                  <c:y val="-2.23722034745656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09523809523808"/>
                      <c:h val="6.15961199294532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A8C-4548-9284-B2880BD766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Overall_indicator!$Q$56:$Y$56</c15:sqref>
                  </c15:fullRef>
                </c:ext>
              </c:extLst>
              <c:f>(Overall_indicator!$Q$56,Overall_indicator!$S$56,Overall_indicator!$U$56,Overall_indicator!$W$56,Overall_indicator!$Y$56)</c:f>
              <c:strCache>
                <c:ptCount val="5"/>
                <c:pt idx="0">
                  <c:v>HAS</c:v>
                </c:pt>
                <c:pt idx="1">
                  <c:v>RDL/RTL</c:v>
                </c:pt>
                <c:pt idx="2">
                  <c:v>Verif</c:v>
                </c:pt>
                <c:pt idx="3">
                  <c:v>Other</c:v>
                </c:pt>
                <c:pt idx="4">
                  <c:v>TFM/Support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Overall_indicator!$Q$57:$Y$57</c15:sqref>
                  </c15:fullRef>
                </c:ext>
              </c:extLst>
              <c:f>(Overall_indicator!$Q$57,Overall_indicator!$S$57,Overall_indicator!$U$57,Overall_indicator!$W$57,Overall_indicator!$Y$57)</c:f>
              <c:numCache>
                <c:formatCode>General</c:formatCode>
                <c:ptCount val="5"/>
                <c:pt idx="0">
                  <c:v>24</c:v>
                </c:pt>
                <c:pt idx="1">
                  <c:v>72</c:v>
                </c:pt>
                <c:pt idx="2">
                  <c:v>17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Overall_indicator!$R$57</c15:sqref>
                  <c15:bubble3D val="0"/>
                </c15:categoryFilterException>
                <c15:categoryFilterException>
                  <c15:sqref>Overall_indicator!$T$57</c15:sqref>
                  <c15:bubble3D val="0"/>
                </c15:categoryFilterException>
                <c15:categoryFilterException>
                  <c15:sqref>Overall_indicator!$V$57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9A8C-4548-9284-B2880BD76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ANNA Bug Status</a:t>
            </a:r>
          </a:p>
        </c:rich>
      </c:tx>
      <c:layout>
        <c:manualLayout>
          <c:xMode val="edge"/>
          <c:yMode val="edge"/>
          <c:x val="0.38403453244814989"/>
          <c:y val="4.261363636363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45374625569571E-2"/>
          <c:y val="9.1160593792172756E-2"/>
          <c:w val="0.93877147791470306"/>
          <c:h val="0.75071337236691571"/>
        </c:manualLayout>
      </c:layout>
      <c:barChart>
        <c:barDir val="col"/>
        <c:grouping val="stacked"/>
        <c:varyColors val="0"/>
        <c:ser>
          <c:idx val="12"/>
          <c:order val="12"/>
          <c:tx>
            <c:strRef>
              <c:f>Overall_indicator!$O$3</c:f>
              <c:strCache>
                <c:ptCount val="1"/>
                <c:pt idx="0">
                  <c:v>Cum 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Overall_indicator!$O$4:$O$53</c15:sqref>
                  </c15:fullRef>
                </c:ext>
              </c:extLst>
              <c:f>Overall_indicator!$O$18:$O$37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13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9C-4021-930D-D2E86FC8ED62}"/>
            </c:ext>
          </c:extLst>
        </c:ser>
        <c:ser>
          <c:idx val="3"/>
          <c:order val="3"/>
          <c:tx>
            <c:strRef>
              <c:f>Overall_indicator!$F$3</c:f>
              <c:strCache>
                <c:ptCount val="1"/>
                <c:pt idx="0">
                  <c:v>Cum Reject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Overall_indicator!$F$4:$F$53</c15:sqref>
                  </c15:fullRef>
                </c:ext>
              </c:extLst>
              <c:f>Overall_indicator!$F$18:$F$37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C-4021-930D-D2E86FC8ED62}"/>
            </c:ext>
          </c:extLst>
        </c:ser>
        <c:ser>
          <c:idx val="5"/>
          <c:order val="5"/>
          <c:tx>
            <c:strRef>
              <c:f>Overall_indicator!$H$3</c:f>
              <c:strCache>
                <c:ptCount val="1"/>
                <c:pt idx="0">
                  <c:v>Cum Complete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Overall_indicator!$H$4:$H$53</c15:sqref>
                  </c15:fullRef>
                </c:ext>
              </c:extLst>
              <c:f>Overall_indicator!$H$18:$H$37</c:f>
              <c:numCache>
                <c:formatCode>General</c:formatCode>
                <c:ptCount val="2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30</c:v>
                </c:pt>
                <c:pt idx="10">
                  <c:v>31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45</c:v>
                </c:pt>
                <c:pt idx="15">
                  <c:v>45</c:v>
                </c:pt>
                <c:pt idx="16">
                  <c:v>60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C-4021-930D-D2E86FC8ED62}"/>
            </c:ext>
          </c:extLst>
        </c:ser>
        <c:ser>
          <c:idx val="8"/>
          <c:order val="8"/>
          <c:tx>
            <c:strRef>
              <c:f>Overall_indicator!$K$3</c:f>
              <c:strCache>
                <c:ptCount val="1"/>
                <c:pt idx="0">
                  <c:v>cum RTT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Overall_indicator!$K$4:$K$53</c15:sqref>
                  </c15:fullRef>
                </c:ext>
              </c:extLst>
              <c:f>Overall_indicator!$K$18:$K$37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6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9C-4021-930D-D2E86FC8ED62}"/>
            </c:ext>
          </c:extLst>
        </c:ser>
        <c:ser>
          <c:idx val="10"/>
          <c:order val="10"/>
          <c:tx>
            <c:strRef>
              <c:f>Overall_indicator!$M$3</c:f>
              <c:strCache>
                <c:ptCount val="1"/>
                <c:pt idx="0">
                  <c:v>Cum Change_def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Overall_indicator!$M$4:$M$53</c15:sqref>
                  </c15:fullRef>
                </c:ext>
              </c:extLst>
              <c:f>Overall_indicator!$M$18:$M$37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9C-4021-930D-D2E86FC8ED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54624344"/>
        <c:axId val="2054619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Overall_indicator!$C$3</c15:sqref>
                        </c15:formulaRef>
                      </c:ext>
                    </c:extLst>
                    <c:strCache>
                      <c:ptCount val="1"/>
                      <c:pt idx="0">
                        <c:v>Incoming/wk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Overall_indicator!$C$4:$C$53</c15:sqref>
                        </c15:fullRef>
                        <c15:formulaRef>
                          <c15:sqref>Overall_indicator!$C$18:$C$37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9C-4021-930D-D2E86FC8ED6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Overall_indicator!$D$3</c15:sqref>
                        </c15:formulaRef>
                      </c:ext>
                    </c:extLst>
                    <c:strCache>
                      <c:ptCount val="1"/>
                      <c:pt idx="0">
                        <c:v>Cum Incoming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Overall_indicator!$D$4:$D$53</c15:sqref>
                        </c15:fullRef>
                        <c15:formulaRef>
                          <c15:sqref>Overall_indicator!$D$18:$D$37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</c:v>
                      </c:pt>
                      <c:pt idx="1">
                        <c:v>37</c:v>
                      </c:pt>
                      <c:pt idx="2">
                        <c:v>38</c:v>
                      </c:pt>
                      <c:pt idx="3">
                        <c:v>40</c:v>
                      </c:pt>
                      <c:pt idx="4">
                        <c:v>41</c:v>
                      </c:pt>
                      <c:pt idx="5">
                        <c:v>43</c:v>
                      </c:pt>
                      <c:pt idx="6">
                        <c:v>54</c:v>
                      </c:pt>
                      <c:pt idx="7">
                        <c:v>57</c:v>
                      </c:pt>
                      <c:pt idx="8">
                        <c:v>61</c:v>
                      </c:pt>
                      <c:pt idx="9">
                        <c:v>64</c:v>
                      </c:pt>
                      <c:pt idx="10">
                        <c:v>67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74</c:v>
                      </c:pt>
                      <c:pt idx="14">
                        <c:v>81</c:v>
                      </c:pt>
                      <c:pt idx="15">
                        <c:v>89</c:v>
                      </c:pt>
                      <c:pt idx="16">
                        <c:v>98</c:v>
                      </c:pt>
                      <c:pt idx="17">
                        <c:v>109</c:v>
                      </c:pt>
                      <c:pt idx="18">
                        <c:v>120</c:v>
                      </c:pt>
                      <c:pt idx="19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19C-4021-930D-D2E86FC8ED6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Overall_indicator!$E$3</c15:sqref>
                        </c15:formulaRef>
                      </c:ext>
                    </c:extLst>
                    <c:strCache>
                      <c:ptCount val="1"/>
                      <c:pt idx="0">
                        <c:v>Reject/wk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Overall_indicator!$E$4:$E$53</c15:sqref>
                        </c15:fullRef>
                        <c15:formulaRef>
                          <c15:sqref>Overall_indicator!$E$18:$E$37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19C-4021-930D-D2E86FC8ED6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Overall_indicator!$G$3</c15:sqref>
                        </c15:formulaRef>
                      </c:ext>
                    </c:extLst>
                    <c:strCache>
                      <c:ptCount val="1"/>
                      <c:pt idx="0">
                        <c:v>Complete/wk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Overall_indicator!$G$4:$G$53</c15:sqref>
                        </c15:fullRef>
                        <c15:formulaRef>
                          <c15:sqref>Overall_indicator!$G$18:$G$37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15</c:v>
                      </c:pt>
                      <c:pt idx="17">
                        <c:v>10</c:v>
                      </c:pt>
                      <c:pt idx="18">
                        <c:v>4</c:v>
                      </c:pt>
                      <c:pt idx="1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19C-4021-930D-D2E86FC8ED6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Overall_indicator!$I$3</c15:sqref>
                        </c15:formulaRef>
                      </c:ext>
                    </c:extLst>
                    <c:strCache>
                      <c:ptCount val="1"/>
                      <c:pt idx="0">
                        <c:v>Total Closed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Overall_indicator!$I$4:$I$53</c15:sqref>
                        </c15:fullRef>
                        <c15:formulaRef>
                          <c15:sqref>Overall_indicator!$I$18:$I$37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35</c:v>
                      </c:pt>
                      <c:pt idx="10">
                        <c:v>36</c:v>
                      </c:pt>
                      <c:pt idx="11">
                        <c:v>39</c:v>
                      </c:pt>
                      <c:pt idx="12">
                        <c:v>40</c:v>
                      </c:pt>
                      <c:pt idx="13">
                        <c:v>44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66</c:v>
                      </c:pt>
                      <c:pt idx="17">
                        <c:v>76</c:v>
                      </c:pt>
                      <c:pt idx="18">
                        <c:v>80</c:v>
                      </c:pt>
                      <c:pt idx="19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19C-4021-930D-D2E86FC8ED6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Overall_indicator!$J$3</c15:sqref>
                        </c15:formulaRef>
                      </c:ext>
                    </c:extLst>
                    <c:strCache>
                      <c:ptCount val="1"/>
                      <c:pt idx="0">
                        <c:v>RTT per 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Overall_indicator!$J$4:$J$53</c15:sqref>
                        </c15:fullRef>
                        <c15:formulaRef>
                          <c15:sqref>Overall_indicator!$J$18:$J$37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19C-4021-930D-D2E86FC8ED6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Overall_indicator!$L$3</c15:sqref>
                        </c15:formulaRef>
                      </c:ext>
                    </c:extLst>
                    <c:strCache>
                      <c:ptCount val="1"/>
                      <c:pt idx="0">
                        <c:v>Change_def/wk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Overall_indicator!$L$4:$L$53</c15:sqref>
                        </c15:fullRef>
                        <c15:formulaRef>
                          <c15:sqref>Overall_indicator!$L$18:$L$37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19C-4021-930D-D2E86FC8ED6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Overall_indicator!$N$3</c15:sqref>
                        </c15:formulaRef>
                      </c:ext>
                    </c:extLst>
                    <c:strCache>
                      <c:ptCount val="1"/>
                      <c:pt idx="0">
                        <c:v>Open/wk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Overall_indicator!$N$4:$N$53</c15:sqref>
                        </c15:fullRef>
                        <c15:formulaRef>
                          <c15:sqref>Overall_indicator!$N$18:$N$37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19C-4021-930D-D2E86FC8ED6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Overall_indicator!$P$3</c15:sqref>
                        </c15:formulaRef>
                      </c:ext>
                    </c:extLst>
                    <c:strCache>
                      <c:ptCount val="1"/>
                      <c:pt idx="0">
                        <c:v>Total Open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Overall_indicator!$P$4:$P$53</c15:sqref>
                        </c15:fullRef>
                        <c15:formulaRef>
                          <c15:sqref>Overall_indicator!$P$18:$P$37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15</c:v>
                      </c:pt>
                      <c:pt idx="17">
                        <c:v>19</c:v>
                      </c:pt>
                      <c:pt idx="18">
                        <c:v>28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19C-4021-930D-D2E86FC8ED6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Overall_indicator!$Q$3</c15:sqref>
                        </c15:formulaRef>
                      </c:ext>
                    </c:extLst>
                    <c:strCache>
                      <c:ptCount val="1"/>
                      <c:pt idx="0">
                        <c:v>HAS/wk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Overall_indicator!$Q$4:$Q$53</c15:sqref>
                        </c15:fullRef>
                        <c15:formulaRef>
                          <c15:sqref>Overall_indicator!$Q$18:$Q$37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19C-4021-930D-D2E86FC8ED6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Overall_indicator!$R$3</c15:sqref>
                        </c15:formulaRef>
                      </c:ext>
                    </c:extLst>
                    <c:strCache>
                      <c:ptCount val="1"/>
                      <c:pt idx="0">
                        <c:v>Cum Doc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Overall_indicator!$R$4:$R$53</c15:sqref>
                        </c15:fullRef>
                        <c15:formulaRef>
                          <c15:sqref>Overall_indicator!$R$18:$R$37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13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19C-4021-930D-D2E86FC8ED6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Overall_indicator!$S$3</c15:sqref>
                        </c15:formulaRef>
                      </c:ext>
                    </c:extLst>
                    <c:strCache>
                      <c:ptCount val="1"/>
                      <c:pt idx="0">
                        <c:v>RTL-RDL/wk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Overall_indicator!$S$4:$S$53</c15:sqref>
                        </c15:fullRef>
                        <c15:formulaRef>
                          <c15:sqref>Overall_indicator!$S$18:$S$37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19C-4021-930D-D2E86FC8ED62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Overall_indicator!$T$3</c15:sqref>
                        </c15:formulaRef>
                      </c:ext>
                    </c:extLst>
                    <c:strCache>
                      <c:ptCount val="1"/>
                      <c:pt idx="0">
                        <c:v>Cum RTL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Overall_indicator!$T$4:$T$53</c15:sqref>
                        </c15:fullRef>
                        <c15:formulaRef>
                          <c15:sqref>Overall_indicator!$T$18:$T$37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29</c:v>
                      </c:pt>
                      <c:pt idx="6">
                        <c:v>32</c:v>
                      </c:pt>
                      <c:pt idx="7">
                        <c:v>34</c:v>
                      </c:pt>
                      <c:pt idx="8">
                        <c:v>37</c:v>
                      </c:pt>
                      <c:pt idx="9">
                        <c:v>38</c:v>
                      </c:pt>
                      <c:pt idx="10">
                        <c:v>41</c:v>
                      </c:pt>
                      <c:pt idx="11">
                        <c:v>44</c:v>
                      </c:pt>
                      <c:pt idx="12">
                        <c:v>45</c:v>
                      </c:pt>
                      <c:pt idx="13">
                        <c:v>47</c:v>
                      </c:pt>
                      <c:pt idx="14">
                        <c:v>50</c:v>
                      </c:pt>
                      <c:pt idx="15">
                        <c:v>57</c:v>
                      </c:pt>
                      <c:pt idx="16">
                        <c:v>62</c:v>
                      </c:pt>
                      <c:pt idx="17">
                        <c:v>66</c:v>
                      </c:pt>
                      <c:pt idx="18">
                        <c:v>71</c:v>
                      </c:pt>
                      <c:pt idx="19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19C-4021-930D-D2E86FC8ED62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Overall_indicator!$U$3</c15:sqref>
                        </c15:formulaRef>
                      </c:ext>
                    </c:extLst>
                    <c:strCache>
                      <c:ptCount val="1"/>
                      <c:pt idx="0">
                        <c:v>verif/wk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Overall_indicator!$U$4:$U$53</c15:sqref>
                        </c15:fullRef>
                        <c15:formulaRef>
                          <c15:sqref>Overall_indicator!$U$18:$U$37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19C-4021-930D-D2E86FC8ED62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Overall_indicator!$V$3</c15:sqref>
                        </c15:formulaRef>
                      </c:ext>
                    </c:extLst>
                    <c:strCache>
                      <c:ptCount val="1"/>
                      <c:pt idx="0">
                        <c:v>cum verif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Overall_indicator!$V$4:$V$53</c15:sqref>
                        </c15:fullRef>
                        <c15:formulaRef>
                          <c15:sqref>Overall_indicator!$V$18:$V$37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10</c:v>
                      </c:pt>
                      <c:pt idx="17">
                        <c:v>14</c:v>
                      </c:pt>
                      <c:pt idx="18">
                        <c:v>16</c:v>
                      </c:pt>
                      <c:pt idx="19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19C-4021-930D-D2E86FC8ED62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Overall_indicator!$W$3</c15:sqref>
                        </c15:formulaRef>
                      </c:ext>
                    </c:extLst>
                    <c:strCache>
                      <c:ptCount val="1"/>
                      <c:pt idx="0">
                        <c:v>other/wk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Overall_indicator!$W$4:$W$53</c15:sqref>
                        </c15:fullRef>
                        <c15:formulaRef>
                          <c15:sqref>Overall_indicator!$W$18:$W$37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19C-4021-930D-D2E86FC8ED6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Overall_indicator!$X$3</c15:sqref>
                        </c15:formulaRef>
                      </c:ext>
                    </c:extLst>
                    <c:strCache>
                      <c:ptCount val="1"/>
                      <c:pt idx="0">
                        <c:v>cum other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Overall_indicator!$X$4:$X$53</c15:sqref>
                        </c15:fullRef>
                        <c15:formulaRef>
                          <c15:sqref>Overall_indicator!$X$18:$X$37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7</c:v>
                      </c:pt>
                      <c:pt idx="1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19C-4021-930D-D2E86FC8ED6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Overall_indicator!$Y$3</c15:sqref>
                        </c15:formulaRef>
                      </c:ext>
                    </c:extLst>
                    <c:strCache>
                      <c:ptCount val="1"/>
                      <c:pt idx="0">
                        <c:v>tfm/support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Overall_indicator!$Y$4:$Y$53</c15:sqref>
                        </c15:fullRef>
                        <c15:formulaRef>
                          <c15:sqref>Overall_indicator!$Y$18:$Y$37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19C-4021-930D-D2E86FC8ED6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Overall_indicator!$Z$3</c15:sqref>
                        </c15:formulaRef>
                      </c:ext>
                    </c:extLst>
                    <c:strCache>
                      <c:ptCount val="1"/>
                      <c:pt idx="0">
                        <c:v>cum tfm/support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Overall_indicator!$Z$4:$Z$53</c15:sqref>
                        </c15:fullRef>
                        <c15:formulaRef>
                          <c15:sqref>Overall_indicator!$Z$18:$Z$37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19C-4021-930D-D2E86FC8ED62}"/>
                  </c:ext>
                </c:extLst>
              </c15:ser>
            </c15:filteredBarSeries>
          </c:ext>
        </c:extLst>
      </c:barChart>
      <c:catAx>
        <c:axId val="205462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9752"/>
        <c:crosses val="autoZero"/>
        <c:auto val="1"/>
        <c:lblAlgn val="ctr"/>
        <c:lblOffset val="100"/>
        <c:noMultiLvlLbl val="0"/>
      </c:catAx>
      <c:valAx>
        <c:axId val="20546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2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786976280742692E-2"/>
          <c:y val="0.15424641631334551"/>
          <c:w val="0.84370382521629239"/>
          <c:h val="7.011255804562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95000"/>
          </a:schemeClr>
        </a:gs>
        <a:gs pos="100000">
          <a:schemeClr val="bg1">
            <a:lumMod val="65000"/>
          </a:schemeClr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ANNA Bug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3"/>
          <c:order val="23"/>
          <c:tx>
            <c:strRef>
              <c:f>Overall_indicator!$Z$3</c:f>
              <c:strCache>
                <c:ptCount val="1"/>
                <c:pt idx="0">
                  <c:v>cum tfm/support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Overall_indicator!$Z$4:$Z$53</c15:sqref>
                  </c15:fullRef>
                </c:ext>
              </c:extLst>
              <c:f>Overall_indicator!$Z$18:$Z$37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421-40D1-A547-FD92C80903BF}"/>
            </c:ext>
          </c:extLst>
        </c:ser>
        <c:ser>
          <c:idx val="15"/>
          <c:order val="15"/>
          <c:tx>
            <c:strRef>
              <c:f>Overall_indicator!$R$3</c:f>
              <c:strCache>
                <c:ptCount val="1"/>
                <c:pt idx="0">
                  <c:v>Cum Doc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Overall_indicator!$R$4:$R$53</c15:sqref>
                  </c15:fullRef>
                </c:ext>
              </c:extLst>
              <c:f>Overall_indicator!$R$18:$R$37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21-40D1-A547-FD92C80903BF}"/>
            </c:ext>
          </c:extLst>
        </c:ser>
        <c:ser>
          <c:idx val="17"/>
          <c:order val="17"/>
          <c:tx>
            <c:strRef>
              <c:f>Overall_indicator!$T$3</c:f>
              <c:strCache>
                <c:ptCount val="1"/>
                <c:pt idx="0">
                  <c:v>Cum RTL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Overall_indicator!$T$4:$T$53</c15:sqref>
                  </c15:fullRef>
                </c:ext>
              </c:extLst>
              <c:f>Overall_indicator!$T$18:$T$37</c:f>
              <c:numCache>
                <c:formatCode>General</c:formatCode>
                <c:ptCount val="20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34</c:v>
                </c:pt>
                <c:pt idx="8">
                  <c:v>37</c:v>
                </c:pt>
                <c:pt idx="9">
                  <c:v>38</c:v>
                </c:pt>
                <c:pt idx="10">
                  <c:v>41</c:v>
                </c:pt>
                <c:pt idx="11">
                  <c:v>44</c:v>
                </c:pt>
                <c:pt idx="12">
                  <c:v>45</c:v>
                </c:pt>
                <c:pt idx="13">
                  <c:v>47</c:v>
                </c:pt>
                <c:pt idx="14">
                  <c:v>50</c:v>
                </c:pt>
                <c:pt idx="15">
                  <c:v>57</c:v>
                </c:pt>
                <c:pt idx="16">
                  <c:v>62</c:v>
                </c:pt>
                <c:pt idx="17">
                  <c:v>66</c:v>
                </c:pt>
                <c:pt idx="18">
                  <c:v>71</c:v>
                </c:pt>
                <c:pt idx="1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21-40D1-A547-FD92C80903BF}"/>
            </c:ext>
          </c:extLst>
        </c:ser>
        <c:ser>
          <c:idx val="19"/>
          <c:order val="19"/>
          <c:tx>
            <c:strRef>
              <c:f>Overall_indicator!$V$3</c:f>
              <c:strCache>
                <c:ptCount val="1"/>
                <c:pt idx="0">
                  <c:v>cum verif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Overall_indicator!$V$4:$V$53</c15:sqref>
                  </c15:fullRef>
                </c:ext>
              </c:extLst>
              <c:f>Overall_indicator!$V$18:$V$37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14</c:v>
                </c:pt>
                <c:pt idx="18">
                  <c:v>16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21-40D1-A547-FD92C80903BF}"/>
            </c:ext>
          </c:extLst>
        </c:ser>
        <c:ser>
          <c:idx val="21"/>
          <c:order val="21"/>
          <c:tx>
            <c:strRef>
              <c:f>Overall_indicator!$X$3</c:f>
              <c:strCache>
                <c:ptCount val="1"/>
                <c:pt idx="0">
                  <c:v>cum other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Overall_indicator!$X$4:$X$53</c15:sqref>
                  </c15:fullRef>
                </c:ext>
              </c:extLst>
              <c:f>Overall_indicator!$X$18:$X$37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421-40D1-A547-FD92C8090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0416488"/>
        <c:axId val="2070418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Overall_indicator!$C$3</c15:sqref>
                        </c15:formulaRef>
                      </c:ext>
                    </c:extLst>
                    <c:strCache>
                      <c:ptCount val="1"/>
                      <c:pt idx="0">
                        <c:v>Incoming/wk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Overall_indicator!$C$4:$C$53</c15:sqref>
                        </c15:fullRef>
                        <c15:formulaRef>
                          <c15:sqref>Overall_indicator!$C$18:$C$37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421-40D1-A547-FD92C80903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Overall_indicator!$D$3</c15:sqref>
                        </c15:formulaRef>
                      </c:ext>
                    </c:extLst>
                    <c:strCache>
                      <c:ptCount val="1"/>
                      <c:pt idx="0">
                        <c:v>Cum Incoming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Overall_indicator!$D$4:$D$53</c15:sqref>
                        </c15:fullRef>
                        <c15:formulaRef>
                          <c15:sqref>Overall_indicator!$D$18:$D$37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35</c:v>
                      </c:pt>
                      <c:pt idx="1">
                        <c:v>37</c:v>
                      </c:pt>
                      <c:pt idx="2">
                        <c:v>38</c:v>
                      </c:pt>
                      <c:pt idx="3">
                        <c:v>40</c:v>
                      </c:pt>
                      <c:pt idx="4">
                        <c:v>41</c:v>
                      </c:pt>
                      <c:pt idx="5">
                        <c:v>43</c:v>
                      </c:pt>
                      <c:pt idx="6">
                        <c:v>54</c:v>
                      </c:pt>
                      <c:pt idx="7">
                        <c:v>57</c:v>
                      </c:pt>
                      <c:pt idx="8">
                        <c:v>61</c:v>
                      </c:pt>
                      <c:pt idx="9">
                        <c:v>64</c:v>
                      </c:pt>
                      <c:pt idx="10">
                        <c:v>67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74</c:v>
                      </c:pt>
                      <c:pt idx="14">
                        <c:v>81</c:v>
                      </c:pt>
                      <c:pt idx="15">
                        <c:v>89</c:v>
                      </c:pt>
                      <c:pt idx="16">
                        <c:v>98</c:v>
                      </c:pt>
                      <c:pt idx="17">
                        <c:v>109</c:v>
                      </c:pt>
                      <c:pt idx="18">
                        <c:v>120</c:v>
                      </c:pt>
                      <c:pt idx="19">
                        <c:v>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421-40D1-A547-FD92C80903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Overall_indicator!$E$3</c15:sqref>
                        </c15:formulaRef>
                      </c:ext>
                    </c:extLst>
                    <c:strCache>
                      <c:ptCount val="1"/>
                      <c:pt idx="0">
                        <c:v>Reject/wk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Overall_indicator!$E$4:$E$53</c15:sqref>
                        </c15:fullRef>
                        <c15:formulaRef>
                          <c15:sqref>Overall_indicator!$E$18:$E$37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421-40D1-A547-FD92C80903B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Overall_indicator!$F$3</c15:sqref>
                        </c15:formulaRef>
                      </c:ext>
                    </c:extLst>
                    <c:strCache>
                      <c:ptCount val="1"/>
                      <c:pt idx="0">
                        <c:v>Cum Reject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Overall_indicator!$F$4:$F$53</c15:sqref>
                        </c15:fullRef>
                        <c15:formulaRef>
                          <c15:sqref>Overall_indicator!$F$18:$F$37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21-40D1-A547-FD92C80903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Overall_indicator!$G$3</c15:sqref>
                        </c15:formulaRef>
                      </c:ext>
                    </c:extLst>
                    <c:strCache>
                      <c:ptCount val="1"/>
                      <c:pt idx="0">
                        <c:v>Complete/wk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Overall_indicator!$G$4:$G$53</c15:sqref>
                        </c15:fullRef>
                        <c15:formulaRef>
                          <c15:sqref>Overall_indicator!$G$18:$G$37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15</c:v>
                      </c:pt>
                      <c:pt idx="17">
                        <c:v>10</c:v>
                      </c:pt>
                      <c:pt idx="18">
                        <c:v>4</c:v>
                      </c:pt>
                      <c:pt idx="1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21-40D1-A547-FD92C80903B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Overall_indicator!$H$3</c15:sqref>
                        </c15:formulaRef>
                      </c:ext>
                    </c:extLst>
                    <c:strCache>
                      <c:ptCount val="1"/>
                      <c:pt idx="0">
                        <c:v>Cum Complete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Overall_indicator!$H$4:$H$53</c15:sqref>
                        </c15:fullRef>
                        <c15:formulaRef>
                          <c15:sqref>Overall_indicator!$H$18:$H$37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34</c:v>
                      </c:pt>
                      <c:pt idx="12">
                        <c:v>35</c:v>
                      </c:pt>
                      <c:pt idx="13">
                        <c:v>39</c:v>
                      </c:pt>
                      <c:pt idx="14">
                        <c:v>45</c:v>
                      </c:pt>
                      <c:pt idx="15">
                        <c:v>45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74</c:v>
                      </c:pt>
                      <c:pt idx="19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21-40D1-A547-FD92C80903B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Overall_indicator!$I$3</c15:sqref>
                        </c15:formulaRef>
                      </c:ext>
                    </c:extLst>
                    <c:strCache>
                      <c:ptCount val="1"/>
                      <c:pt idx="0">
                        <c:v>Total Closed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Overall_indicator!$I$4:$I$53</c15:sqref>
                        </c15:fullRef>
                        <c15:formulaRef>
                          <c15:sqref>Overall_indicator!$I$18:$I$37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35</c:v>
                      </c:pt>
                      <c:pt idx="10">
                        <c:v>36</c:v>
                      </c:pt>
                      <c:pt idx="11">
                        <c:v>39</c:v>
                      </c:pt>
                      <c:pt idx="12">
                        <c:v>40</c:v>
                      </c:pt>
                      <c:pt idx="13">
                        <c:v>44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66</c:v>
                      </c:pt>
                      <c:pt idx="17">
                        <c:v>76</c:v>
                      </c:pt>
                      <c:pt idx="18">
                        <c:v>80</c:v>
                      </c:pt>
                      <c:pt idx="19">
                        <c:v>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21-40D1-A547-FD92C80903B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Overall_indicator!$J$3</c15:sqref>
                        </c15:formulaRef>
                      </c:ext>
                    </c:extLst>
                    <c:strCache>
                      <c:ptCount val="1"/>
                      <c:pt idx="0">
                        <c:v>RTT per wk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Overall_indicator!$J$4:$J$53</c15:sqref>
                        </c15:fullRef>
                        <c15:formulaRef>
                          <c15:sqref>Overall_indicator!$J$18:$J$37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21-40D1-A547-FD92C80903B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Overall_indicator!$K$3</c15:sqref>
                        </c15:formulaRef>
                      </c:ext>
                    </c:extLst>
                    <c:strCache>
                      <c:ptCount val="1"/>
                      <c:pt idx="0">
                        <c:v>cum RTT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Overall_indicator!$K$4:$K$53</c15:sqref>
                        </c15:fullRef>
                        <c15:formulaRef>
                          <c15:sqref>Overall_indicator!$K$18:$K$37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21-40D1-A547-FD92C80903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Overall_indicator!$L$3</c15:sqref>
                        </c15:formulaRef>
                      </c:ext>
                    </c:extLst>
                    <c:strCache>
                      <c:ptCount val="1"/>
                      <c:pt idx="0">
                        <c:v>Change_def/wk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Overall_indicator!$L$4:$L$53</c15:sqref>
                        </c15:fullRef>
                        <c15:formulaRef>
                          <c15:sqref>Overall_indicator!$L$18:$L$37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421-40D1-A547-FD92C80903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Overall_indicator!$M$3</c15:sqref>
                        </c15:formulaRef>
                      </c:ext>
                    </c:extLst>
                    <c:strCache>
                      <c:ptCount val="1"/>
                      <c:pt idx="0">
                        <c:v>Cum Change_def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Overall_indicator!$M$4:$M$53</c15:sqref>
                        </c15:fullRef>
                        <c15:formulaRef>
                          <c15:sqref>Overall_indicator!$M$18:$M$37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421-40D1-A547-FD92C80903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Overall_indicator!$N$3</c15:sqref>
                        </c15:formulaRef>
                      </c:ext>
                    </c:extLst>
                    <c:strCache>
                      <c:ptCount val="1"/>
                      <c:pt idx="0">
                        <c:v>Open/wk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Overall_indicator!$N$4:$N$53</c15:sqref>
                        </c15:fullRef>
                        <c15:formulaRef>
                          <c15:sqref>Overall_indicator!$N$18:$N$37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421-40D1-A547-FD92C80903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Overall_indicator!$O$3</c15:sqref>
                        </c15:formulaRef>
                      </c:ext>
                    </c:extLst>
                    <c:strCache>
                      <c:ptCount val="1"/>
                      <c:pt idx="0">
                        <c:v>Cum Open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Overall_indicator!$O$4:$O$53</c15:sqref>
                        </c15:fullRef>
                        <c15:formulaRef>
                          <c15:sqref>Overall_indicator!$O$18:$O$37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11</c:v>
                      </c:pt>
                      <c:pt idx="17">
                        <c:v>13</c:v>
                      </c:pt>
                      <c:pt idx="18">
                        <c:v>16</c:v>
                      </c:pt>
                      <c:pt idx="19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421-40D1-A547-FD92C80903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Overall_indicator!$P$3</c15:sqref>
                        </c15:formulaRef>
                      </c:ext>
                    </c:extLst>
                    <c:strCache>
                      <c:ptCount val="1"/>
                      <c:pt idx="0">
                        <c:v>Total Open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Overall_indicator!$P$4:$P$53</c15:sqref>
                        </c15:fullRef>
                        <c15:formulaRef>
                          <c15:sqref>Overall_indicator!$P$18:$P$37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15</c:v>
                      </c:pt>
                      <c:pt idx="17">
                        <c:v>19</c:v>
                      </c:pt>
                      <c:pt idx="18">
                        <c:v>28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421-40D1-A547-FD92C80903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Overall_indicator!$Q$3</c15:sqref>
                        </c15:formulaRef>
                      </c:ext>
                    </c:extLst>
                    <c:strCache>
                      <c:ptCount val="1"/>
                      <c:pt idx="0">
                        <c:v>HAS/wk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Overall_indicator!$Q$4:$Q$53</c15:sqref>
                        </c15:fullRef>
                        <c15:formulaRef>
                          <c15:sqref>Overall_indicator!$Q$18:$Q$37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421-40D1-A547-FD92C80903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Overall_indicator!$S$3</c15:sqref>
                        </c15:formulaRef>
                      </c:ext>
                    </c:extLst>
                    <c:strCache>
                      <c:ptCount val="1"/>
                      <c:pt idx="0">
                        <c:v>RTL-RDL/wk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Overall_indicator!$S$4:$S$53</c15:sqref>
                        </c15:fullRef>
                        <c15:formulaRef>
                          <c15:sqref>Overall_indicator!$S$18:$S$37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421-40D1-A547-FD92C80903BF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Overall_indicator!$U$3</c15:sqref>
                        </c15:formulaRef>
                      </c:ext>
                    </c:extLst>
                    <c:strCache>
                      <c:ptCount val="1"/>
                      <c:pt idx="0">
                        <c:v>verif/wk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Overall_indicator!$U$4:$U$53</c15:sqref>
                        </c15:fullRef>
                        <c15:formulaRef>
                          <c15:sqref>Overall_indicator!$U$18:$U$37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421-40D1-A547-FD92C80903BF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Overall_indicator!$W$3</c15:sqref>
                        </c15:formulaRef>
                      </c:ext>
                    </c:extLst>
                    <c:strCache>
                      <c:ptCount val="1"/>
                      <c:pt idx="0">
                        <c:v>other/wk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Overall_indicator!$W$4:$W$53</c15:sqref>
                        </c15:fullRef>
                        <c15:formulaRef>
                          <c15:sqref>Overall_indicator!$W$18:$W$37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421-40D1-A547-FD92C80903BF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Overall_indicator!$Y$3</c15:sqref>
                        </c15:formulaRef>
                      </c:ext>
                    </c:extLst>
                    <c:strCache>
                      <c:ptCount val="1"/>
                      <c:pt idx="0">
                        <c:v>tfm/support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Overall_indicator!$Y$4:$Y$53</c15:sqref>
                        </c15:fullRef>
                        <c15:formulaRef>
                          <c15:sqref>Overall_indicator!$Y$18:$Y$37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421-40D1-A547-FD92C80903BF}"/>
                  </c:ext>
                </c:extLst>
              </c15:ser>
            </c15:filteredBarSeries>
          </c:ext>
        </c:extLst>
      </c:barChart>
      <c:catAx>
        <c:axId val="207041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18784"/>
        <c:crosses val="autoZero"/>
        <c:auto val="1"/>
        <c:lblAlgn val="ctr"/>
        <c:lblOffset val="100"/>
        <c:noMultiLvlLbl val="0"/>
      </c:catAx>
      <c:valAx>
        <c:axId val="2070418784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16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2761288674373403E-2"/>
          <c:y val="0.13351101302360957"/>
          <c:w val="0.67942126440452189"/>
          <c:h val="0.110352803286762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95000"/>
          </a:schemeClr>
        </a:gs>
        <a:gs pos="100000">
          <a:schemeClr val="bg1">
            <a:lumMod val="6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ANNA Bug Summary: Team Found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627296"/>
        <c:axId val="2054634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Overall_indicator!$C$3</c15:sqref>
                        </c15:formulaRef>
                      </c:ext>
                    </c:extLst>
                    <c:strCache>
                      <c:ptCount val="1"/>
                      <c:pt idx="0">
                        <c:v>Incoming/wk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Overall_indicator!$C$4:$C$53</c15:sqref>
                        </c15:fullRef>
                        <c15:formulaRef>
                          <c15:sqref>Overall_indicator!$C$18:$C$38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2</c:v>
                      </c:pt>
                      <c:pt idx="2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1C-4827-94EE-B578DA6DC41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Overall_indicator!$D$3</c15:sqref>
                        </c15:formulaRef>
                      </c:ext>
                    </c:extLst>
                    <c:strCache>
                      <c:ptCount val="1"/>
                      <c:pt idx="0">
                        <c:v>Cum Incoming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Overall_indicator!$D$4:$D$53</c15:sqref>
                        </c15:fullRef>
                        <c15:formulaRef>
                          <c15:sqref>Overall_indicator!$D$18:$D$38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35</c:v>
                      </c:pt>
                      <c:pt idx="1">
                        <c:v>37</c:v>
                      </c:pt>
                      <c:pt idx="2">
                        <c:v>38</c:v>
                      </c:pt>
                      <c:pt idx="3">
                        <c:v>40</c:v>
                      </c:pt>
                      <c:pt idx="4">
                        <c:v>41</c:v>
                      </c:pt>
                      <c:pt idx="5">
                        <c:v>43</c:v>
                      </c:pt>
                      <c:pt idx="6">
                        <c:v>54</c:v>
                      </c:pt>
                      <c:pt idx="7">
                        <c:v>57</c:v>
                      </c:pt>
                      <c:pt idx="8">
                        <c:v>61</c:v>
                      </c:pt>
                      <c:pt idx="9">
                        <c:v>64</c:v>
                      </c:pt>
                      <c:pt idx="10">
                        <c:v>67</c:v>
                      </c:pt>
                      <c:pt idx="11">
                        <c:v>71</c:v>
                      </c:pt>
                      <c:pt idx="12">
                        <c:v>72</c:v>
                      </c:pt>
                      <c:pt idx="13">
                        <c:v>74</c:v>
                      </c:pt>
                      <c:pt idx="14">
                        <c:v>81</c:v>
                      </c:pt>
                      <c:pt idx="15">
                        <c:v>89</c:v>
                      </c:pt>
                      <c:pt idx="16">
                        <c:v>98</c:v>
                      </c:pt>
                      <c:pt idx="17">
                        <c:v>109</c:v>
                      </c:pt>
                      <c:pt idx="18">
                        <c:v>120</c:v>
                      </c:pt>
                      <c:pt idx="19">
                        <c:v>122</c:v>
                      </c:pt>
                      <c:pt idx="20">
                        <c:v>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1C-4827-94EE-B578DA6DC41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Overall_indicator!$E$3</c15:sqref>
                        </c15:formulaRef>
                      </c:ext>
                    </c:extLst>
                    <c:strCache>
                      <c:ptCount val="1"/>
                      <c:pt idx="0">
                        <c:v>Reject/wk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Overall_indicator!$E$4:$E$53</c15:sqref>
                        </c15:fullRef>
                        <c15:formulaRef>
                          <c15:sqref>Overall_indicator!$E$18:$E$38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1C-4827-94EE-B578DA6DC4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Overall_indicator!$F$3</c15:sqref>
                        </c15:formulaRef>
                      </c:ext>
                    </c:extLst>
                    <c:strCache>
                      <c:ptCount val="1"/>
                      <c:pt idx="0">
                        <c:v>Cum Reject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Overall_indicator!$F$4:$F$53</c15:sqref>
                        </c15:fullRef>
                        <c15:formulaRef>
                          <c15:sqref>Overall_indicator!$F$18:$F$38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1C-4827-94EE-B578DA6DC41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Overall_indicator!$G$3</c15:sqref>
                        </c15:formulaRef>
                      </c:ext>
                    </c:extLst>
                    <c:strCache>
                      <c:ptCount val="1"/>
                      <c:pt idx="0">
                        <c:v>Complete/wk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Overall_indicator!$G$4:$G$53</c15:sqref>
                        </c15:fullRef>
                        <c15:formulaRef>
                          <c15:sqref>Overall_indicator!$G$18:$G$38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15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0</c:v>
                      </c:pt>
                      <c:pt idx="16">
                        <c:v>15</c:v>
                      </c:pt>
                      <c:pt idx="17">
                        <c:v>10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1C-4827-94EE-B578DA6DC41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Overall_indicator!$H$3</c15:sqref>
                        </c15:formulaRef>
                      </c:ext>
                    </c:extLst>
                    <c:strCache>
                      <c:ptCount val="1"/>
                      <c:pt idx="0">
                        <c:v>Cum Complete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Overall_indicator!$H$4:$H$53</c15:sqref>
                        </c15:fullRef>
                        <c15:formulaRef>
                          <c15:sqref>Overall_indicator!$H$18:$H$38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9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12</c:v>
                      </c:pt>
                      <c:pt idx="5">
                        <c:v>12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34</c:v>
                      </c:pt>
                      <c:pt idx="12">
                        <c:v>35</c:v>
                      </c:pt>
                      <c:pt idx="13">
                        <c:v>39</c:v>
                      </c:pt>
                      <c:pt idx="14">
                        <c:v>45</c:v>
                      </c:pt>
                      <c:pt idx="15">
                        <c:v>45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74</c:v>
                      </c:pt>
                      <c:pt idx="19">
                        <c:v>78</c:v>
                      </c:pt>
                      <c:pt idx="20">
                        <c:v>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1C-4827-94EE-B578DA6DC41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Overall_indicator!$I$3</c15:sqref>
                        </c15:formulaRef>
                      </c:ext>
                    </c:extLst>
                    <c:strCache>
                      <c:ptCount val="1"/>
                      <c:pt idx="0">
                        <c:v>Total Closed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Overall_indicator!$I$4:$I$53</c15:sqref>
                        </c15:fullRef>
                        <c15:formulaRef>
                          <c15:sqref>Overall_indicator!$I$18:$I$38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11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14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35</c:v>
                      </c:pt>
                      <c:pt idx="10">
                        <c:v>36</c:v>
                      </c:pt>
                      <c:pt idx="11">
                        <c:v>39</c:v>
                      </c:pt>
                      <c:pt idx="12">
                        <c:v>40</c:v>
                      </c:pt>
                      <c:pt idx="13">
                        <c:v>44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66</c:v>
                      </c:pt>
                      <c:pt idx="17">
                        <c:v>76</c:v>
                      </c:pt>
                      <c:pt idx="18">
                        <c:v>80</c:v>
                      </c:pt>
                      <c:pt idx="19">
                        <c:v>84</c:v>
                      </c:pt>
                      <c:pt idx="20">
                        <c:v>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1C-4827-94EE-B578DA6DC4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Overall_indicator!$J$3</c15:sqref>
                        </c15:formulaRef>
                      </c:ext>
                    </c:extLst>
                    <c:strCache>
                      <c:ptCount val="1"/>
                      <c:pt idx="0">
                        <c:v>RTT per 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Overall_indicator!$J$4:$J$53</c15:sqref>
                        </c15:fullRef>
                        <c15:formulaRef>
                          <c15:sqref>Overall_indicator!$J$18:$J$38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1C-4827-94EE-B578DA6DC41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Overall_indicator!$K$3</c15:sqref>
                        </c15:formulaRef>
                      </c:ext>
                    </c:extLst>
                    <c:strCache>
                      <c:ptCount val="1"/>
                      <c:pt idx="0">
                        <c:v>cum RTT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Overall_indicator!$K$4:$K$53</c15:sqref>
                        </c15:fullRef>
                        <c15:formulaRef>
                          <c15:sqref>Overall_indicator!$K$18:$K$38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1C-4827-94EE-B578DA6DC41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Overall_indicator!$L$3</c15:sqref>
                        </c15:formulaRef>
                      </c:ext>
                    </c:extLst>
                    <c:strCache>
                      <c:ptCount val="1"/>
                      <c:pt idx="0">
                        <c:v>Change_def/wk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Overall_indicator!$L$4:$L$53</c15:sqref>
                        </c15:fullRef>
                        <c15:formulaRef>
                          <c15:sqref>Overall_indicator!$L$18:$L$38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1C-4827-94EE-B578DA6DC41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Overall_indicator!$M$3</c15:sqref>
                        </c15:formulaRef>
                      </c:ext>
                    </c:extLst>
                    <c:strCache>
                      <c:ptCount val="1"/>
                      <c:pt idx="0">
                        <c:v>Cum Change_def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Overall_indicator!$M$4:$M$53</c15:sqref>
                        </c15:fullRef>
                        <c15:formulaRef>
                          <c15:sqref>Overall_indicator!$M$18:$M$38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1C-4827-94EE-B578DA6DC41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Overall_indicator!$N$3</c15:sqref>
                        </c15:formulaRef>
                      </c:ext>
                    </c:extLst>
                    <c:strCache>
                      <c:ptCount val="1"/>
                      <c:pt idx="0">
                        <c:v>Open/wk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Overall_indicator!$N$4:$N$53</c15:sqref>
                        </c15:fullRef>
                        <c15:formulaRef>
                          <c15:sqref>Overall_indicator!$N$18:$N$38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1C-4827-94EE-B578DA6DC41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Overall_indicator!$O$3</c15:sqref>
                        </c15:formulaRef>
                      </c:ext>
                    </c:extLst>
                    <c:strCache>
                      <c:ptCount val="1"/>
                      <c:pt idx="0">
                        <c:v>Cum Open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Overall_indicator!$O$4:$O$53</c15:sqref>
                        </c15:fullRef>
                        <c15:formulaRef>
                          <c15:sqref>Overall_indicator!$O$18:$O$38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11</c:v>
                      </c:pt>
                      <c:pt idx="17">
                        <c:v>13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1C-4827-94EE-B578DA6DC41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Overall_indicator!$P$3</c15:sqref>
                        </c15:formulaRef>
                      </c:ext>
                    </c:extLst>
                    <c:strCache>
                      <c:ptCount val="1"/>
                      <c:pt idx="0">
                        <c:v>Total Open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Overall_indicator!$P$4:$P$53</c15:sqref>
                        </c15:fullRef>
                        <c15:formulaRef>
                          <c15:sqref>Overall_indicator!$P$18:$P$38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15</c:v>
                      </c:pt>
                      <c:pt idx="17">
                        <c:v>19</c:v>
                      </c:pt>
                      <c:pt idx="18">
                        <c:v>28</c:v>
                      </c:pt>
                      <c:pt idx="19">
                        <c:v>33</c:v>
                      </c:pt>
                      <c:pt idx="20">
                        <c:v>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1C-4827-94EE-B578DA6DC41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Overall_indicator!$Q$3</c15:sqref>
                        </c15:formulaRef>
                      </c:ext>
                    </c:extLst>
                    <c:strCache>
                      <c:ptCount val="1"/>
                      <c:pt idx="0">
                        <c:v>HAS/wk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Overall_indicator!$Q$4:$Q$53</c15:sqref>
                        </c15:fullRef>
                        <c15:formulaRef>
                          <c15:sqref>Overall_indicator!$Q$18:$Q$38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1C-4827-94EE-B578DA6DC41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Overall_indicator!$R$3</c15:sqref>
                        </c15:formulaRef>
                      </c:ext>
                    </c:extLst>
                    <c:strCache>
                      <c:ptCount val="1"/>
                      <c:pt idx="0">
                        <c:v>Cum Doc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Overall_indicator!$R$4:$R$53</c15:sqref>
                        </c15:fullRef>
                        <c15:formulaRef>
                          <c15:sqref>Overall_indicator!$R$18:$R$38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13</c:v>
                      </c:pt>
                      <c:pt idx="13">
                        <c:v>13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20</c:v>
                      </c:pt>
                      <c:pt idx="17">
                        <c:v>23</c:v>
                      </c:pt>
                      <c:pt idx="18">
                        <c:v>24</c:v>
                      </c:pt>
                      <c:pt idx="19">
                        <c:v>24</c:v>
                      </c:pt>
                      <c:pt idx="20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1C-4827-94EE-B578DA6DC41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Overall_indicator!$S$3</c15:sqref>
                        </c15:formulaRef>
                      </c:ext>
                    </c:extLst>
                    <c:strCache>
                      <c:ptCount val="1"/>
                      <c:pt idx="0">
                        <c:v>RTL-RDL/wk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Overall_indicator!$S$4:$S$53</c15:sqref>
                        </c15:fullRef>
                        <c15:formulaRef>
                          <c15:sqref>Overall_indicator!$S$18:$S$38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7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1C-4827-94EE-B578DA6DC41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Overall_indicator!$T$3</c15:sqref>
                        </c15:formulaRef>
                      </c:ext>
                    </c:extLst>
                    <c:strCache>
                      <c:ptCount val="1"/>
                      <c:pt idx="0">
                        <c:v>Cum RTL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Overall_indicator!$T$4:$T$53</c15:sqref>
                        </c15:fullRef>
                        <c15:formulaRef>
                          <c15:sqref>Overall_indicator!$T$18:$T$38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23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29</c:v>
                      </c:pt>
                      <c:pt idx="6">
                        <c:v>32</c:v>
                      </c:pt>
                      <c:pt idx="7">
                        <c:v>34</c:v>
                      </c:pt>
                      <c:pt idx="8">
                        <c:v>37</c:v>
                      </c:pt>
                      <c:pt idx="9">
                        <c:v>38</c:v>
                      </c:pt>
                      <c:pt idx="10">
                        <c:v>41</c:v>
                      </c:pt>
                      <c:pt idx="11">
                        <c:v>44</c:v>
                      </c:pt>
                      <c:pt idx="12">
                        <c:v>45</c:v>
                      </c:pt>
                      <c:pt idx="13">
                        <c:v>47</c:v>
                      </c:pt>
                      <c:pt idx="14">
                        <c:v>50</c:v>
                      </c:pt>
                      <c:pt idx="15">
                        <c:v>57</c:v>
                      </c:pt>
                      <c:pt idx="16">
                        <c:v>62</c:v>
                      </c:pt>
                      <c:pt idx="17">
                        <c:v>66</c:v>
                      </c:pt>
                      <c:pt idx="18">
                        <c:v>71</c:v>
                      </c:pt>
                      <c:pt idx="19">
                        <c:v>72</c:v>
                      </c:pt>
                      <c:pt idx="2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51C-4827-94EE-B578DA6DC41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Overall_indicator!$U$3</c15:sqref>
                        </c15:formulaRef>
                      </c:ext>
                    </c:extLst>
                    <c:strCache>
                      <c:ptCount val="1"/>
                      <c:pt idx="0">
                        <c:v>verif/wk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Overall_indicator!$U$4:$U$53</c15:sqref>
                        </c15:fullRef>
                        <c15:formulaRef>
                          <c15:sqref>Overall_indicator!$U$18:$U$38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51C-4827-94EE-B578DA6DC41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Overall_indicator!$V$3</c15:sqref>
                        </c15:formulaRef>
                      </c:ext>
                    </c:extLst>
                    <c:strCache>
                      <c:ptCount val="1"/>
                      <c:pt idx="0">
                        <c:v>cum verif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Overall_indicator!$V$4:$V$53</c15:sqref>
                        </c15:fullRef>
                        <c15:formulaRef>
                          <c15:sqref>Overall_indicator!$V$18:$V$38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10</c:v>
                      </c:pt>
                      <c:pt idx="17">
                        <c:v>14</c:v>
                      </c:pt>
                      <c:pt idx="18">
                        <c:v>16</c:v>
                      </c:pt>
                      <c:pt idx="19">
                        <c:v>17</c:v>
                      </c:pt>
                      <c:pt idx="20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51C-4827-94EE-B578DA6DC41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Overall_indicator!$W$3</c15:sqref>
                        </c15:formulaRef>
                      </c:ext>
                    </c:extLst>
                    <c:strCache>
                      <c:ptCount val="1"/>
                      <c:pt idx="0">
                        <c:v>other/wk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Overall_indicator!$W$4:$W$53</c15:sqref>
                        </c15:fullRef>
                        <c15:formulaRef>
                          <c15:sqref>Overall_indicator!$W$18:$W$38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51C-4827-94EE-B578DA6DC41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Overall_indicator!$X$3</c15:sqref>
                        </c15:formulaRef>
                      </c:ext>
                    </c:extLst>
                    <c:strCache>
                      <c:ptCount val="1"/>
                      <c:pt idx="0">
                        <c:v>cum other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Overall_indicator!$X$4:$X$53</c15:sqref>
                        </c15:fullRef>
                        <c15:formulaRef>
                          <c15:sqref>Overall_indicator!$X$18:$X$38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51C-4827-94EE-B578DA6DC41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Overall_indicator!$Y$3</c15:sqref>
                        </c15:formulaRef>
                      </c:ext>
                    </c:extLst>
                    <c:strCache>
                      <c:ptCount val="1"/>
                      <c:pt idx="0">
                        <c:v>tfm/support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Overall_indicator!$Y$4:$Y$53</c15:sqref>
                        </c15:fullRef>
                        <c15:formulaRef>
                          <c15:sqref>Overall_indicator!$Y$18:$Y$38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51C-4827-94EE-B578DA6DC41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Overall_indicator!$Z$3</c15:sqref>
                        </c15:formulaRef>
                      </c:ext>
                    </c:extLst>
                    <c:strCache>
                      <c:ptCount val="1"/>
                      <c:pt idx="0">
                        <c:v>cum tfm/support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8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8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Overall_indicator!$Z$4:$Z$53</c15:sqref>
                        </c15:fullRef>
                        <c15:formulaRef>
                          <c15:sqref>Overall_indicator!$Z$18:$Z$38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51C-4827-94EE-B578DA6DC41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9"/>
          <c:order val="29"/>
          <c:tx>
            <c:strRef>
              <c:f>Overall_indicator!$AF$3</c:f>
              <c:strCache>
                <c:ptCount val="1"/>
                <c:pt idx="0">
                  <c:v>cum sighting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Overall_indicator!$B$18:$B$38</c:f>
              <c:strCache>
                <c:ptCount val="21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  <c:pt idx="20">
                  <c:v>2020ww26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Overall_indicator!$AF$4:$AF$53</c15:sqref>
                  </c15:fullRef>
                </c:ext>
              </c:extLst>
              <c:f>Overall_indicator!$AF$18:$AF$38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1C-4827-94EE-B578DA6D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27296"/>
        <c:axId val="2054634840"/>
        <c:extLst>
          <c:ext xmlns:c15="http://schemas.microsoft.com/office/drawing/2012/chart" uri="{02D57815-91ED-43cb-92C2-25804820EDAC}">
            <c15:filteredLineSeries>
              <c15:ser>
                <c:idx val="24"/>
                <c:order val="24"/>
                <c:tx>
                  <c:strRef>
                    <c:extLst>
                      <c:ext uri="{02D57815-91ED-43cb-92C2-25804820EDAC}">
                        <c15:formulaRef>
                          <c15:sqref>Overall_indicator!$AA$3</c15:sqref>
                        </c15:formulaRef>
                      </c:ext>
                    </c:extLst>
                    <c:strCache>
                      <c:ptCount val="1"/>
                      <c:pt idx="0">
                        <c:v>int/wk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Overall_indicator!$AA$4:$AA$53</c15:sqref>
                        </c15:fullRef>
                        <c15:formulaRef>
                          <c15:sqref>Overall_indicator!$AA$18:$AA$38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10</c:v>
                      </c:pt>
                      <c:pt idx="19">
                        <c:v>2</c:v>
                      </c:pt>
                      <c:pt idx="2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D51C-4827-94EE-B578DA6DC415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Overall_indicator!$AC$3</c15:sqref>
                        </c15:formulaRef>
                      </c:ext>
                    </c:extLst>
                    <c:strCache>
                      <c:ptCount val="1"/>
                      <c:pt idx="0">
                        <c:v>ext/wk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Overall_indicator!$AC$4:$AC$53</c15:sqref>
                        </c15:fullRef>
                        <c15:formulaRef>
                          <c15:sqref>Overall_indicator!$AC$18:$AC$38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51C-4827-94EE-B578DA6DC415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Overall_indicator!$AE$3</c15:sqref>
                        </c15:formulaRef>
                      </c:ext>
                    </c:extLst>
                    <c:strCache>
                      <c:ptCount val="1"/>
                      <c:pt idx="0">
                        <c:v>sighting/wk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lumOff val="4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lumOff val="4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Off val="4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Overall_indicator!$B$4:$B$53</c15:sqref>
                        </c15:fullRef>
                        <c15:formulaRef>
                          <c15:sqref>Overall_indicator!$B$18:$B$38</c15:sqref>
                        </c15:formulaRef>
                      </c:ext>
                    </c:extLst>
                    <c:strCache>
                      <c:ptCount val="21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  <c:pt idx="20">
                        <c:v>2020ww26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Overall_indicator!$AE$4:$AE$53</c15:sqref>
                        </c15:fullRef>
                        <c15:formulaRef>
                          <c15:sqref>Overall_indicator!$AE$18:$AE$38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51C-4827-94EE-B578DA6DC41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5"/>
          <c:order val="25"/>
          <c:tx>
            <c:strRef>
              <c:f>Overall_indicator!$AB$3</c:f>
              <c:strCache>
                <c:ptCount val="1"/>
                <c:pt idx="0">
                  <c:v>cum int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Overall_indicator!$B$18:$B$38</c:f>
              <c:strCache>
                <c:ptCount val="21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  <c:pt idx="20">
                  <c:v>2020ww26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Overall_indicator!$AB$4:$AB$53</c15:sqref>
                  </c15:fullRef>
                </c:ext>
              </c:extLst>
              <c:f>Overall_indicator!$AB$18:$AB$38</c:f>
              <c:numCache>
                <c:formatCode>General</c:formatCode>
                <c:ptCount val="21"/>
                <c:pt idx="0">
                  <c:v>32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38</c:v>
                </c:pt>
                <c:pt idx="5">
                  <c:v>40</c:v>
                </c:pt>
                <c:pt idx="6">
                  <c:v>51</c:v>
                </c:pt>
                <c:pt idx="7">
                  <c:v>54</c:v>
                </c:pt>
                <c:pt idx="8">
                  <c:v>57</c:v>
                </c:pt>
                <c:pt idx="9">
                  <c:v>60</c:v>
                </c:pt>
                <c:pt idx="10">
                  <c:v>62</c:v>
                </c:pt>
                <c:pt idx="11">
                  <c:v>66</c:v>
                </c:pt>
                <c:pt idx="12">
                  <c:v>67</c:v>
                </c:pt>
                <c:pt idx="13">
                  <c:v>69</c:v>
                </c:pt>
                <c:pt idx="14">
                  <c:v>75</c:v>
                </c:pt>
                <c:pt idx="15">
                  <c:v>83</c:v>
                </c:pt>
                <c:pt idx="16">
                  <c:v>92</c:v>
                </c:pt>
                <c:pt idx="17">
                  <c:v>103</c:v>
                </c:pt>
                <c:pt idx="18">
                  <c:v>113</c:v>
                </c:pt>
                <c:pt idx="19">
                  <c:v>115</c:v>
                </c:pt>
                <c:pt idx="20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1C-4827-94EE-B578DA6DC415}"/>
            </c:ext>
          </c:extLst>
        </c:ser>
        <c:ser>
          <c:idx val="27"/>
          <c:order val="27"/>
          <c:tx>
            <c:strRef>
              <c:f>Overall_indicator!$AD$3</c:f>
              <c:strCache>
                <c:ptCount val="1"/>
                <c:pt idx="0">
                  <c:v>cum ext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Overall_indicator!$B$4:$B$53</c15:sqref>
                  </c15:fullRef>
                </c:ext>
              </c:extLst>
              <c:f>Overall_indicator!$B$18:$B$38</c:f>
              <c:strCache>
                <c:ptCount val="21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  <c:pt idx="20">
                  <c:v>2020ww26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Overall_indicator!$AD$4:$AD$53</c15:sqref>
                  </c15:fullRef>
                </c:ext>
              </c:extLst>
              <c:f>Overall_indicator!$AD$18:$AD$38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1C-4827-94EE-B578DA6D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16472"/>
        <c:axId val="2054618440"/>
      </c:lineChart>
      <c:catAx>
        <c:axId val="20546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34840"/>
        <c:crosses val="autoZero"/>
        <c:auto val="1"/>
        <c:lblAlgn val="ctr"/>
        <c:lblOffset val="100"/>
        <c:noMultiLvlLbl val="0"/>
      </c:catAx>
      <c:valAx>
        <c:axId val="20546348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27296"/>
        <c:crosses val="autoZero"/>
        <c:crossBetween val="between"/>
        <c:majorUnit val="1"/>
      </c:valAx>
      <c:valAx>
        <c:axId val="20546184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16472"/>
        <c:crosses val="max"/>
        <c:crossBetween val="between"/>
      </c:valAx>
      <c:catAx>
        <c:axId val="2054616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4618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84043259652787E-2"/>
          <c:y val="0.14866206538997437"/>
          <c:w val="0.42188075135186415"/>
          <c:h val="6.9444930494799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GNA-N  RTL/RDL Bug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37077161592107E-2"/>
          <c:y val="0.12518736423807372"/>
          <c:w val="0.89548423707637781"/>
          <c:h val="0.58759569571573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RTL_RDL_indicator!$U$4</c:f>
              <c:strCache>
                <c:ptCount val="1"/>
                <c:pt idx="0">
                  <c:v>Incoming per wk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RTL_RDL_indicator!$T$5:$T$53</c15:sqref>
                  </c15:fullRef>
                </c:ext>
              </c:extLst>
              <c:f>RTL_RDL_indicator!$T$19:$T$38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RTL_RDL_indicator!$U$5:$U$53</c15:sqref>
                  </c15:fullRef>
                </c:ext>
              </c:extLst>
              <c:f>RTL_RDL_indicator!$U$19:$U$38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FC8-41A5-BB70-ED1FF892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352184"/>
        <c:axId val="964782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RTL_RDL_indicator!$W$4</c15:sqref>
                        </c15:formulaRef>
                      </c:ext>
                    </c:extLst>
                    <c:strCache>
                      <c:ptCount val="1"/>
                      <c:pt idx="0">
                        <c:v>Reject/wk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RTL_RDL_indicator!$W$5:$W$53</c15:sqref>
                        </c15:fullRef>
                        <c15:formulaRef>
                          <c15:sqref>RTL_RDL_indicator!$W$19:$W$38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FC8-41A5-BB70-ED1FF8920CF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RTL_RDL_indicator!$Y$4</c15:sqref>
                        </c15:formulaRef>
                      </c:ext>
                    </c:extLst>
                    <c:strCache>
                      <c:ptCount val="1"/>
                      <c:pt idx="0">
                        <c:v>Complete/wk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RTL_RDL_indicator!$Y$5:$Y$53</c15:sqref>
                        </c15:fullRef>
                        <c15:formulaRef>
                          <c15:sqref>RTL_RDL_indicator!$Y$19:$Y$38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C8-41A5-BB70-ED1FF8920CF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RTL_RDL_indicator!$AA$4</c15:sqref>
                        </c15:formulaRef>
                      </c:ext>
                    </c:extLst>
                    <c:strCache>
                      <c:ptCount val="1"/>
                      <c:pt idx="0">
                        <c:v>Total Closed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solidFill>
                      <a:srgbClr val="00B050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RTL_RDL_indicator!$AA$5:$AA$53</c15:sqref>
                        </c15:fullRef>
                        <c15:formulaRef>
                          <c15:sqref>RTL_RDL_indicator!$AA$19:$AA$38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FC8-41A5-BB70-ED1FF8920CF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RTL_RDL_indicator!$AB$4</c15:sqref>
                        </c15:formulaRef>
                      </c:ext>
                    </c:extLst>
                    <c:strCache>
                      <c:ptCount val="1"/>
                      <c:pt idx="0">
                        <c:v>RTT/wk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RTL_RDL_indicator!$AB$5:$AB$53</c15:sqref>
                        </c15:fullRef>
                        <c15:formulaRef>
                          <c15:sqref>RTL_RDL_indicator!$AB$19:$AB$38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FC8-41A5-BB70-ED1FF8920CF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RTL_RDL_indicator!$V$4</c:f>
              <c:strCache>
                <c:ptCount val="1"/>
                <c:pt idx="0">
                  <c:v>Cum Incoming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RTL_RDL_indicator!$T$5:$T$53</c15:sqref>
                  </c15:fullRef>
                </c:ext>
              </c:extLst>
              <c:f>RTL_RDL_indicator!$T$19:$T$38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RTL_RDL_indicator!$V$5:$V$53</c15:sqref>
                  </c15:fullRef>
                </c:ext>
              </c:extLst>
              <c:f>RTL_RDL_indicator!$V$19:$V$38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FC8-41A5-BB70-ED1FF8920CF4}"/>
            </c:ext>
          </c:extLst>
        </c:ser>
        <c:ser>
          <c:idx val="13"/>
          <c:order val="13"/>
          <c:tx>
            <c:strRef>
              <c:f>RTL_RDL_indicator!$AH$4</c:f>
              <c:strCache>
                <c:ptCount val="1"/>
                <c:pt idx="0">
                  <c:v>Total Open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RTL_RDL_indicator!$T$5:$T$53</c15:sqref>
                  </c15:fullRef>
                </c:ext>
              </c:extLst>
              <c:f>RTL_RDL_indicator!$T$19:$T$38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RTL_RDL_indicator!$AH$5:$AH$53</c15:sqref>
                  </c15:fullRef>
                </c:ext>
              </c:extLst>
              <c:f>RTL_RDL_indicator!$AH$19:$AH$38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8-41A5-BB70-ED1FF892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210320"/>
        <c:axId val="9612060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RTL_RDL_indicator!$X$4</c15:sqref>
                        </c15:formulaRef>
                      </c:ext>
                    </c:extLst>
                    <c:strCache>
                      <c:ptCount val="1"/>
                      <c:pt idx="0">
                        <c:v>Cum Reject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RTL_RDL_indicator!$X$5:$X$53</c15:sqref>
                        </c15:fullRef>
                        <c15:formulaRef>
                          <c15:sqref>RTL_RDL_indicator!$X$19:$X$38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FC8-41A5-BB70-ED1FF8920CF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RTL_RDL_indicator!$Z$4</c15:sqref>
                        </c15:formulaRef>
                      </c:ext>
                    </c:extLst>
                    <c:strCache>
                      <c:ptCount val="1"/>
                      <c:pt idx="0">
                        <c:v>Cum Complete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RTL_RDL_indicator!$Z$5:$Z$53</c15:sqref>
                        </c15:fullRef>
                        <c15:formulaRef>
                          <c15:sqref>RTL_RDL_indicator!$Z$19:$Z$38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FC8-41A5-BB70-ED1FF8920CF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RTL_RDL_indicator!$AC$4</c15:sqref>
                        </c15:formulaRef>
                      </c:ext>
                    </c:extLst>
                    <c:strCache>
                      <c:ptCount val="1"/>
                      <c:pt idx="0">
                        <c:v>cum RTT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RTL_RDL_indicator!$AC$5:$AC$53</c15:sqref>
                        </c15:fullRef>
                        <c15:formulaRef>
                          <c15:sqref>RTL_RDL_indicator!$AC$19:$AC$38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FC8-41A5-BB70-ED1FF8920CF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RTL_RDL_indicator!$AD$4</c15:sqref>
                        </c15:formulaRef>
                      </c:ext>
                    </c:extLst>
                    <c:strCache>
                      <c:ptCount val="1"/>
                      <c:pt idx="0">
                        <c:v>Change_def/wk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RTL_RDL_indicator!$AD$5:$AD$53</c15:sqref>
                        </c15:fullRef>
                        <c15:formulaRef>
                          <c15:sqref>RTL_RDL_indicator!$AD$19:$AD$38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FC8-41A5-BB70-ED1FF8920CF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RTL_RDL_indicator!$AE$4</c15:sqref>
                        </c15:formulaRef>
                      </c:ext>
                    </c:extLst>
                    <c:strCache>
                      <c:ptCount val="1"/>
                      <c:pt idx="0">
                        <c:v>Cum Change_def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RTL_RDL_indicator!$AE$5:$AE$53</c15:sqref>
                        </c15:fullRef>
                        <c15:formulaRef>
                          <c15:sqref>RTL_RDL_indicator!$AE$19:$AE$38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FC8-41A5-BB70-ED1FF8920CF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RTL_RDL_indicator!$AF$4</c15:sqref>
                        </c15:formulaRef>
                      </c:ext>
                    </c:extLst>
                    <c:strCache>
                      <c:ptCount val="1"/>
                      <c:pt idx="0">
                        <c:v>opens/wk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RTL_RDL_indicator!$AF$5:$AF$53</c15:sqref>
                        </c15:fullRef>
                        <c15:formulaRef>
                          <c15:sqref>RTL_RDL_indicator!$AF$19:$AF$38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FC8-41A5-BB70-ED1FF8920CF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RTL_RDL_indicator!$AG$4</c15:sqref>
                        </c15:formulaRef>
                      </c:ext>
                    </c:extLst>
                    <c:strCache>
                      <c:ptCount val="1"/>
                      <c:pt idx="0">
                        <c:v>cum opens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RTL_RDL_indicator!$AG$5:$AG$53</c15:sqref>
                        </c15:fullRef>
                        <c15:formulaRef>
                          <c15:sqref>RTL_RDL_indicator!$AG$19:$AG$38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FC8-41A5-BB70-ED1FF8920CF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RTL_RDL_indicator!$AI$4</c15:sqref>
                        </c15:formulaRef>
                      </c:ext>
                    </c:extLst>
                    <c:strCache>
                      <c:ptCount val="1"/>
                      <c:pt idx="0">
                        <c:v>Projected per wk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RTL_RDL_indicator!$AI$5:$AI$53</c15:sqref>
                        </c15:fullRef>
                        <c15:formulaRef>
                          <c15:sqref>RTL_RDL_indicator!$AI$19:$AI$38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FC8-41A5-BB70-ED1FF8920CF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RTL_RDL_indicator!$AJ$4</c15:sqref>
                        </c15:formulaRef>
                      </c:ext>
                    </c:extLst>
                    <c:strCache>
                      <c:ptCount val="1"/>
                      <c:pt idx="0">
                        <c:v>Cum projected</c:v>
                      </c:pt>
                    </c:strCache>
                  </c:strRef>
                </c:tx>
                <c:spPr>
                  <a:ln w="38100" cap="rnd">
                    <a:solidFill>
                      <a:srgbClr val="0070C0"/>
                    </a:solidFill>
                    <a:prstDash val="sysDot"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RTL_RDL_indicator!$T$5:$T$53</c15:sqref>
                        </c15:fullRef>
                        <c15:formulaRef>
                          <c15:sqref>RTL_RDL_indicator!$T$19:$T$38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RTL_RDL_indicator!$AJ$5:$AJ$53</c15:sqref>
                        </c15:fullRef>
                        <c15:formulaRef>
                          <c15:sqref>RTL_RDL_indicator!$AJ$19:$AJ$38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RTL_RDL_indicator!$AJ$39</c15:sqref>
                        <c15:spPr xmlns:c15="http://schemas.microsoft.com/office/drawing/2012/chart">
                          <a:ln w="57150" cap="rnd">
                            <a:solidFill>
                              <a:srgbClr val="0070C0"/>
                            </a:solidFill>
                            <a:prstDash val="sysDot"/>
                            <a:round/>
                          </a:ln>
                          <a:effectLst>
                            <a:outerShdw blurRad="57150" dist="19050" dir="5400000" algn="ctr" rotWithShape="0">
                              <a:srgbClr val="000000">
                                <a:alpha val="63000"/>
                              </a:srgbClr>
                            </a:outerShdw>
                          </a:effectLst>
                        </c15:spPr>
                        <c15:bubble3D val="0"/>
                        <c15:marker>
                          <c:symbol val="none"/>
                        </c15:marker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5-2FC8-41A5-BB70-ED1FF8920CF4}"/>
                  </c:ext>
                </c:extLst>
              </c15:ser>
            </c15:filteredLineSeries>
          </c:ext>
        </c:extLst>
      </c:lineChart>
      <c:catAx>
        <c:axId val="95635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82520"/>
        <c:crosses val="autoZero"/>
        <c:auto val="1"/>
        <c:lblAlgn val="ctr"/>
        <c:lblOffset val="100"/>
        <c:noMultiLvlLbl val="0"/>
      </c:catAx>
      <c:valAx>
        <c:axId val="9647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52184"/>
        <c:crosses val="autoZero"/>
        <c:crossBetween val="between"/>
        <c:majorUnit val="1"/>
      </c:valAx>
      <c:valAx>
        <c:axId val="961206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10320"/>
        <c:crosses val="max"/>
        <c:crossBetween val="between"/>
      </c:valAx>
      <c:catAx>
        <c:axId val="96121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120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GNA-N Overall Bug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Overall_indicator!$AI$3</c:f>
              <c:strCache>
                <c:ptCount val="1"/>
                <c:pt idx="0">
                  <c:v>Incoming/wk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Overall_indicator!$AI$4:$AI$53</c15:sqref>
                  </c15:fullRef>
                </c:ext>
              </c:extLst>
              <c:f>Overall_indicator!$AI$18:$AI$37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3-446F-AB64-455191FA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917896"/>
        <c:axId val="31091625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Overall_indicator!$AK$3</c15:sqref>
                        </c15:formulaRef>
                      </c:ext>
                    </c:extLst>
                    <c:strCache>
                      <c:ptCount val="1"/>
                      <c:pt idx="0">
                        <c:v>Reject/wk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Overall_indicator!$AK$4:$AK$53</c15:sqref>
                        </c15:fullRef>
                        <c15:formulaRef>
                          <c15:sqref>Overall_indicator!$AK$18:$AK$37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13-446F-AB64-455191FA9E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Overall_indicator!$AL$3</c15:sqref>
                        </c15:formulaRef>
                      </c:ext>
                    </c:extLst>
                    <c:strCache>
                      <c:ptCount val="1"/>
                      <c:pt idx="0">
                        <c:v>Cum Reject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Overall_indicator!$AL$4:$AL$53</c15:sqref>
                        </c15:fullRef>
                        <c15:formulaRef>
                          <c15:sqref>Overall_indicator!$AL$18:$AL$37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13-446F-AB64-455191FA9E7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Overall_indicator!$AM$3</c15:sqref>
                        </c15:formulaRef>
                      </c:ext>
                    </c:extLst>
                    <c:strCache>
                      <c:ptCount val="1"/>
                      <c:pt idx="0">
                        <c:v>Complete/wk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Overall_indicator!$AM$4:$AM$53</c15:sqref>
                        </c15:fullRef>
                        <c15:formulaRef>
                          <c15:sqref>Overall_indicator!$AM$18:$AM$37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13-446F-AB64-455191FA9E7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Overall_indicator!$AN$3</c15:sqref>
                        </c15:formulaRef>
                      </c:ext>
                    </c:extLst>
                    <c:strCache>
                      <c:ptCount val="1"/>
                      <c:pt idx="0">
                        <c:v>Cum Complete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Overall_indicator!$AN$4:$AN$53</c15:sqref>
                        </c15:fullRef>
                        <c15:formulaRef>
                          <c15:sqref>Overall_indicator!$AN$18:$AN$37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13</c:v>
                      </c:pt>
                      <c:pt idx="19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213-446F-AB64-455191FA9E7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3"/>
          <c:order val="13"/>
          <c:tx>
            <c:strRef>
              <c:f>Overall_indicator!$AV$3</c:f>
              <c:strCache>
                <c:ptCount val="1"/>
                <c:pt idx="0">
                  <c:v>Total Open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Overall_indicator!$AV$4:$AV$53</c15:sqref>
                  </c15:fullRef>
                </c:ext>
              </c:extLst>
              <c:f>Overall_indicator!$AV$18:$AV$37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13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213-446F-AB64-455191FA9E74}"/>
            </c:ext>
          </c:extLst>
        </c:ser>
        <c:ser>
          <c:idx val="1"/>
          <c:order val="1"/>
          <c:tx>
            <c:strRef>
              <c:f>Overall_indicator!$AJ$3</c:f>
              <c:strCache>
                <c:ptCount val="1"/>
                <c:pt idx="0">
                  <c:v>Cum Incoming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Overall_indicator!$AH$18:$AH$37</c:f>
              <c:strCache>
                <c:ptCount val="20"/>
                <c:pt idx="0">
                  <c:v>2020ww06</c:v>
                </c:pt>
                <c:pt idx="1">
                  <c:v>2020ww07</c:v>
                </c:pt>
                <c:pt idx="2">
                  <c:v>2020ww08</c:v>
                </c:pt>
                <c:pt idx="3">
                  <c:v>2020ww09</c:v>
                </c:pt>
                <c:pt idx="4">
                  <c:v>2020ww10</c:v>
                </c:pt>
                <c:pt idx="5">
                  <c:v>2020ww11</c:v>
                </c:pt>
                <c:pt idx="6">
                  <c:v>2020ww12</c:v>
                </c:pt>
                <c:pt idx="7">
                  <c:v>2020ww13</c:v>
                </c:pt>
                <c:pt idx="8">
                  <c:v>2020ww14</c:v>
                </c:pt>
                <c:pt idx="9">
                  <c:v>2020ww15</c:v>
                </c:pt>
                <c:pt idx="10">
                  <c:v>2020ww16</c:v>
                </c:pt>
                <c:pt idx="11">
                  <c:v>2020ww17</c:v>
                </c:pt>
                <c:pt idx="12">
                  <c:v>2020ww18</c:v>
                </c:pt>
                <c:pt idx="13">
                  <c:v>2020ww19</c:v>
                </c:pt>
                <c:pt idx="14">
                  <c:v>2020ww20</c:v>
                </c:pt>
                <c:pt idx="15">
                  <c:v>2020ww21</c:v>
                </c:pt>
                <c:pt idx="16">
                  <c:v>2020ww22</c:v>
                </c:pt>
                <c:pt idx="17">
                  <c:v>2020ww23</c:v>
                </c:pt>
                <c:pt idx="18">
                  <c:v>2020ww24</c:v>
                </c:pt>
                <c:pt idx="19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Overall_indicator!$AJ$4:$AJ$53</c15:sqref>
                  </c15:fullRef>
                </c:ext>
              </c:extLst>
              <c:f>Overall_indicator!$AJ$18:$AJ$37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20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3-446F-AB64-455191FA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593512"/>
        <c:axId val="2054593184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Overall_indicator!$AO$3</c15:sqref>
                        </c15:formulaRef>
                      </c:ext>
                    </c:extLst>
                    <c:strCache>
                      <c:ptCount val="1"/>
                      <c:pt idx="0">
                        <c:v>Total Closed</c:v>
                      </c:pt>
                    </c:strCache>
                  </c:strRef>
                </c:tx>
                <c:spPr>
                  <a:ln w="34925" cap="rnd">
                    <a:solidFill>
                      <a:srgbClr val="00B05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Overall_indicator!$AO$4:$AO$53</c15:sqref>
                        </c15:fullRef>
                        <c15:formulaRef>
                          <c15:sqref>Overall_indicator!$AO$18:$AO$37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13</c:v>
                      </c:pt>
                      <c:pt idx="19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13-446F-AB64-455191FA9E7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Overall_indicator!$AP$3</c15:sqref>
                        </c15:formulaRef>
                      </c:ext>
                    </c:extLst>
                    <c:strCache>
                      <c:ptCount val="1"/>
                      <c:pt idx="0">
                        <c:v>RTT per wk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Overall_indicator!$AP$4:$AP$53</c15:sqref>
                        </c15:fullRef>
                        <c15:formulaRef>
                          <c15:sqref>Overall_indicator!$AP$18:$AP$37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13-446F-AB64-455191FA9E7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Overall_indicator!$AQ$3</c15:sqref>
                        </c15:formulaRef>
                      </c:ext>
                    </c:extLst>
                    <c:strCache>
                      <c:ptCount val="1"/>
                      <c:pt idx="0">
                        <c:v>cum RTT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Overall_indicator!$AQ$4:$AQ$53</c15:sqref>
                        </c15:fullRef>
                        <c15:formulaRef>
                          <c15:sqref>Overall_indicator!$AQ$18:$AQ$37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13-446F-AB64-455191FA9E7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Overall_indicator!$AR$3</c15:sqref>
                        </c15:formulaRef>
                      </c:ext>
                    </c:extLst>
                    <c:strCache>
                      <c:ptCount val="1"/>
                      <c:pt idx="0">
                        <c:v>Change_def/wk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Overall_indicator!$AR$4:$AR$53</c15:sqref>
                        </c15:fullRef>
                        <c15:formulaRef>
                          <c15:sqref>Overall_indicator!$AR$18:$AR$37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13-446F-AB64-455191FA9E7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Overall_indicator!$AS$3</c15:sqref>
                        </c15:formulaRef>
                      </c:ext>
                    </c:extLst>
                    <c:strCache>
                      <c:ptCount val="1"/>
                      <c:pt idx="0">
                        <c:v>Cum Change_def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Overall_indicator!$AS$4:$AS$53</c15:sqref>
                        </c15:fullRef>
                        <c15:formulaRef>
                          <c15:sqref>Overall_indicator!$AS$18:$AS$37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13-446F-AB64-455191FA9E7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Overall_indicator!$AT$3</c15:sqref>
                        </c15:formulaRef>
                      </c:ext>
                    </c:extLst>
                    <c:strCache>
                      <c:ptCount val="1"/>
                      <c:pt idx="0">
                        <c:v>Open/wk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Overall_indicator!$AT$4:$AT$53</c15:sqref>
                        </c15:fullRef>
                        <c15:formulaRef>
                          <c15:sqref>Overall_indicator!$AT$18:$AT$37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13-446F-AB64-455191FA9E7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Overall_indicator!$AU$3</c15:sqref>
                        </c15:formulaRef>
                      </c:ext>
                    </c:extLst>
                    <c:strCache>
                      <c:ptCount val="1"/>
                      <c:pt idx="0">
                        <c:v>Cum Open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Overall_indicator!$AH$18:$AH$37</c15:sqref>
                        </c15:formulaRef>
                      </c:ext>
                    </c:extLst>
                    <c:strCache>
                      <c:ptCount val="20"/>
                      <c:pt idx="0">
                        <c:v>2020ww06</c:v>
                      </c:pt>
                      <c:pt idx="1">
                        <c:v>2020ww07</c:v>
                      </c:pt>
                      <c:pt idx="2">
                        <c:v>2020ww08</c:v>
                      </c:pt>
                      <c:pt idx="3">
                        <c:v>2020ww09</c:v>
                      </c:pt>
                      <c:pt idx="4">
                        <c:v>2020ww10</c:v>
                      </c:pt>
                      <c:pt idx="5">
                        <c:v>2020ww11</c:v>
                      </c:pt>
                      <c:pt idx="6">
                        <c:v>2020ww12</c:v>
                      </c:pt>
                      <c:pt idx="7">
                        <c:v>2020ww13</c:v>
                      </c:pt>
                      <c:pt idx="8">
                        <c:v>2020ww14</c:v>
                      </c:pt>
                      <c:pt idx="9">
                        <c:v>2020ww15</c:v>
                      </c:pt>
                      <c:pt idx="10">
                        <c:v>2020ww16</c:v>
                      </c:pt>
                      <c:pt idx="11">
                        <c:v>2020ww17</c:v>
                      </c:pt>
                      <c:pt idx="12">
                        <c:v>2020ww18</c:v>
                      </c:pt>
                      <c:pt idx="13">
                        <c:v>2020ww19</c:v>
                      </c:pt>
                      <c:pt idx="14">
                        <c:v>2020ww20</c:v>
                      </c:pt>
                      <c:pt idx="15">
                        <c:v>2020ww21</c:v>
                      </c:pt>
                      <c:pt idx="16">
                        <c:v>2020ww22</c:v>
                      </c:pt>
                      <c:pt idx="17">
                        <c:v>2020ww23</c:v>
                      </c:pt>
                      <c:pt idx="18">
                        <c:v>2020ww24</c:v>
                      </c:pt>
                      <c:pt idx="19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Overall_indicator!$AU$4:$AU$53</c15:sqref>
                        </c15:fullRef>
                        <c15:formulaRef>
                          <c15:sqref>Overall_indicator!$AU$18:$AU$37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8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11</c:v>
                      </c:pt>
                      <c:pt idx="19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13-446F-AB64-455191FA9E74}"/>
                  </c:ext>
                </c:extLst>
              </c15:ser>
            </c15:filteredLineSeries>
          </c:ext>
        </c:extLst>
      </c:lineChart>
      <c:catAx>
        <c:axId val="31091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16256"/>
        <c:crosses val="autoZero"/>
        <c:auto val="1"/>
        <c:lblAlgn val="ctr"/>
        <c:lblOffset val="100"/>
        <c:noMultiLvlLbl val="0"/>
      </c:catAx>
      <c:valAx>
        <c:axId val="3109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17896"/>
        <c:crosses val="autoZero"/>
        <c:crossBetween val="between"/>
      </c:valAx>
      <c:valAx>
        <c:axId val="2054593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93512"/>
        <c:crosses val="max"/>
        <c:crossBetween val="between"/>
      </c:valAx>
      <c:catAx>
        <c:axId val="2054593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459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GNA-N  Bug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Overall_indicator!$AL$3</c:f>
              <c:strCache>
                <c:ptCount val="1"/>
                <c:pt idx="0">
                  <c:v>Cum Reject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Overall_indicator!$AH$17:$AH$37</c:f>
              <c:strCache>
                <c:ptCount val="21"/>
                <c:pt idx="0">
                  <c:v>2020ww05</c:v>
                </c:pt>
                <c:pt idx="1">
                  <c:v>2020ww06</c:v>
                </c:pt>
                <c:pt idx="2">
                  <c:v>2020ww07</c:v>
                </c:pt>
                <c:pt idx="3">
                  <c:v>2020ww08</c:v>
                </c:pt>
                <c:pt idx="4">
                  <c:v>2020ww09</c:v>
                </c:pt>
                <c:pt idx="5">
                  <c:v>2020ww10</c:v>
                </c:pt>
                <c:pt idx="6">
                  <c:v>2020ww11</c:v>
                </c:pt>
                <c:pt idx="7">
                  <c:v>2020ww12</c:v>
                </c:pt>
                <c:pt idx="8">
                  <c:v>2020ww13</c:v>
                </c:pt>
                <c:pt idx="9">
                  <c:v>2020ww14</c:v>
                </c:pt>
                <c:pt idx="10">
                  <c:v>2020ww15</c:v>
                </c:pt>
                <c:pt idx="11">
                  <c:v>2020ww16</c:v>
                </c:pt>
                <c:pt idx="12">
                  <c:v>2020ww17</c:v>
                </c:pt>
                <c:pt idx="13">
                  <c:v>2020ww18</c:v>
                </c:pt>
                <c:pt idx="14">
                  <c:v>2020ww19</c:v>
                </c:pt>
                <c:pt idx="15">
                  <c:v>2020ww20</c:v>
                </c:pt>
                <c:pt idx="16">
                  <c:v>2020ww21</c:v>
                </c:pt>
                <c:pt idx="17">
                  <c:v>2020ww22</c:v>
                </c:pt>
                <c:pt idx="18">
                  <c:v>2020ww23</c:v>
                </c:pt>
                <c:pt idx="19">
                  <c:v>2020ww24</c:v>
                </c:pt>
                <c:pt idx="20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Overall_indicator!$AL$4:$AL$53</c15:sqref>
                  </c15:fullRef>
                </c:ext>
              </c:extLst>
              <c:f>Overall_indicator!$AL$17:$AL$37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8D-48C4-8FE4-79131A304DEE}"/>
            </c:ext>
          </c:extLst>
        </c:ser>
        <c:ser>
          <c:idx val="5"/>
          <c:order val="5"/>
          <c:tx>
            <c:strRef>
              <c:f>Overall_indicator!$AN$3</c:f>
              <c:strCache>
                <c:ptCount val="1"/>
                <c:pt idx="0">
                  <c:v>Cum Complete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Overall_indicator!$AH$17:$AH$37</c:f>
              <c:strCache>
                <c:ptCount val="21"/>
                <c:pt idx="0">
                  <c:v>2020ww05</c:v>
                </c:pt>
                <c:pt idx="1">
                  <c:v>2020ww06</c:v>
                </c:pt>
                <c:pt idx="2">
                  <c:v>2020ww07</c:v>
                </c:pt>
                <c:pt idx="3">
                  <c:v>2020ww08</c:v>
                </c:pt>
                <c:pt idx="4">
                  <c:v>2020ww09</c:v>
                </c:pt>
                <c:pt idx="5">
                  <c:v>2020ww10</c:v>
                </c:pt>
                <c:pt idx="6">
                  <c:v>2020ww11</c:v>
                </c:pt>
                <c:pt idx="7">
                  <c:v>2020ww12</c:v>
                </c:pt>
                <c:pt idx="8">
                  <c:v>2020ww13</c:v>
                </c:pt>
                <c:pt idx="9">
                  <c:v>2020ww14</c:v>
                </c:pt>
                <c:pt idx="10">
                  <c:v>2020ww15</c:v>
                </c:pt>
                <c:pt idx="11">
                  <c:v>2020ww16</c:v>
                </c:pt>
                <c:pt idx="12">
                  <c:v>2020ww17</c:v>
                </c:pt>
                <c:pt idx="13">
                  <c:v>2020ww18</c:v>
                </c:pt>
                <c:pt idx="14">
                  <c:v>2020ww19</c:v>
                </c:pt>
                <c:pt idx="15">
                  <c:v>2020ww20</c:v>
                </c:pt>
                <c:pt idx="16">
                  <c:v>2020ww21</c:v>
                </c:pt>
                <c:pt idx="17">
                  <c:v>2020ww22</c:v>
                </c:pt>
                <c:pt idx="18">
                  <c:v>2020ww23</c:v>
                </c:pt>
                <c:pt idx="19">
                  <c:v>2020ww24</c:v>
                </c:pt>
                <c:pt idx="20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Overall_indicator!$AN$4:$AN$53</c15:sqref>
                  </c15:fullRef>
                </c:ext>
              </c:extLst>
              <c:f>Overall_indicator!$AN$17:$AN$37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8D-48C4-8FE4-79131A304DEE}"/>
            </c:ext>
          </c:extLst>
        </c:ser>
        <c:ser>
          <c:idx val="8"/>
          <c:order val="8"/>
          <c:tx>
            <c:strRef>
              <c:f>Overall_indicator!$AQ$3</c:f>
              <c:strCache>
                <c:ptCount val="1"/>
                <c:pt idx="0">
                  <c:v>cum RTT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Overall_indicator!$AH$17:$AH$37</c:f>
              <c:strCache>
                <c:ptCount val="21"/>
                <c:pt idx="0">
                  <c:v>2020ww05</c:v>
                </c:pt>
                <c:pt idx="1">
                  <c:v>2020ww06</c:v>
                </c:pt>
                <c:pt idx="2">
                  <c:v>2020ww07</c:v>
                </c:pt>
                <c:pt idx="3">
                  <c:v>2020ww08</c:v>
                </c:pt>
                <c:pt idx="4">
                  <c:v>2020ww09</c:v>
                </c:pt>
                <c:pt idx="5">
                  <c:v>2020ww10</c:v>
                </c:pt>
                <c:pt idx="6">
                  <c:v>2020ww11</c:v>
                </c:pt>
                <c:pt idx="7">
                  <c:v>2020ww12</c:v>
                </c:pt>
                <c:pt idx="8">
                  <c:v>2020ww13</c:v>
                </c:pt>
                <c:pt idx="9">
                  <c:v>2020ww14</c:v>
                </c:pt>
                <c:pt idx="10">
                  <c:v>2020ww15</c:v>
                </c:pt>
                <c:pt idx="11">
                  <c:v>2020ww16</c:v>
                </c:pt>
                <c:pt idx="12">
                  <c:v>2020ww17</c:v>
                </c:pt>
                <c:pt idx="13">
                  <c:v>2020ww18</c:v>
                </c:pt>
                <c:pt idx="14">
                  <c:v>2020ww19</c:v>
                </c:pt>
                <c:pt idx="15">
                  <c:v>2020ww20</c:v>
                </c:pt>
                <c:pt idx="16">
                  <c:v>2020ww21</c:v>
                </c:pt>
                <c:pt idx="17">
                  <c:v>2020ww22</c:v>
                </c:pt>
                <c:pt idx="18">
                  <c:v>2020ww23</c:v>
                </c:pt>
                <c:pt idx="19">
                  <c:v>2020ww24</c:v>
                </c:pt>
                <c:pt idx="20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Overall_indicator!$AQ$4:$AQ$53</c15:sqref>
                  </c15:fullRef>
                </c:ext>
              </c:extLst>
              <c:f>Overall_indicator!$AQ$17:$AQ$37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8D-48C4-8FE4-79131A304DEE}"/>
            </c:ext>
          </c:extLst>
        </c:ser>
        <c:ser>
          <c:idx val="10"/>
          <c:order val="10"/>
          <c:tx>
            <c:strRef>
              <c:f>Overall_indicator!$AS$3</c:f>
              <c:strCache>
                <c:ptCount val="1"/>
                <c:pt idx="0">
                  <c:v>Cum Change_def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Overall_indicator!$AH$17:$AH$37</c:f>
              <c:strCache>
                <c:ptCount val="21"/>
                <c:pt idx="0">
                  <c:v>2020ww05</c:v>
                </c:pt>
                <c:pt idx="1">
                  <c:v>2020ww06</c:v>
                </c:pt>
                <c:pt idx="2">
                  <c:v>2020ww07</c:v>
                </c:pt>
                <c:pt idx="3">
                  <c:v>2020ww08</c:v>
                </c:pt>
                <c:pt idx="4">
                  <c:v>2020ww09</c:v>
                </c:pt>
                <c:pt idx="5">
                  <c:v>2020ww10</c:v>
                </c:pt>
                <c:pt idx="6">
                  <c:v>2020ww11</c:v>
                </c:pt>
                <c:pt idx="7">
                  <c:v>2020ww12</c:v>
                </c:pt>
                <c:pt idx="8">
                  <c:v>2020ww13</c:v>
                </c:pt>
                <c:pt idx="9">
                  <c:v>2020ww14</c:v>
                </c:pt>
                <c:pt idx="10">
                  <c:v>2020ww15</c:v>
                </c:pt>
                <c:pt idx="11">
                  <c:v>2020ww16</c:v>
                </c:pt>
                <c:pt idx="12">
                  <c:v>2020ww17</c:v>
                </c:pt>
                <c:pt idx="13">
                  <c:v>2020ww18</c:v>
                </c:pt>
                <c:pt idx="14">
                  <c:v>2020ww19</c:v>
                </c:pt>
                <c:pt idx="15">
                  <c:v>2020ww20</c:v>
                </c:pt>
                <c:pt idx="16">
                  <c:v>2020ww21</c:v>
                </c:pt>
                <c:pt idx="17">
                  <c:v>2020ww22</c:v>
                </c:pt>
                <c:pt idx="18">
                  <c:v>2020ww23</c:v>
                </c:pt>
                <c:pt idx="19">
                  <c:v>2020ww24</c:v>
                </c:pt>
                <c:pt idx="20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Overall_indicator!$AS$4:$AS$53</c15:sqref>
                  </c15:fullRef>
                </c:ext>
              </c:extLst>
              <c:f>Overall_indicator!$AS$17:$AS$37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8D-48C4-8FE4-79131A304DEE}"/>
            </c:ext>
          </c:extLst>
        </c:ser>
        <c:ser>
          <c:idx val="12"/>
          <c:order val="12"/>
          <c:tx>
            <c:strRef>
              <c:f>Overall_indicator!$AU$3</c:f>
              <c:strCache>
                <c:ptCount val="1"/>
                <c:pt idx="0">
                  <c:v>Cum Open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Overall_indicator!$AH$4:$AH$53</c15:sqref>
                  </c15:fullRef>
                </c:ext>
              </c:extLst>
              <c:f>Overall_indicator!$AH$17:$AH$37</c:f>
              <c:strCache>
                <c:ptCount val="21"/>
                <c:pt idx="0">
                  <c:v>2020ww05</c:v>
                </c:pt>
                <c:pt idx="1">
                  <c:v>2020ww06</c:v>
                </c:pt>
                <c:pt idx="2">
                  <c:v>2020ww07</c:v>
                </c:pt>
                <c:pt idx="3">
                  <c:v>2020ww08</c:v>
                </c:pt>
                <c:pt idx="4">
                  <c:v>2020ww09</c:v>
                </c:pt>
                <c:pt idx="5">
                  <c:v>2020ww10</c:v>
                </c:pt>
                <c:pt idx="6">
                  <c:v>2020ww11</c:v>
                </c:pt>
                <c:pt idx="7">
                  <c:v>2020ww12</c:v>
                </c:pt>
                <c:pt idx="8">
                  <c:v>2020ww13</c:v>
                </c:pt>
                <c:pt idx="9">
                  <c:v>2020ww14</c:v>
                </c:pt>
                <c:pt idx="10">
                  <c:v>2020ww15</c:v>
                </c:pt>
                <c:pt idx="11">
                  <c:v>2020ww16</c:v>
                </c:pt>
                <c:pt idx="12">
                  <c:v>2020ww17</c:v>
                </c:pt>
                <c:pt idx="13">
                  <c:v>2020ww18</c:v>
                </c:pt>
                <c:pt idx="14">
                  <c:v>2020ww19</c:v>
                </c:pt>
                <c:pt idx="15">
                  <c:v>2020ww20</c:v>
                </c:pt>
                <c:pt idx="16">
                  <c:v>2020ww21</c:v>
                </c:pt>
                <c:pt idx="17">
                  <c:v>2020ww22</c:v>
                </c:pt>
                <c:pt idx="18">
                  <c:v>2020ww23</c:v>
                </c:pt>
                <c:pt idx="19">
                  <c:v>2020ww24</c:v>
                </c:pt>
                <c:pt idx="20">
                  <c:v>2020ww25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Overall_indicator!$AU$4:$AU$53</c15:sqref>
                  </c15:fullRef>
                </c:ext>
              </c:extLst>
              <c:f>Overall_indicator!$AU$17:$AU$37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8D-48C4-8FE4-79131A30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917896"/>
        <c:axId val="310916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Overall_indicator!$AI$3</c15:sqref>
                        </c15:formulaRef>
                      </c:ext>
                    </c:extLst>
                    <c:strCache>
                      <c:ptCount val="1"/>
                      <c:pt idx="0">
                        <c:v>Incoming/wk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Overall_indicator!$AH$17:$AH$37</c15:sqref>
                        </c15:formulaRef>
                      </c:ext>
                    </c:extLst>
                    <c:strCache>
                      <c:ptCount val="21"/>
                      <c:pt idx="0">
                        <c:v>2020ww05</c:v>
                      </c:pt>
                      <c:pt idx="1">
                        <c:v>2020ww06</c:v>
                      </c:pt>
                      <c:pt idx="2">
                        <c:v>2020ww07</c:v>
                      </c:pt>
                      <c:pt idx="3">
                        <c:v>2020ww08</c:v>
                      </c:pt>
                      <c:pt idx="4">
                        <c:v>2020ww09</c:v>
                      </c:pt>
                      <c:pt idx="5">
                        <c:v>2020ww10</c:v>
                      </c:pt>
                      <c:pt idx="6">
                        <c:v>2020ww11</c:v>
                      </c:pt>
                      <c:pt idx="7">
                        <c:v>2020ww12</c:v>
                      </c:pt>
                      <c:pt idx="8">
                        <c:v>2020ww13</c:v>
                      </c:pt>
                      <c:pt idx="9">
                        <c:v>2020ww14</c:v>
                      </c:pt>
                      <c:pt idx="10">
                        <c:v>2020ww15</c:v>
                      </c:pt>
                      <c:pt idx="11">
                        <c:v>2020ww16</c:v>
                      </c:pt>
                      <c:pt idx="12">
                        <c:v>2020ww17</c:v>
                      </c:pt>
                      <c:pt idx="13">
                        <c:v>2020ww18</c:v>
                      </c:pt>
                      <c:pt idx="14">
                        <c:v>2020ww19</c:v>
                      </c:pt>
                      <c:pt idx="15">
                        <c:v>2020ww20</c:v>
                      </c:pt>
                      <c:pt idx="16">
                        <c:v>2020ww21</c:v>
                      </c:pt>
                      <c:pt idx="17">
                        <c:v>2020ww22</c:v>
                      </c:pt>
                      <c:pt idx="18">
                        <c:v>2020ww23</c:v>
                      </c:pt>
                      <c:pt idx="19">
                        <c:v>2020ww24</c:v>
                      </c:pt>
                      <c:pt idx="20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Overall_indicator!$AI$4:$AI$53</c15:sqref>
                        </c15:fullRef>
                        <c15:formulaRef>
                          <c15:sqref>Overall_indicator!$AI$17:$AI$37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48D-48C4-8FE4-79131A304DE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Overall_indicator!$AJ$3</c15:sqref>
                        </c15:formulaRef>
                      </c:ext>
                    </c:extLst>
                    <c:strCache>
                      <c:ptCount val="1"/>
                      <c:pt idx="0">
                        <c:v>Cum Incoming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Overall_indicator!$AH$17:$AH$37</c15:sqref>
                        </c15:formulaRef>
                      </c:ext>
                    </c:extLst>
                    <c:strCache>
                      <c:ptCount val="21"/>
                      <c:pt idx="0">
                        <c:v>2020ww05</c:v>
                      </c:pt>
                      <c:pt idx="1">
                        <c:v>2020ww06</c:v>
                      </c:pt>
                      <c:pt idx="2">
                        <c:v>2020ww07</c:v>
                      </c:pt>
                      <c:pt idx="3">
                        <c:v>2020ww08</c:v>
                      </c:pt>
                      <c:pt idx="4">
                        <c:v>2020ww09</c:v>
                      </c:pt>
                      <c:pt idx="5">
                        <c:v>2020ww10</c:v>
                      </c:pt>
                      <c:pt idx="6">
                        <c:v>2020ww11</c:v>
                      </c:pt>
                      <c:pt idx="7">
                        <c:v>2020ww12</c:v>
                      </c:pt>
                      <c:pt idx="8">
                        <c:v>2020ww13</c:v>
                      </c:pt>
                      <c:pt idx="9">
                        <c:v>2020ww14</c:v>
                      </c:pt>
                      <c:pt idx="10">
                        <c:v>2020ww15</c:v>
                      </c:pt>
                      <c:pt idx="11">
                        <c:v>2020ww16</c:v>
                      </c:pt>
                      <c:pt idx="12">
                        <c:v>2020ww17</c:v>
                      </c:pt>
                      <c:pt idx="13">
                        <c:v>2020ww18</c:v>
                      </c:pt>
                      <c:pt idx="14">
                        <c:v>2020ww19</c:v>
                      </c:pt>
                      <c:pt idx="15">
                        <c:v>2020ww20</c:v>
                      </c:pt>
                      <c:pt idx="16">
                        <c:v>2020ww21</c:v>
                      </c:pt>
                      <c:pt idx="17">
                        <c:v>2020ww22</c:v>
                      </c:pt>
                      <c:pt idx="18">
                        <c:v>2020ww23</c:v>
                      </c:pt>
                      <c:pt idx="19">
                        <c:v>2020ww24</c:v>
                      </c:pt>
                      <c:pt idx="20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Overall_indicator!$AJ$4:$AJ$53</c15:sqref>
                        </c15:fullRef>
                        <c15:formulaRef>
                          <c15:sqref>Overall_indicator!$AJ$17:$AJ$37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20</c:v>
                      </c:pt>
                      <c:pt idx="14">
                        <c:v>24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30</c:v>
                      </c:pt>
                      <c:pt idx="20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8D-48C4-8FE4-79131A304DE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Overall_indicator!$AK$3</c15:sqref>
                        </c15:formulaRef>
                      </c:ext>
                    </c:extLst>
                    <c:strCache>
                      <c:ptCount val="1"/>
                      <c:pt idx="0">
                        <c:v>Reject/wk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Overall_indicator!$AH$17:$AH$37</c15:sqref>
                        </c15:formulaRef>
                      </c:ext>
                    </c:extLst>
                    <c:strCache>
                      <c:ptCount val="21"/>
                      <c:pt idx="0">
                        <c:v>2020ww05</c:v>
                      </c:pt>
                      <c:pt idx="1">
                        <c:v>2020ww06</c:v>
                      </c:pt>
                      <c:pt idx="2">
                        <c:v>2020ww07</c:v>
                      </c:pt>
                      <c:pt idx="3">
                        <c:v>2020ww08</c:v>
                      </c:pt>
                      <c:pt idx="4">
                        <c:v>2020ww09</c:v>
                      </c:pt>
                      <c:pt idx="5">
                        <c:v>2020ww10</c:v>
                      </c:pt>
                      <c:pt idx="6">
                        <c:v>2020ww11</c:v>
                      </c:pt>
                      <c:pt idx="7">
                        <c:v>2020ww12</c:v>
                      </c:pt>
                      <c:pt idx="8">
                        <c:v>2020ww13</c:v>
                      </c:pt>
                      <c:pt idx="9">
                        <c:v>2020ww14</c:v>
                      </c:pt>
                      <c:pt idx="10">
                        <c:v>2020ww15</c:v>
                      </c:pt>
                      <c:pt idx="11">
                        <c:v>2020ww16</c:v>
                      </c:pt>
                      <c:pt idx="12">
                        <c:v>2020ww17</c:v>
                      </c:pt>
                      <c:pt idx="13">
                        <c:v>2020ww18</c:v>
                      </c:pt>
                      <c:pt idx="14">
                        <c:v>2020ww19</c:v>
                      </c:pt>
                      <c:pt idx="15">
                        <c:v>2020ww20</c:v>
                      </c:pt>
                      <c:pt idx="16">
                        <c:v>2020ww21</c:v>
                      </c:pt>
                      <c:pt idx="17">
                        <c:v>2020ww22</c:v>
                      </c:pt>
                      <c:pt idx="18">
                        <c:v>2020ww23</c:v>
                      </c:pt>
                      <c:pt idx="19">
                        <c:v>2020ww24</c:v>
                      </c:pt>
                      <c:pt idx="20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Overall_indicator!$AK$4:$AK$53</c15:sqref>
                        </c15:fullRef>
                        <c15:formulaRef>
                          <c15:sqref>Overall_indicator!$AK$17:$AK$37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8D-48C4-8FE4-79131A304DE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Overall_indicator!$AM$3</c15:sqref>
                        </c15:formulaRef>
                      </c:ext>
                    </c:extLst>
                    <c:strCache>
                      <c:ptCount val="1"/>
                      <c:pt idx="0">
                        <c:v>Complete/wk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Overall_indicator!$AH$17:$AH$37</c15:sqref>
                        </c15:formulaRef>
                      </c:ext>
                    </c:extLst>
                    <c:strCache>
                      <c:ptCount val="21"/>
                      <c:pt idx="0">
                        <c:v>2020ww05</c:v>
                      </c:pt>
                      <c:pt idx="1">
                        <c:v>2020ww06</c:v>
                      </c:pt>
                      <c:pt idx="2">
                        <c:v>2020ww07</c:v>
                      </c:pt>
                      <c:pt idx="3">
                        <c:v>2020ww08</c:v>
                      </c:pt>
                      <c:pt idx="4">
                        <c:v>2020ww09</c:v>
                      </c:pt>
                      <c:pt idx="5">
                        <c:v>2020ww10</c:v>
                      </c:pt>
                      <c:pt idx="6">
                        <c:v>2020ww11</c:v>
                      </c:pt>
                      <c:pt idx="7">
                        <c:v>2020ww12</c:v>
                      </c:pt>
                      <c:pt idx="8">
                        <c:v>2020ww13</c:v>
                      </c:pt>
                      <c:pt idx="9">
                        <c:v>2020ww14</c:v>
                      </c:pt>
                      <c:pt idx="10">
                        <c:v>2020ww15</c:v>
                      </c:pt>
                      <c:pt idx="11">
                        <c:v>2020ww16</c:v>
                      </c:pt>
                      <c:pt idx="12">
                        <c:v>2020ww17</c:v>
                      </c:pt>
                      <c:pt idx="13">
                        <c:v>2020ww18</c:v>
                      </c:pt>
                      <c:pt idx="14">
                        <c:v>2020ww19</c:v>
                      </c:pt>
                      <c:pt idx="15">
                        <c:v>2020ww20</c:v>
                      </c:pt>
                      <c:pt idx="16">
                        <c:v>2020ww21</c:v>
                      </c:pt>
                      <c:pt idx="17">
                        <c:v>2020ww22</c:v>
                      </c:pt>
                      <c:pt idx="18">
                        <c:v>2020ww23</c:v>
                      </c:pt>
                      <c:pt idx="19">
                        <c:v>2020ww24</c:v>
                      </c:pt>
                      <c:pt idx="20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Overall_indicator!$AM$4:$AM$53</c15:sqref>
                        </c15:fullRef>
                        <c15:formulaRef>
                          <c15:sqref>Overall_indicator!$AM$17:$AM$37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8D-48C4-8FE4-79131A304DE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Overall_indicator!$AO$3</c15:sqref>
                        </c15:formulaRef>
                      </c:ext>
                    </c:extLst>
                    <c:strCache>
                      <c:ptCount val="1"/>
                      <c:pt idx="0">
                        <c:v>Total Closed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Overall_indicator!$AH$17:$AH$37</c15:sqref>
                        </c15:formulaRef>
                      </c:ext>
                    </c:extLst>
                    <c:strCache>
                      <c:ptCount val="21"/>
                      <c:pt idx="0">
                        <c:v>2020ww05</c:v>
                      </c:pt>
                      <c:pt idx="1">
                        <c:v>2020ww06</c:v>
                      </c:pt>
                      <c:pt idx="2">
                        <c:v>2020ww07</c:v>
                      </c:pt>
                      <c:pt idx="3">
                        <c:v>2020ww08</c:v>
                      </c:pt>
                      <c:pt idx="4">
                        <c:v>2020ww09</c:v>
                      </c:pt>
                      <c:pt idx="5">
                        <c:v>2020ww10</c:v>
                      </c:pt>
                      <c:pt idx="6">
                        <c:v>2020ww11</c:v>
                      </c:pt>
                      <c:pt idx="7">
                        <c:v>2020ww12</c:v>
                      </c:pt>
                      <c:pt idx="8">
                        <c:v>2020ww13</c:v>
                      </c:pt>
                      <c:pt idx="9">
                        <c:v>2020ww14</c:v>
                      </c:pt>
                      <c:pt idx="10">
                        <c:v>2020ww15</c:v>
                      </c:pt>
                      <c:pt idx="11">
                        <c:v>2020ww16</c:v>
                      </c:pt>
                      <c:pt idx="12">
                        <c:v>2020ww17</c:v>
                      </c:pt>
                      <c:pt idx="13">
                        <c:v>2020ww18</c:v>
                      </c:pt>
                      <c:pt idx="14">
                        <c:v>2020ww19</c:v>
                      </c:pt>
                      <c:pt idx="15">
                        <c:v>2020ww20</c:v>
                      </c:pt>
                      <c:pt idx="16">
                        <c:v>2020ww21</c:v>
                      </c:pt>
                      <c:pt idx="17">
                        <c:v>2020ww22</c:v>
                      </c:pt>
                      <c:pt idx="18">
                        <c:v>2020ww23</c:v>
                      </c:pt>
                      <c:pt idx="19">
                        <c:v>2020ww24</c:v>
                      </c:pt>
                      <c:pt idx="20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Overall_indicator!$AO$4:$AO$53</c15:sqref>
                        </c15:fullRef>
                        <c15:formulaRef>
                          <c15:sqref>Overall_indicator!$AO$17:$AO$37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8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13</c:v>
                      </c:pt>
                      <c:pt idx="2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8D-48C4-8FE4-79131A304DE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17896"/>
        <c:axId val="310916256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Overall_indicator!$AP$3</c15:sqref>
                        </c15:formulaRef>
                      </c:ext>
                    </c:extLst>
                    <c:strCache>
                      <c:ptCount val="1"/>
                      <c:pt idx="0">
                        <c:v>RTT per wk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Overall_indicator!$AH$17:$AH$37</c15:sqref>
                        </c15:formulaRef>
                      </c:ext>
                    </c:extLst>
                    <c:strCache>
                      <c:ptCount val="21"/>
                      <c:pt idx="0">
                        <c:v>2020ww05</c:v>
                      </c:pt>
                      <c:pt idx="1">
                        <c:v>2020ww06</c:v>
                      </c:pt>
                      <c:pt idx="2">
                        <c:v>2020ww07</c:v>
                      </c:pt>
                      <c:pt idx="3">
                        <c:v>2020ww08</c:v>
                      </c:pt>
                      <c:pt idx="4">
                        <c:v>2020ww09</c:v>
                      </c:pt>
                      <c:pt idx="5">
                        <c:v>2020ww10</c:v>
                      </c:pt>
                      <c:pt idx="6">
                        <c:v>2020ww11</c:v>
                      </c:pt>
                      <c:pt idx="7">
                        <c:v>2020ww12</c:v>
                      </c:pt>
                      <c:pt idx="8">
                        <c:v>2020ww13</c:v>
                      </c:pt>
                      <c:pt idx="9">
                        <c:v>2020ww14</c:v>
                      </c:pt>
                      <c:pt idx="10">
                        <c:v>2020ww15</c:v>
                      </c:pt>
                      <c:pt idx="11">
                        <c:v>2020ww16</c:v>
                      </c:pt>
                      <c:pt idx="12">
                        <c:v>2020ww17</c:v>
                      </c:pt>
                      <c:pt idx="13">
                        <c:v>2020ww18</c:v>
                      </c:pt>
                      <c:pt idx="14">
                        <c:v>2020ww19</c:v>
                      </c:pt>
                      <c:pt idx="15">
                        <c:v>2020ww20</c:v>
                      </c:pt>
                      <c:pt idx="16">
                        <c:v>2020ww21</c:v>
                      </c:pt>
                      <c:pt idx="17">
                        <c:v>2020ww22</c:v>
                      </c:pt>
                      <c:pt idx="18">
                        <c:v>2020ww23</c:v>
                      </c:pt>
                      <c:pt idx="19">
                        <c:v>2020ww24</c:v>
                      </c:pt>
                      <c:pt idx="20">
                        <c:v>2020ww25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Overall_indicator!$AP$4:$AP$53</c15:sqref>
                        </c15:fullRef>
                        <c15:formulaRef>
                          <c15:sqref>Overall_indicator!$AP$17:$AP$37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48D-48C4-8FE4-79131A304DE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Overall_indicator!$AR$3</c15:sqref>
                        </c15:formulaRef>
                      </c:ext>
                    </c:extLst>
                    <c:strCache>
                      <c:ptCount val="1"/>
                      <c:pt idx="0">
                        <c:v>Change_def/wk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Overall_indicator!$AH$17:$AH$37</c15:sqref>
                        </c15:formulaRef>
                      </c:ext>
                    </c:extLst>
                    <c:strCache>
                      <c:ptCount val="21"/>
                      <c:pt idx="0">
                        <c:v>2020ww05</c:v>
                      </c:pt>
                      <c:pt idx="1">
                        <c:v>2020ww06</c:v>
                      </c:pt>
                      <c:pt idx="2">
                        <c:v>2020ww07</c:v>
                      </c:pt>
                      <c:pt idx="3">
                        <c:v>2020ww08</c:v>
                      </c:pt>
                      <c:pt idx="4">
                        <c:v>2020ww09</c:v>
                      </c:pt>
                      <c:pt idx="5">
                        <c:v>2020ww10</c:v>
                      </c:pt>
                      <c:pt idx="6">
                        <c:v>2020ww11</c:v>
                      </c:pt>
                      <c:pt idx="7">
                        <c:v>2020ww12</c:v>
                      </c:pt>
                      <c:pt idx="8">
                        <c:v>2020ww13</c:v>
                      </c:pt>
                      <c:pt idx="9">
                        <c:v>2020ww14</c:v>
                      </c:pt>
                      <c:pt idx="10">
                        <c:v>2020ww15</c:v>
                      </c:pt>
                      <c:pt idx="11">
                        <c:v>2020ww16</c:v>
                      </c:pt>
                      <c:pt idx="12">
                        <c:v>2020ww17</c:v>
                      </c:pt>
                      <c:pt idx="13">
                        <c:v>2020ww18</c:v>
                      </c:pt>
                      <c:pt idx="14">
                        <c:v>2020ww19</c:v>
                      </c:pt>
                      <c:pt idx="15">
                        <c:v>2020ww20</c:v>
                      </c:pt>
                      <c:pt idx="16">
                        <c:v>2020ww21</c:v>
                      </c:pt>
                      <c:pt idx="17">
                        <c:v>2020ww22</c:v>
                      </c:pt>
                      <c:pt idx="18">
                        <c:v>2020ww23</c:v>
                      </c:pt>
                      <c:pt idx="19">
                        <c:v>2020ww24</c:v>
                      </c:pt>
                      <c:pt idx="20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Overall_indicator!$AR$4:$AR$53</c15:sqref>
                        </c15:fullRef>
                        <c15:formulaRef>
                          <c15:sqref>Overall_indicator!$AR$17:$AR$37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8D-48C4-8FE4-79131A304DE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Overall_indicator!$AT$3</c15:sqref>
                        </c15:formulaRef>
                      </c:ext>
                    </c:extLst>
                    <c:strCache>
                      <c:ptCount val="1"/>
                      <c:pt idx="0">
                        <c:v>Open/wk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Overall_indicator!$AH$17:$AH$37</c15:sqref>
                        </c15:formulaRef>
                      </c:ext>
                    </c:extLst>
                    <c:strCache>
                      <c:ptCount val="21"/>
                      <c:pt idx="0">
                        <c:v>2020ww05</c:v>
                      </c:pt>
                      <c:pt idx="1">
                        <c:v>2020ww06</c:v>
                      </c:pt>
                      <c:pt idx="2">
                        <c:v>2020ww07</c:v>
                      </c:pt>
                      <c:pt idx="3">
                        <c:v>2020ww08</c:v>
                      </c:pt>
                      <c:pt idx="4">
                        <c:v>2020ww09</c:v>
                      </c:pt>
                      <c:pt idx="5">
                        <c:v>2020ww10</c:v>
                      </c:pt>
                      <c:pt idx="6">
                        <c:v>2020ww11</c:v>
                      </c:pt>
                      <c:pt idx="7">
                        <c:v>2020ww12</c:v>
                      </c:pt>
                      <c:pt idx="8">
                        <c:v>2020ww13</c:v>
                      </c:pt>
                      <c:pt idx="9">
                        <c:v>2020ww14</c:v>
                      </c:pt>
                      <c:pt idx="10">
                        <c:v>2020ww15</c:v>
                      </c:pt>
                      <c:pt idx="11">
                        <c:v>2020ww16</c:v>
                      </c:pt>
                      <c:pt idx="12">
                        <c:v>2020ww17</c:v>
                      </c:pt>
                      <c:pt idx="13">
                        <c:v>2020ww18</c:v>
                      </c:pt>
                      <c:pt idx="14">
                        <c:v>2020ww19</c:v>
                      </c:pt>
                      <c:pt idx="15">
                        <c:v>2020ww20</c:v>
                      </c:pt>
                      <c:pt idx="16">
                        <c:v>2020ww21</c:v>
                      </c:pt>
                      <c:pt idx="17">
                        <c:v>2020ww22</c:v>
                      </c:pt>
                      <c:pt idx="18">
                        <c:v>2020ww23</c:v>
                      </c:pt>
                      <c:pt idx="19">
                        <c:v>2020ww24</c:v>
                      </c:pt>
                      <c:pt idx="20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Overall_indicator!$AT$4:$AT$53</c15:sqref>
                        </c15:fullRef>
                        <c15:formulaRef>
                          <c15:sqref>Overall_indicator!$AT$17:$AT$37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48D-48C4-8FE4-79131A304DE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Overall_indicator!$AV$3</c15:sqref>
                        </c15:formulaRef>
                      </c:ext>
                    </c:extLst>
                    <c:strCache>
                      <c:ptCount val="1"/>
                      <c:pt idx="0">
                        <c:v>Total Open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Overall_indicator!$AH$4:$AH$53</c15:sqref>
                        </c15:fullRef>
                        <c15:formulaRef>
                          <c15:sqref>Overall_indicator!$AH$17:$AH$37</c15:sqref>
                        </c15:formulaRef>
                      </c:ext>
                    </c:extLst>
                    <c:strCache>
                      <c:ptCount val="21"/>
                      <c:pt idx="0">
                        <c:v>2020ww05</c:v>
                      </c:pt>
                      <c:pt idx="1">
                        <c:v>2020ww06</c:v>
                      </c:pt>
                      <c:pt idx="2">
                        <c:v>2020ww07</c:v>
                      </c:pt>
                      <c:pt idx="3">
                        <c:v>2020ww08</c:v>
                      </c:pt>
                      <c:pt idx="4">
                        <c:v>2020ww09</c:v>
                      </c:pt>
                      <c:pt idx="5">
                        <c:v>2020ww10</c:v>
                      </c:pt>
                      <c:pt idx="6">
                        <c:v>2020ww11</c:v>
                      </c:pt>
                      <c:pt idx="7">
                        <c:v>2020ww12</c:v>
                      </c:pt>
                      <c:pt idx="8">
                        <c:v>2020ww13</c:v>
                      </c:pt>
                      <c:pt idx="9">
                        <c:v>2020ww14</c:v>
                      </c:pt>
                      <c:pt idx="10">
                        <c:v>2020ww15</c:v>
                      </c:pt>
                      <c:pt idx="11">
                        <c:v>2020ww16</c:v>
                      </c:pt>
                      <c:pt idx="12">
                        <c:v>2020ww17</c:v>
                      </c:pt>
                      <c:pt idx="13">
                        <c:v>2020ww18</c:v>
                      </c:pt>
                      <c:pt idx="14">
                        <c:v>2020ww19</c:v>
                      </c:pt>
                      <c:pt idx="15">
                        <c:v>2020ww20</c:v>
                      </c:pt>
                      <c:pt idx="16">
                        <c:v>2020ww21</c:v>
                      </c:pt>
                      <c:pt idx="17">
                        <c:v>2020ww22</c:v>
                      </c:pt>
                      <c:pt idx="18">
                        <c:v>2020ww23</c:v>
                      </c:pt>
                      <c:pt idx="19">
                        <c:v>2020ww24</c:v>
                      </c:pt>
                      <c:pt idx="20">
                        <c:v>2020ww25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Overall_indicator!$AV$4:$AV$53</c15:sqref>
                        </c15:fullRef>
                        <c15:formulaRef>
                          <c15:sqref>Overall_indicator!$AV$17:$AV$37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13</c:v>
                      </c:pt>
                      <c:pt idx="20">
                        <c:v>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48D-48C4-8FE4-79131A304DEE}"/>
                  </c:ext>
                </c:extLst>
              </c15:ser>
            </c15:filteredLineSeries>
          </c:ext>
        </c:extLst>
      </c:lineChart>
      <c:catAx>
        <c:axId val="31091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16256"/>
        <c:crosses val="autoZero"/>
        <c:auto val="1"/>
        <c:lblAlgn val="ctr"/>
        <c:lblOffset val="100"/>
        <c:noMultiLvlLbl val="0"/>
      </c:catAx>
      <c:valAx>
        <c:axId val="3109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1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655861061722117E-2"/>
          <c:y val="0.12400025181354178"/>
          <c:w val="0.71911123178568193"/>
          <c:h val="0.19542420979428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lumMod val="85000"/>
          </a:schemeClr>
        </a:gs>
        <a:gs pos="100000">
          <a:schemeClr val="bg1">
            <a:lumMod val="65000"/>
          </a:schemeClr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</xdr:rowOff>
    </xdr:from>
    <xdr:to>
      <xdr:col>9</xdr:col>
      <xdr:colOff>388620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E95FD-5ADE-41B2-AE0A-0C82899BB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21</xdr:row>
      <xdr:rowOff>152400</xdr:rowOff>
    </xdr:from>
    <xdr:to>
      <xdr:col>9</xdr:col>
      <xdr:colOff>373380</xdr:colOff>
      <xdr:row>35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3DA3F-3128-4A98-9750-894B44022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129540</xdr:colOff>
      <xdr:row>38</xdr:row>
      <xdr:rowOff>129540</xdr:rowOff>
    </xdr:from>
    <xdr:to>
      <xdr:col>8</xdr:col>
      <xdr:colOff>251460</xdr:colOff>
      <xdr:row>52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7C7565-4CD2-4ABD-800B-ED52F9765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403860</xdr:colOff>
      <xdr:row>3</xdr:row>
      <xdr:rowOff>15240</xdr:rowOff>
    </xdr:from>
    <xdr:to>
      <xdr:col>21</xdr:col>
      <xdr:colOff>281940</xdr:colOff>
      <xdr:row>24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5831AF-C24B-490D-A4F1-6C8057D9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403860</xdr:colOff>
      <xdr:row>27</xdr:row>
      <xdr:rowOff>15240</xdr:rowOff>
    </xdr:from>
    <xdr:to>
      <xdr:col>21</xdr:col>
      <xdr:colOff>274320</xdr:colOff>
      <xdr:row>44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98EE90-0B4D-4A7A-81E5-FDB7C78CA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457200</xdr:colOff>
      <xdr:row>47</xdr:row>
      <xdr:rowOff>99060</xdr:rowOff>
    </xdr:from>
    <xdr:to>
      <xdr:col>21</xdr:col>
      <xdr:colOff>76200</xdr:colOff>
      <xdr:row>64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4E0F3C-7F1A-4651-815D-54F58365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10</xdr:col>
      <xdr:colOff>205741</xdr:colOff>
      <xdr:row>19</xdr:row>
      <xdr:rowOff>121919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E53D3-A64B-4B3C-9D69-E3E74A56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23</xdr:row>
      <xdr:rowOff>7620</xdr:rowOff>
    </xdr:from>
    <xdr:to>
      <xdr:col>10</xdr:col>
      <xdr:colOff>289560</xdr:colOff>
      <xdr:row>40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E1F99-FFC2-47D9-8B20-B0BEB3354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533400</xdr:colOff>
      <xdr:row>21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201D9-AA4A-470D-B995-6BDE7959C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601980</xdr:colOff>
      <xdr:row>23</xdr:row>
      <xdr:rowOff>144780</xdr:rowOff>
    </xdr:from>
    <xdr:to>
      <xdr:col>22</xdr:col>
      <xdr:colOff>274320</xdr:colOff>
      <xdr:row>41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A38FE8-8220-4BBF-B1C3-18DD778C5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129540</xdr:colOff>
      <xdr:row>43</xdr:row>
      <xdr:rowOff>83820</xdr:rowOff>
    </xdr:from>
    <xdr:to>
      <xdr:col>8</xdr:col>
      <xdr:colOff>434340</xdr:colOff>
      <xdr:row>58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3F9C19-0EE5-4475-B7D7-2B7C45F3D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44</xdr:row>
      <xdr:rowOff>45720</xdr:rowOff>
    </xdr:from>
    <xdr:to>
      <xdr:col>22</xdr:col>
      <xdr:colOff>114300</xdr:colOff>
      <xdr:row>60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E21237-C7C5-436E-B7A7-D0E58383A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9427D5-E65E-4F97-AAA4-A7018B4403F9}" name="HSDES_ListObject_4350bbe4d88d48378ef60dfcc70ec4e2" displayName="HSDES_ListObject_4350bbe4d88d48378ef60dfcc70ec4e2" ref="A1:AF159" totalsRowShown="0" headerRowDxfId="33" dataDxfId="25">
  <autoFilter ref="A1:AF159" xr:uid="{62F12AFA-830A-48BB-B40C-6542E00D37C8}"/>
  <tableColumns count="32">
    <tableColumn id="1" xr3:uid="{99498F19-E106-4712-84AD-BCF0275C7BF7}" name="submitted_date" dataDxfId="24"/>
    <tableColumn id="2" xr3:uid="{1A105916-A67D-4E0F-8F45-E17D1C01F5DB}" name="ww_submitted" dataDxfId="23"/>
    <tableColumn id="3" xr3:uid="{9D07D90E-5EC7-4819-A0D4-CDCC47819C7C}" name="id" dataDxfId="22">
      <calculatedColumnFormula>HYPERLINK(CONCATENATE("https://hsdes.intel.com/resource/",HSDES_ListObject_4350bbe4d88d48378ef60dfcc70ec4e2[cloned_id]),HSDES_ListObject_4350bbe4d88d48378ef60dfcc70ec4e2[cloned_id])</calculatedColumnFormula>
    </tableColumn>
    <tableColumn id="4" xr3:uid="{2EF403EC-6D41-4C55-A007-5338A95B9023}" name="title" dataDxfId="21"/>
    <tableColumn id="5" xr3:uid="{635AB1BE-B705-4504-B7EE-32F9B032397E}" name="bug_category" dataDxfId="20"/>
    <tableColumn id="6" xr3:uid="{A3FC3E3F-C24E-4775-A862-C37F0FC1F5A0}" name="type" dataDxfId="19"/>
    <tableColumn id="7" xr3:uid="{CB5093D5-9565-4D43-9E7D-2E1BB2263D5E}" name="ingredient" dataDxfId="18"/>
    <tableColumn id="8" xr3:uid="{FA612BD9-42F9-4F88-B53E-10D3A113F57E}" name="status" dataDxfId="17"/>
    <tableColumn id="9" xr3:uid="{49C24AAF-1A5E-4654-90B5-178A946B275A}" name="status_detail" dataDxfId="15"/>
    <tableColumn id="10" xr3:uid="{D30DE1B4-7970-4834-951A-8A80CF5B0C83}" name="owner" dataDxfId="16"/>
    <tableColumn id="11" xr3:uid="{763CE12D-5BCC-4CB1-ACCD-32DF5573A276}" name="validator" dataDxfId="32"/>
    <tableColumn id="12" xr3:uid="{8917534D-55B6-412B-9C2C-3D3D3C976D24}" name="submitted_by" dataDxfId="31"/>
    <tableColumn id="13" xr3:uid="{56AF4AC2-26EE-424B-AB3C-3F15F681B089}" name="ww_eta" dataDxfId="14"/>
    <tableColumn id="14" xr3:uid="{119FF9E6-3CA1-4A02-980B-2CFDB050C73A}" name="eta" dataDxfId="12"/>
    <tableColumn id="15" xr3:uid="{C6946A7D-A234-4168-BE2E-2B0B1B5D53D0}" name="ww_repo_modified" dataDxfId="13"/>
    <tableColumn id="16" xr3:uid="{4FD3C4F9-BB77-4BE9-98C6-485329A43C5F}" name="ww_complete" dataDxfId="30"/>
    <tableColumn id="17" xr3:uid="{9F409FBB-70CF-43B9-A10F-FE6C4A6AD8CB}" name="ww_rejected" dataDxfId="29"/>
    <tableColumn id="32" xr3:uid="{78EB37A5-542D-470C-A06A-52116A82BA9C}" name="ww_change_defined" dataDxfId="11"/>
    <tableColumn id="18" xr3:uid="{E907EDEC-D649-4B9B-B048-534BDAB82AF3}" name="team_found" dataDxfId="10"/>
    <tableColumn id="19" xr3:uid="{B47103E8-A6A0-49CE-BD7F-F0EDF5B20F16}" name="priority" dataDxfId="9"/>
    <tableColumn id="20" xr3:uid="{1AD20B69-E38F-4328-A005-366B427EAA83}" name="release" dataDxfId="8"/>
    <tableColumn id="21" xr3:uid="{27D0E07F-38CF-4AF9-A5E3-28D3C7C93033}" name="release_affected" dataDxfId="7"/>
    <tableColumn id="22" xr3:uid="{3FD7A72D-8F12-49FF-BAD5-EFD476D57B18}" name="project" dataDxfId="6"/>
    <tableColumn id="23" xr3:uid="{18BE1D4A-B821-4B44-8092-2EDC786468E8}" name="milestone_fix" dataDxfId="5"/>
    <tableColumn id="24" xr3:uid="{172825B5-3606-4A19-BCE2-3485F83B2111}" name="rev" dataDxfId="3"/>
    <tableColumn id="25" xr3:uid="{65E6A4BF-53E0-460B-8956-3C53724676C2}" name="tenant" dataDxfId="4"/>
    <tableColumn id="26" xr3:uid="{EF7A4B44-2180-4732-8405-D956C8429A76}" name="subject" dataDxfId="28"/>
    <tableColumn id="27" xr3:uid="{1611CBE8-9144-40C8-931A-729FBFD74CE4}" name="hierarchy_path" dataDxfId="27"/>
    <tableColumn id="28" xr3:uid="{AF893C12-BB1B-45DE-888A-5DFC541206DE}" name="parent_id" dataDxfId="26"/>
    <tableColumn id="29" xr3:uid="{00949CEE-0812-4BD3-9283-FDE79F02E717}" name="record_type" dataDxfId="2"/>
    <tableColumn id="30" xr3:uid="{A65F5729-EEAE-4A95-8E89-5ED763B538C4}" name="cloned_id" dataDxfId="0"/>
    <tableColumn id="31" xr3:uid="{3DEC0F17-7926-41D3-A0DD-985C8576989F}" name="record_index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13" Type="http://schemas.openxmlformats.org/officeDocument/2006/relationships/customProperty" Target="../customProperty13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12" Type="http://schemas.openxmlformats.org/officeDocument/2006/relationships/customProperty" Target="../customProperty12.bin"/><Relationship Id="rId17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6" Type="http://schemas.openxmlformats.org/officeDocument/2006/relationships/customProperty" Target="../customProperty16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5" Type="http://schemas.openxmlformats.org/officeDocument/2006/relationships/customProperty" Target="../customProperty15.bin"/><Relationship Id="rId10" Type="http://schemas.openxmlformats.org/officeDocument/2006/relationships/customProperty" Target="../customProperty10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Relationship Id="rId14" Type="http://schemas.openxmlformats.org/officeDocument/2006/relationships/customProperty" Target="../customProperty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7E90-3883-4382-B4AD-2D7506E6337C}">
  <dimension ref="A1:AG159"/>
  <sheetViews>
    <sheetView zoomScale="70" zoomScaleNormal="70" workbookViewId="0">
      <selection activeCell="A3" sqref="A3"/>
    </sheetView>
  </sheetViews>
  <sheetFormatPr defaultRowHeight="14.4" x14ac:dyDescent="0.3"/>
  <cols>
    <col min="1" max="1" width="21.77734375" customWidth="1"/>
    <col min="2" max="2" width="15.77734375" customWidth="1"/>
    <col min="3" max="3" width="12" customWidth="1"/>
    <col min="4" max="4" width="35.77734375" customWidth="1"/>
    <col min="5" max="5" width="14.77734375" customWidth="1"/>
    <col min="6" max="6" width="12.109375" customWidth="1"/>
    <col min="7" max="7" width="15.44140625" customWidth="1"/>
    <col min="8" max="8" width="14" customWidth="1"/>
    <col min="9" max="9" width="16.109375" customWidth="1"/>
    <col min="10" max="10" width="8.77734375" customWidth="1"/>
    <col min="11" max="11" width="10.6640625" customWidth="1"/>
    <col min="12" max="12" width="14.88671875" customWidth="1"/>
    <col min="13" max="13" width="9.88671875" customWidth="1"/>
    <col min="14" max="14" width="21.77734375" customWidth="1"/>
    <col min="15" max="15" width="19.77734375" customWidth="1"/>
    <col min="16" max="16" width="15" customWidth="1"/>
    <col min="17" max="17" width="14" customWidth="1"/>
    <col min="18" max="18" width="21.88671875" customWidth="1"/>
    <col min="19" max="19" width="13.6640625" customWidth="1"/>
    <col min="20" max="20" width="13.33203125" customWidth="1"/>
    <col min="21" max="21" width="24.33203125" customWidth="1"/>
    <col min="22" max="22" width="35.77734375" customWidth="1"/>
    <col min="23" max="23" width="20.5546875" customWidth="1"/>
    <col min="24" max="24" width="14.44140625" customWidth="1"/>
    <col min="25" max="25" width="7.109375" hidden="1" customWidth="1"/>
    <col min="26" max="26" width="10.109375" hidden="1" customWidth="1"/>
    <col min="27" max="27" width="10.44140625" hidden="1" customWidth="1"/>
    <col min="28" max="28" width="37.21875" hidden="1" customWidth="1"/>
    <col min="29" max="29" width="12.6640625" hidden="1" customWidth="1"/>
    <col min="30" max="30" width="14.88671875" hidden="1" customWidth="1"/>
    <col min="31" max="31" width="13.33203125" hidden="1" customWidth="1"/>
    <col min="32" max="32" width="15.6640625" hidden="1" customWidth="1"/>
    <col min="33" max="33" width="8.88671875" hidden="1" customWidth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163</v>
      </c>
      <c r="O1" s="1" t="s">
        <v>181</v>
      </c>
      <c r="P1" s="1" t="s">
        <v>182</v>
      </c>
      <c r="Q1" s="1" t="s">
        <v>184</v>
      </c>
      <c r="R1" s="1" t="s">
        <v>676</v>
      </c>
      <c r="S1" s="1" t="s">
        <v>16</v>
      </c>
      <c r="T1" s="1" t="s">
        <v>17</v>
      </c>
      <c r="U1" s="1" t="s">
        <v>4</v>
      </c>
      <c r="V1" s="1" t="s">
        <v>403</v>
      </c>
      <c r="W1" s="1" t="s">
        <v>5</v>
      </c>
      <c r="X1" s="1" t="s">
        <v>14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</row>
    <row r="2" spans="1:32" x14ac:dyDescent="0.3">
      <c r="A2" s="3">
        <v>44005.381264432872</v>
      </c>
      <c r="B2" s="1" t="s">
        <v>536</v>
      </c>
      <c r="C2" s="6">
        <f>HYPERLINK(CONCATENATE("https://hsdes.intel.com/resource/",HSDES_ListObject_4350bbe4d88d48378ef60dfcc70ec4e2[cloned_id]),HSDES_ListObject_4350bbe4d88d48378ef60dfcc70ec4e2[cloned_id])</f>
        <v>18011989018</v>
      </c>
      <c r="D2" s="1" t="s">
        <v>758</v>
      </c>
      <c r="E2" s="2" t="s">
        <v>218</v>
      </c>
      <c r="F2" s="2" t="s">
        <v>27</v>
      </c>
      <c r="G2" s="2" t="s">
        <v>759</v>
      </c>
      <c r="H2" s="2" t="s">
        <v>55</v>
      </c>
      <c r="I2" s="2" t="s">
        <v>89</v>
      </c>
      <c r="J2" s="1" t="s">
        <v>760</v>
      </c>
      <c r="K2" s="1" t="s">
        <v>575</v>
      </c>
      <c r="L2" s="1" t="s">
        <v>575</v>
      </c>
      <c r="M2" s="1"/>
      <c r="N2" s="3"/>
      <c r="O2" s="1"/>
      <c r="P2" s="1"/>
      <c r="Q2" s="1"/>
      <c r="R2" s="1"/>
      <c r="S2" s="2" t="s">
        <v>92</v>
      </c>
      <c r="T2" s="2" t="s">
        <v>30</v>
      </c>
      <c r="U2" s="2" t="s">
        <v>320</v>
      </c>
      <c r="V2" s="2" t="s">
        <v>576</v>
      </c>
      <c r="W2" s="2" t="s">
        <v>104</v>
      </c>
      <c r="X2" s="2"/>
      <c r="Y2" s="5">
        <v>1</v>
      </c>
      <c r="Z2" s="1" t="s">
        <v>32</v>
      </c>
      <c r="AA2" s="1" t="s">
        <v>33</v>
      </c>
      <c r="AB2" s="1" t="s">
        <v>761</v>
      </c>
      <c r="AC2" s="1" t="s">
        <v>34</v>
      </c>
      <c r="AD2" s="1" t="s">
        <v>35</v>
      </c>
      <c r="AE2" s="4">
        <v>18011989018</v>
      </c>
      <c r="AF2" s="1" t="s">
        <v>36</v>
      </c>
    </row>
    <row r="3" spans="1:32" x14ac:dyDescent="0.3">
      <c r="A3" s="3">
        <v>44001.494557951388</v>
      </c>
      <c r="B3" s="1" t="s">
        <v>535</v>
      </c>
      <c r="C3" s="6">
        <f>HYPERLINK(CONCATENATE("https://hsdes.intel.com/resource/",HSDES_ListObject_4350bbe4d88d48378ef60dfcc70ec4e2[cloned_id]),HSDES_ListObject_4350bbe4d88d48378ef60dfcc70ec4e2[cloned_id])</f>
        <v>16011303809</v>
      </c>
      <c r="D3" s="1" t="s">
        <v>762</v>
      </c>
      <c r="E3" s="2" t="s">
        <v>26</v>
      </c>
      <c r="F3" s="2" t="s">
        <v>27</v>
      </c>
      <c r="G3" s="2" t="s">
        <v>283</v>
      </c>
      <c r="H3" s="2" t="s">
        <v>526</v>
      </c>
      <c r="I3" s="2" t="s">
        <v>527</v>
      </c>
      <c r="J3" s="1" t="s">
        <v>237</v>
      </c>
      <c r="K3" s="1" t="s">
        <v>420</v>
      </c>
      <c r="L3" s="1" t="s">
        <v>237</v>
      </c>
      <c r="M3" s="1"/>
      <c r="N3" s="3"/>
      <c r="O3" s="1"/>
      <c r="P3" s="1"/>
      <c r="Q3" s="1"/>
      <c r="R3" s="1"/>
      <c r="S3" s="2" t="s">
        <v>44</v>
      </c>
      <c r="T3" s="2" t="s">
        <v>30</v>
      </c>
      <c r="U3" s="2" t="s">
        <v>285</v>
      </c>
      <c r="V3" s="2" t="s">
        <v>285</v>
      </c>
      <c r="W3" s="2" t="s">
        <v>104</v>
      </c>
      <c r="X3" s="2"/>
      <c r="Y3" s="5">
        <v>2</v>
      </c>
      <c r="Z3" s="1" t="s">
        <v>32</v>
      </c>
      <c r="AA3" s="1" t="s">
        <v>33</v>
      </c>
      <c r="AB3" s="1" t="s">
        <v>763</v>
      </c>
      <c r="AC3" s="1" t="s">
        <v>34</v>
      </c>
      <c r="AD3" s="1" t="s">
        <v>35</v>
      </c>
      <c r="AE3" s="4">
        <v>16011303809</v>
      </c>
      <c r="AF3" s="1" t="s">
        <v>42</v>
      </c>
    </row>
    <row r="4" spans="1:32" x14ac:dyDescent="0.3">
      <c r="A4" s="3">
        <v>44000.592632835651</v>
      </c>
      <c r="B4" s="1" t="s">
        <v>535</v>
      </c>
      <c r="C4" s="6">
        <f>HYPERLINK(CONCATENATE("https://hsdes.intel.com/resource/",HSDES_ListObject_4350bbe4d88d48378ef60dfcc70ec4e2[cloned_id]),HSDES_ListObject_4350bbe4d88d48378ef60dfcc70ec4e2[cloned_id])</f>
        <v>14011799611</v>
      </c>
      <c r="D4" s="1" t="s">
        <v>764</v>
      </c>
      <c r="E4" s="2" t="s">
        <v>37</v>
      </c>
      <c r="F4" s="2" t="s">
        <v>27</v>
      </c>
      <c r="G4" s="2" t="s">
        <v>38</v>
      </c>
      <c r="H4" s="2" t="s">
        <v>55</v>
      </c>
      <c r="I4" s="2" t="s">
        <v>89</v>
      </c>
      <c r="J4" s="1" t="s">
        <v>29</v>
      </c>
      <c r="K4" s="1" t="s">
        <v>219</v>
      </c>
      <c r="L4" s="1" t="s">
        <v>219</v>
      </c>
      <c r="M4" s="1"/>
      <c r="N4" s="3"/>
      <c r="O4" s="1"/>
      <c r="P4" s="1"/>
      <c r="Q4" s="1"/>
      <c r="R4" s="1"/>
      <c r="S4" s="2" t="s">
        <v>234</v>
      </c>
      <c r="T4" s="2" t="s">
        <v>30</v>
      </c>
      <c r="U4" s="2" t="s">
        <v>285</v>
      </c>
      <c r="V4" s="2" t="s">
        <v>285</v>
      </c>
      <c r="W4" s="2" t="s">
        <v>104</v>
      </c>
      <c r="X4" s="2"/>
      <c r="Y4" s="5">
        <v>5</v>
      </c>
      <c r="Z4" s="1" t="s">
        <v>32</v>
      </c>
      <c r="AA4" s="1" t="s">
        <v>33</v>
      </c>
      <c r="AB4" s="1" t="s">
        <v>765</v>
      </c>
      <c r="AC4" s="1" t="s">
        <v>34</v>
      </c>
      <c r="AD4" s="1" t="s">
        <v>35</v>
      </c>
      <c r="AE4" s="4">
        <v>14011799611</v>
      </c>
      <c r="AF4" s="1" t="s">
        <v>45</v>
      </c>
    </row>
    <row r="5" spans="1:32" x14ac:dyDescent="0.3">
      <c r="A5" s="3">
        <v>43999.604246064817</v>
      </c>
      <c r="B5" s="1" t="s">
        <v>535</v>
      </c>
      <c r="C5" s="6">
        <f>HYPERLINK(CONCATENATE("https://hsdes.intel.com/resource/",HSDES_ListObject_4350bbe4d88d48378ef60dfcc70ec4e2[cloned_id]),HSDES_ListObject_4350bbe4d88d48378ef60dfcc70ec4e2[cloned_id])</f>
        <v>18011932061</v>
      </c>
      <c r="D5" s="1" t="s">
        <v>755</v>
      </c>
      <c r="E5" s="2" t="s">
        <v>43</v>
      </c>
      <c r="F5" s="2" t="s">
        <v>58</v>
      </c>
      <c r="G5" s="2" t="s">
        <v>405</v>
      </c>
      <c r="H5" s="2" t="s">
        <v>526</v>
      </c>
      <c r="I5" s="2" t="s">
        <v>527</v>
      </c>
      <c r="J5" s="1" t="s">
        <v>284</v>
      </c>
      <c r="K5" s="1" t="s">
        <v>575</v>
      </c>
      <c r="L5" s="1" t="s">
        <v>575</v>
      </c>
      <c r="M5" s="1"/>
      <c r="N5" s="3"/>
      <c r="O5" s="1"/>
      <c r="P5" s="1"/>
      <c r="Q5" s="1"/>
      <c r="R5" s="1"/>
      <c r="S5" s="2" t="s">
        <v>92</v>
      </c>
      <c r="T5" s="2" t="s">
        <v>30</v>
      </c>
      <c r="U5" s="2" t="s">
        <v>320</v>
      </c>
      <c r="V5" s="2" t="s">
        <v>576</v>
      </c>
      <c r="W5" s="2" t="s">
        <v>104</v>
      </c>
      <c r="X5" s="2"/>
      <c r="Y5" s="5">
        <v>20</v>
      </c>
      <c r="Z5" s="1" t="s">
        <v>32</v>
      </c>
      <c r="AA5" s="1" t="s">
        <v>33</v>
      </c>
      <c r="AB5" s="1" t="s">
        <v>756</v>
      </c>
      <c r="AC5" s="1" t="s">
        <v>34</v>
      </c>
      <c r="AD5" s="1" t="s">
        <v>35</v>
      </c>
      <c r="AE5" s="4">
        <v>18011932061</v>
      </c>
      <c r="AF5" s="1" t="s">
        <v>48</v>
      </c>
    </row>
    <row r="6" spans="1:32" x14ac:dyDescent="0.3">
      <c r="A6" s="3">
        <v>43999.144252627317</v>
      </c>
      <c r="B6" s="1" t="s">
        <v>535</v>
      </c>
      <c r="C6" s="6">
        <f>HYPERLINK(CONCATENATE("https://hsdes.intel.com/resource/",HSDES_ListObject_4350bbe4d88d48378ef60dfcc70ec4e2[cloned_id]),HSDES_ListObject_4350bbe4d88d48378ef60dfcc70ec4e2[cloned_id])</f>
        <v>16011289988</v>
      </c>
      <c r="D6" s="1" t="s">
        <v>750</v>
      </c>
      <c r="E6" s="2" t="s">
        <v>26</v>
      </c>
      <c r="F6" s="2" t="s">
        <v>27</v>
      </c>
      <c r="G6" s="2" t="s">
        <v>283</v>
      </c>
      <c r="H6" s="2" t="s">
        <v>55</v>
      </c>
      <c r="I6" s="2" t="s">
        <v>89</v>
      </c>
      <c r="J6" s="1" t="s">
        <v>295</v>
      </c>
      <c r="K6" s="1" t="s">
        <v>200</v>
      </c>
      <c r="L6" s="1" t="s">
        <v>200</v>
      </c>
      <c r="M6" s="1"/>
      <c r="N6" s="3"/>
      <c r="O6" s="1"/>
      <c r="P6" s="1"/>
      <c r="Q6" s="1"/>
      <c r="R6" s="1"/>
      <c r="S6" s="2" t="s">
        <v>44</v>
      </c>
      <c r="T6" s="2" t="s">
        <v>30</v>
      </c>
      <c r="U6" s="2" t="s">
        <v>320</v>
      </c>
      <c r="V6" s="2" t="s">
        <v>320</v>
      </c>
      <c r="W6" s="2" t="s">
        <v>104</v>
      </c>
      <c r="X6" s="2"/>
      <c r="Y6" s="5">
        <v>6</v>
      </c>
      <c r="Z6" s="1" t="s">
        <v>32</v>
      </c>
      <c r="AA6" s="1" t="s">
        <v>33</v>
      </c>
      <c r="AB6" s="1" t="s">
        <v>751</v>
      </c>
      <c r="AC6" s="1" t="s">
        <v>34</v>
      </c>
      <c r="AD6" s="1" t="s">
        <v>35</v>
      </c>
      <c r="AE6" s="4">
        <v>16011289988</v>
      </c>
      <c r="AF6" s="1" t="s">
        <v>52</v>
      </c>
    </row>
    <row r="7" spans="1:32" x14ac:dyDescent="0.3">
      <c r="A7" s="3">
        <v>43998.751773229167</v>
      </c>
      <c r="B7" s="1" t="s">
        <v>535</v>
      </c>
      <c r="C7" s="6">
        <f>HYPERLINK(CONCATENATE("https://hsdes.intel.com/resource/",HSDES_ListObject_4350bbe4d88d48378ef60dfcc70ec4e2[cloned_id]),HSDES_ListObject_4350bbe4d88d48378ef60dfcc70ec4e2[cloned_id])</f>
        <v>14011783060</v>
      </c>
      <c r="D7" s="1" t="s">
        <v>752</v>
      </c>
      <c r="E7" s="2" t="s">
        <v>43</v>
      </c>
      <c r="F7" s="2" t="s">
        <v>27</v>
      </c>
      <c r="G7" s="2" t="s">
        <v>405</v>
      </c>
      <c r="H7" s="2" t="s">
        <v>55</v>
      </c>
      <c r="I7" s="2" t="s">
        <v>89</v>
      </c>
      <c r="J7" s="1" t="s">
        <v>420</v>
      </c>
      <c r="K7" s="1" t="s">
        <v>420</v>
      </c>
      <c r="L7" s="1" t="s">
        <v>420</v>
      </c>
      <c r="M7" s="1"/>
      <c r="N7" s="3"/>
      <c r="O7" s="1"/>
      <c r="P7" s="1"/>
      <c r="Q7" s="1"/>
      <c r="R7" s="1"/>
      <c r="S7" s="2" t="s">
        <v>44</v>
      </c>
      <c r="T7" s="2" t="s">
        <v>30</v>
      </c>
      <c r="U7" s="2" t="s">
        <v>285</v>
      </c>
      <c r="V7" s="2" t="s">
        <v>285</v>
      </c>
      <c r="W7" s="2" t="s">
        <v>104</v>
      </c>
      <c r="X7" s="2"/>
      <c r="Y7" s="5">
        <v>2</v>
      </c>
      <c r="Z7" s="1" t="s">
        <v>32</v>
      </c>
      <c r="AA7" s="1" t="s">
        <v>33</v>
      </c>
      <c r="AB7" s="1" t="s">
        <v>753</v>
      </c>
      <c r="AC7" s="1" t="s">
        <v>34</v>
      </c>
      <c r="AD7" s="1" t="s">
        <v>35</v>
      </c>
      <c r="AE7" s="4">
        <v>14011783060</v>
      </c>
      <c r="AF7" s="1" t="s">
        <v>31</v>
      </c>
    </row>
    <row r="8" spans="1:32" x14ac:dyDescent="0.3">
      <c r="A8" s="3">
        <v>43997.431578321761</v>
      </c>
      <c r="B8" s="1" t="s">
        <v>535</v>
      </c>
      <c r="C8" s="6">
        <f>HYPERLINK(CONCATENATE("https://hsdes.intel.com/resource/",HSDES_ListObject_4350bbe4d88d48378ef60dfcc70ec4e2[cloned_id]),HSDES_ListObject_4350bbe4d88d48378ef60dfcc70ec4e2[cloned_id])</f>
        <v>14011770306</v>
      </c>
      <c r="D8" s="1" t="s">
        <v>733</v>
      </c>
      <c r="E8" s="2" t="s">
        <v>43</v>
      </c>
      <c r="F8" s="2" t="s">
        <v>27</v>
      </c>
      <c r="G8" s="2" t="s">
        <v>405</v>
      </c>
      <c r="H8" s="2" t="s">
        <v>55</v>
      </c>
      <c r="I8" s="2" t="s">
        <v>89</v>
      </c>
      <c r="J8" s="1" t="s">
        <v>420</v>
      </c>
      <c r="K8" s="1" t="s">
        <v>420</v>
      </c>
      <c r="L8" s="1" t="s">
        <v>420</v>
      </c>
      <c r="M8" s="1"/>
      <c r="N8" s="3"/>
      <c r="O8" s="1"/>
      <c r="P8" s="1"/>
      <c r="Q8" s="1"/>
      <c r="R8" s="1"/>
      <c r="S8" s="2" t="s">
        <v>44</v>
      </c>
      <c r="T8" s="2" t="s">
        <v>30</v>
      </c>
      <c r="U8" s="2" t="s">
        <v>285</v>
      </c>
      <c r="V8" s="2" t="s">
        <v>285</v>
      </c>
      <c r="W8" s="2" t="s">
        <v>104</v>
      </c>
      <c r="X8" s="2"/>
      <c r="Y8" s="5">
        <v>1</v>
      </c>
      <c r="Z8" s="1" t="s">
        <v>32</v>
      </c>
      <c r="AA8" s="1" t="s">
        <v>33</v>
      </c>
      <c r="AB8" s="1" t="s">
        <v>734</v>
      </c>
      <c r="AC8" s="1" t="s">
        <v>34</v>
      </c>
      <c r="AD8" s="1" t="s">
        <v>35</v>
      </c>
      <c r="AE8" s="4">
        <v>14011770306</v>
      </c>
      <c r="AF8" s="1" t="s">
        <v>54</v>
      </c>
    </row>
    <row r="9" spans="1:32" x14ac:dyDescent="0.3">
      <c r="A9" s="3">
        <v>43994.41160482639</v>
      </c>
      <c r="B9" s="1" t="s">
        <v>534</v>
      </c>
      <c r="C9" s="6">
        <f>HYPERLINK(CONCATENATE("https://hsdes.intel.com/resource/",HSDES_ListObject_4350bbe4d88d48378ef60dfcc70ec4e2[cloned_id]),HSDES_ListObject_4350bbe4d88d48378ef60dfcc70ec4e2[cloned_id])</f>
        <v>22010897305</v>
      </c>
      <c r="D9" s="1" t="s">
        <v>735</v>
      </c>
      <c r="E9" s="2" t="s">
        <v>218</v>
      </c>
      <c r="F9" s="2" t="s">
        <v>58</v>
      </c>
      <c r="G9" s="2" t="s">
        <v>259</v>
      </c>
      <c r="H9" s="2" t="s">
        <v>531</v>
      </c>
      <c r="I9" s="2" t="s">
        <v>532</v>
      </c>
      <c r="J9" s="1" t="s">
        <v>219</v>
      </c>
      <c r="K9" s="1" t="s">
        <v>241</v>
      </c>
      <c r="L9" s="1" t="s">
        <v>241</v>
      </c>
      <c r="M9" s="1"/>
      <c r="N9" s="3">
        <v>44004</v>
      </c>
      <c r="O9" s="1"/>
      <c r="P9" s="1"/>
      <c r="Q9" s="1"/>
      <c r="R9" s="1" t="s">
        <v>536</v>
      </c>
      <c r="S9" s="2" t="s">
        <v>44</v>
      </c>
      <c r="T9" s="2" t="s">
        <v>30</v>
      </c>
      <c r="U9" s="2" t="s">
        <v>320</v>
      </c>
      <c r="V9" s="2" t="s">
        <v>320</v>
      </c>
      <c r="W9" s="2" t="s">
        <v>104</v>
      </c>
      <c r="X9" s="2" t="s">
        <v>46</v>
      </c>
      <c r="Y9" s="5">
        <v>4</v>
      </c>
      <c r="Z9" s="1" t="s">
        <v>32</v>
      </c>
      <c r="AA9" s="1" t="s">
        <v>33</v>
      </c>
      <c r="AB9" s="1" t="s">
        <v>736</v>
      </c>
      <c r="AC9" s="1" t="s">
        <v>34</v>
      </c>
      <c r="AD9" s="1" t="s">
        <v>35</v>
      </c>
      <c r="AE9" s="4">
        <v>22010897305</v>
      </c>
      <c r="AF9" s="1" t="s">
        <v>41</v>
      </c>
    </row>
    <row r="10" spans="1:32" x14ac:dyDescent="0.3">
      <c r="A10" s="3">
        <v>43993.984260729165</v>
      </c>
      <c r="B10" s="1" t="s">
        <v>534</v>
      </c>
      <c r="C10" s="6">
        <f>HYPERLINK(CONCATENATE("https://hsdes.intel.com/resource/",HSDES_ListObject_4350bbe4d88d48378ef60dfcc70ec4e2[cloned_id]),HSDES_ListObject_4350bbe4d88d48378ef60dfcc70ec4e2[cloned_id])</f>
        <v>14011754409</v>
      </c>
      <c r="D10" s="1" t="s">
        <v>737</v>
      </c>
      <c r="E10" s="2" t="s">
        <v>218</v>
      </c>
      <c r="F10" s="2" t="s">
        <v>27</v>
      </c>
      <c r="G10" s="2" t="s">
        <v>259</v>
      </c>
      <c r="H10" s="2" t="s">
        <v>97</v>
      </c>
      <c r="I10" s="2" t="s">
        <v>98</v>
      </c>
      <c r="J10" s="1" t="s">
        <v>236</v>
      </c>
      <c r="K10" s="1" t="s">
        <v>241</v>
      </c>
      <c r="L10" s="1" t="s">
        <v>241</v>
      </c>
      <c r="M10" s="1"/>
      <c r="N10" s="3">
        <v>43997</v>
      </c>
      <c r="O10" s="1" t="s">
        <v>535</v>
      </c>
      <c r="P10" s="1"/>
      <c r="Q10" s="1"/>
      <c r="R10" s="1" t="s">
        <v>535</v>
      </c>
      <c r="S10" s="2" t="s">
        <v>44</v>
      </c>
      <c r="T10" s="2" t="s">
        <v>30</v>
      </c>
      <c r="U10" s="2" t="s">
        <v>320</v>
      </c>
      <c r="V10" s="2" t="s">
        <v>320</v>
      </c>
      <c r="W10" s="2" t="s">
        <v>104</v>
      </c>
      <c r="X10" s="2" t="s">
        <v>46</v>
      </c>
      <c r="Y10" s="5">
        <v>8</v>
      </c>
      <c r="Z10" s="1" t="s">
        <v>32</v>
      </c>
      <c r="AA10" s="1" t="s">
        <v>33</v>
      </c>
      <c r="AB10" s="1" t="s">
        <v>738</v>
      </c>
      <c r="AC10" s="1" t="s">
        <v>34</v>
      </c>
      <c r="AD10" s="1" t="s">
        <v>35</v>
      </c>
      <c r="AE10" s="4">
        <v>14011754409</v>
      </c>
      <c r="AF10" s="1" t="s">
        <v>51</v>
      </c>
    </row>
    <row r="11" spans="1:32" x14ac:dyDescent="0.3">
      <c r="A11" s="3">
        <v>43993.973846759262</v>
      </c>
      <c r="B11" s="1" t="s">
        <v>534</v>
      </c>
      <c r="C11" s="6">
        <f>HYPERLINK(CONCATENATE("https://hsdes.intel.com/resource/",HSDES_ListObject_4350bbe4d88d48378ef60dfcc70ec4e2[cloned_id]),HSDES_ListObject_4350bbe4d88d48378ef60dfcc70ec4e2[cloned_id])</f>
        <v>14011754380</v>
      </c>
      <c r="D11" s="1" t="s">
        <v>739</v>
      </c>
      <c r="E11" s="2" t="s">
        <v>218</v>
      </c>
      <c r="F11" s="2" t="s">
        <v>27</v>
      </c>
      <c r="G11" s="2" t="s">
        <v>259</v>
      </c>
      <c r="H11" s="2" t="s">
        <v>55</v>
      </c>
      <c r="I11" s="2" t="s">
        <v>89</v>
      </c>
      <c r="J11" s="1" t="s">
        <v>105</v>
      </c>
      <c r="K11" s="1" t="s">
        <v>262</v>
      </c>
      <c r="L11" s="1" t="s">
        <v>241</v>
      </c>
      <c r="M11" s="1"/>
      <c r="N11" s="3"/>
      <c r="O11" s="1"/>
      <c r="P11" s="1"/>
      <c r="Q11" s="1"/>
      <c r="R11" s="1"/>
      <c r="S11" s="2" t="s">
        <v>44</v>
      </c>
      <c r="T11" s="2" t="s">
        <v>30</v>
      </c>
      <c r="U11" s="2" t="s">
        <v>320</v>
      </c>
      <c r="V11" s="2" t="s">
        <v>320</v>
      </c>
      <c r="W11" s="2" t="s">
        <v>104</v>
      </c>
      <c r="X11" s="2" t="s">
        <v>46</v>
      </c>
      <c r="Y11" s="5">
        <v>2</v>
      </c>
      <c r="Z11" s="1" t="s">
        <v>32</v>
      </c>
      <c r="AA11" s="1" t="s">
        <v>33</v>
      </c>
      <c r="AB11" s="1" t="s">
        <v>740</v>
      </c>
      <c r="AC11" s="1" t="s">
        <v>34</v>
      </c>
      <c r="AD11" s="1" t="s">
        <v>35</v>
      </c>
      <c r="AE11" s="4">
        <v>14011754380</v>
      </c>
      <c r="AF11" s="1" t="s">
        <v>56</v>
      </c>
    </row>
    <row r="12" spans="1:32" x14ac:dyDescent="0.3">
      <c r="A12" s="3">
        <v>43993.612305983799</v>
      </c>
      <c r="B12" s="1" t="s">
        <v>534</v>
      </c>
      <c r="C12" s="6">
        <f>HYPERLINK(CONCATENATE("https://hsdes.intel.com/resource/",HSDES_ListObject_4350bbe4d88d48378ef60dfcc70ec4e2[cloned_id]),HSDES_ListObject_4350bbe4d88d48378ef60dfcc70ec4e2[cloned_id])</f>
        <v>22010895002</v>
      </c>
      <c r="D12" s="1" t="s">
        <v>741</v>
      </c>
      <c r="E12" s="2" t="s">
        <v>26</v>
      </c>
      <c r="F12" s="2" t="s">
        <v>27</v>
      </c>
      <c r="G12" s="2" t="s">
        <v>283</v>
      </c>
      <c r="H12" s="2" t="s">
        <v>55</v>
      </c>
      <c r="I12" s="2" t="s">
        <v>89</v>
      </c>
      <c r="J12" s="1" t="s">
        <v>295</v>
      </c>
      <c r="K12" s="1" t="s">
        <v>420</v>
      </c>
      <c r="L12" s="1" t="s">
        <v>420</v>
      </c>
      <c r="M12" s="1"/>
      <c r="N12" s="3"/>
      <c r="O12" s="1"/>
      <c r="P12" s="1"/>
      <c r="Q12" s="1"/>
      <c r="R12" s="1"/>
      <c r="S12" s="2" t="s">
        <v>44</v>
      </c>
      <c r="T12" s="2" t="s">
        <v>30</v>
      </c>
      <c r="U12" s="2" t="s">
        <v>285</v>
      </c>
      <c r="V12" s="2" t="s">
        <v>285</v>
      </c>
      <c r="W12" s="2" t="s">
        <v>104</v>
      </c>
      <c r="X12" s="2"/>
      <c r="Y12" s="5">
        <v>2</v>
      </c>
      <c r="Z12" s="1" t="s">
        <v>32</v>
      </c>
      <c r="AA12" s="1" t="s">
        <v>33</v>
      </c>
      <c r="AB12" s="1" t="s">
        <v>742</v>
      </c>
      <c r="AC12" s="1" t="s">
        <v>34</v>
      </c>
      <c r="AD12" s="1" t="s">
        <v>35</v>
      </c>
      <c r="AE12" s="4">
        <v>22010895002</v>
      </c>
      <c r="AF12" s="1" t="s">
        <v>59</v>
      </c>
    </row>
    <row r="13" spans="1:32" x14ac:dyDescent="0.3">
      <c r="A13" s="3">
        <v>43993.501085497686</v>
      </c>
      <c r="B13" s="1" t="s">
        <v>534</v>
      </c>
      <c r="C13" s="6">
        <f>HYPERLINK(CONCATENATE("https://hsdes.intel.com/resource/",HSDES_ListObject_4350bbe4d88d48378ef60dfcc70ec4e2[cloned_id]),HSDES_ListObject_4350bbe4d88d48378ef60dfcc70ec4e2[cloned_id])</f>
        <v>22010894350</v>
      </c>
      <c r="D13" s="1" t="s">
        <v>700</v>
      </c>
      <c r="E13" s="2" t="s">
        <v>26</v>
      </c>
      <c r="F13" s="2" t="s">
        <v>27</v>
      </c>
      <c r="G13" s="2" t="s">
        <v>283</v>
      </c>
      <c r="H13" s="2" t="s">
        <v>97</v>
      </c>
      <c r="I13" s="2" t="s">
        <v>98</v>
      </c>
      <c r="J13" s="1" t="s">
        <v>219</v>
      </c>
      <c r="K13" s="1" t="s">
        <v>200</v>
      </c>
      <c r="L13" s="1" t="s">
        <v>105</v>
      </c>
      <c r="M13" s="1"/>
      <c r="N13" s="3">
        <v>44004</v>
      </c>
      <c r="O13" s="1" t="s">
        <v>536</v>
      </c>
      <c r="P13" s="1"/>
      <c r="Q13" s="1"/>
      <c r="R13" s="1" t="s">
        <v>536</v>
      </c>
      <c r="S13" s="2" t="s">
        <v>44</v>
      </c>
      <c r="T13" s="2" t="s">
        <v>30</v>
      </c>
      <c r="U13" s="2" t="s">
        <v>320</v>
      </c>
      <c r="V13" s="2" t="s">
        <v>320</v>
      </c>
      <c r="W13" s="2" t="s">
        <v>104</v>
      </c>
      <c r="X13" s="2" t="s">
        <v>46</v>
      </c>
      <c r="Y13" s="5">
        <v>4</v>
      </c>
      <c r="Z13" s="1" t="s">
        <v>32</v>
      </c>
      <c r="AA13" s="1" t="s">
        <v>33</v>
      </c>
      <c r="AB13" s="1" t="s">
        <v>701</v>
      </c>
      <c r="AC13" s="1" t="s">
        <v>34</v>
      </c>
      <c r="AD13" s="1" t="s">
        <v>35</v>
      </c>
      <c r="AE13" s="4">
        <v>22010894350</v>
      </c>
      <c r="AF13" s="1" t="s">
        <v>47</v>
      </c>
    </row>
    <row r="14" spans="1:32" x14ac:dyDescent="0.3">
      <c r="A14" s="3">
        <v>43993.407924305553</v>
      </c>
      <c r="B14" s="1" t="s">
        <v>534</v>
      </c>
      <c r="C14" s="6">
        <f>HYPERLINK(CONCATENATE("https://hsdes.intel.com/resource/",HSDES_ListObject_4350bbe4d88d48378ef60dfcc70ec4e2[cloned_id]),HSDES_ListObject_4350bbe4d88d48378ef60dfcc70ec4e2[cloned_id])</f>
        <v>16011254369</v>
      </c>
      <c r="D14" s="1" t="s">
        <v>702</v>
      </c>
      <c r="E14" s="2" t="s">
        <v>37</v>
      </c>
      <c r="F14" s="2" t="s">
        <v>27</v>
      </c>
      <c r="G14" s="2" t="s">
        <v>38</v>
      </c>
      <c r="H14" s="2" t="s">
        <v>55</v>
      </c>
      <c r="I14" s="2" t="s">
        <v>89</v>
      </c>
      <c r="J14" s="1" t="s">
        <v>29</v>
      </c>
      <c r="K14" s="1" t="s">
        <v>140</v>
      </c>
      <c r="L14" s="1" t="s">
        <v>140</v>
      </c>
      <c r="M14" s="1"/>
      <c r="N14" s="3"/>
      <c r="O14" s="1"/>
      <c r="P14" s="1"/>
      <c r="Q14" s="1"/>
      <c r="R14" s="1"/>
      <c r="S14" s="2" t="s">
        <v>44</v>
      </c>
      <c r="T14" s="2" t="s">
        <v>30</v>
      </c>
      <c r="U14" s="2" t="s">
        <v>320</v>
      </c>
      <c r="V14" s="2" t="s">
        <v>320</v>
      </c>
      <c r="W14" s="2" t="s">
        <v>104</v>
      </c>
      <c r="X14" s="2"/>
      <c r="Y14" s="5">
        <v>4</v>
      </c>
      <c r="Z14" s="1" t="s">
        <v>32</v>
      </c>
      <c r="AA14" s="1" t="s">
        <v>33</v>
      </c>
      <c r="AB14" s="1" t="s">
        <v>703</v>
      </c>
      <c r="AC14" s="1" t="s">
        <v>34</v>
      </c>
      <c r="AD14" s="1" t="s">
        <v>35</v>
      </c>
      <c r="AE14" s="4">
        <v>16011254369</v>
      </c>
      <c r="AF14" s="1" t="s">
        <v>60</v>
      </c>
    </row>
    <row r="15" spans="1:32" x14ac:dyDescent="0.3">
      <c r="A15" s="3">
        <v>43992.472242361109</v>
      </c>
      <c r="B15" s="1" t="s">
        <v>534</v>
      </c>
      <c r="C15" s="6">
        <f>HYPERLINK(CONCATENATE("https://hsdes.intel.com/resource/",HSDES_ListObject_4350bbe4d88d48378ef60dfcc70ec4e2[cloned_id]),HSDES_ListObject_4350bbe4d88d48378ef60dfcc70ec4e2[cloned_id])</f>
        <v>16011246306</v>
      </c>
      <c r="D15" s="1" t="s">
        <v>677</v>
      </c>
      <c r="E15" s="2" t="s">
        <v>43</v>
      </c>
      <c r="F15" s="2" t="s">
        <v>27</v>
      </c>
      <c r="G15" s="2" t="s">
        <v>405</v>
      </c>
      <c r="H15" s="2" t="s">
        <v>55</v>
      </c>
      <c r="I15" s="2" t="s">
        <v>89</v>
      </c>
      <c r="J15" s="1" t="s">
        <v>200</v>
      </c>
      <c r="K15" s="1" t="s">
        <v>200</v>
      </c>
      <c r="L15" s="1" t="s">
        <v>200</v>
      </c>
      <c r="M15" s="1"/>
      <c r="N15" s="3">
        <v>43998.50273148148</v>
      </c>
      <c r="O15" s="1"/>
      <c r="P15" s="1"/>
      <c r="Q15" s="1"/>
      <c r="R15" s="1"/>
      <c r="S15" s="2" t="s">
        <v>44</v>
      </c>
      <c r="T15" s="2" t="s">
        <v>30</v>
      </c>
      <c r="U15" s="2" t="s">
        <v>320</v>
      </c>
      <c r="V15" s="2" t="s">
        <v>320</v>
      </c>
      <c r="W15" s="2" t="s">
        <v>104</v>
      </c>
      <c r="X15" s="2"/>
      <c r="Y15" s="5">
        <v>2</v>
      </c>
      <c r="Z15" s="1" t="s">
        <v>32</v>
      </c>
      <c r="AA15" s="1" t="s">
        <v>33</v>
      </c>
      <c r="AB15" s="1" t="s">
        <v>678</v>
      </c>
      <c r="AC15" s="1" t="s">
        <v>34</v>
      </c>
      <c r="AD15" s="1" t="s">
        <v>35</v>
      </c>
      <c r="AE15" s="4">
        <v>16011246306</v>
      </c>
      <c r="AF15" s="1" t="s">
        <v>61</v>
      </c>
    </row>
    <row r="16" spans="1:32" x14ac:dyDescent="0.3">
      <c r="A16" s="3">
        <v>43991.551890162038</v>
      </c>
      <c r="B16" s="1" t="s">
        <v>534</v>
      </c>
      <c r="C16" s="6">
        <f>HYPERLINK(CONCATENATE("https://hsdes.intel.com/resource/",HSDES_ListObject_4350bbe4d88d48378ef60dfcc70ec4e2[cloned_id]),HSDES_ListObject_4350bbe4d88d48378ef60dfcc70ec4e2[cloned_id])</f>
        <v>14011725451</v>
      </c>
      <c r="D16" s="1" t="s">
        <v>612</v>
      </c>
      <c r="E16" s="2" t="s">
        <v>43</v>
      </c>
      <c r="F16" s="2" t="s">
        <v>58</v>
      </c>
      <c r="G16" s="2" t="s">
        <v>108</v>
      </c>
      <c r="H16" s="2" t="s">
        <v>97</v>
      </c>
      <c r="I16" s="2" t="s">
        <v>98</v>
      </c>
      <c r="J16" s="1" t="s">
        <v>109</v>
      </c>
      <c r="K16" s="1" t="s">
        <v>87</v>
      </c>
      <c r="L16" s="1" t="s">
        <v>87</v>
      </c>
      <c r="M16" s="1"/>
      <c r="N16" s="3">
        <v>43994.502615740741</v>
      </c>
      <c r="O16" s="1" t="s">
        <v>535</v>
      </c>
      <c r="P16" s="1"/>
      <c r="Q16" s="1"/>
      <c r="R16" s="1" t="s">
        <v>534</v>
      </c>
      <c r="S16" s="2"/>
      <c r="T16" s="2" t="s">
        <v>53</v>
      </c>
      <c r="U16" s="2" t="s">
        <v>320</v>
      </c>
      <c r="V16" s="2" t="s">
        <v>320</v>
      </c>
      <c r="W16" s="2" t="s">
        <v>104</v>
      </c>
      <c r="X16" s="2" t="s">
        <v>46</v>
      </c>
      <c r="Y16" s="5">
        <v>5</v>
      </c>
      <c r="Z16" s="1" t="s">
        <v>32</v>
      </c>
      <c r="AA16" s="1" t="s">
        <v>33</v>
      </c>
      <c r="AB16" s="1" t="s">
        <v>613</v>
      </c>
      <c r="AC16" s="1" t="s">
        <v>34</v>
      </c>
      <c r="AD16" s="1" t="s">
        <v>35</v>
      </c>
      <c r="AE16" s="4">
        <v>14011725451</v>
      </c>
      <c r="AF16" s="1" t="s">
        <v>62</v>
      </c>
    </row>
    <row r="17" spans="1:32" x14ac:dyDescent="0.3">
      <c r="A17" s="3">
        <v>43991.272901469907</v>
      </c>
      <c r="B17" s="1" t="s">
        <v>534</v>
      </c>
      <c r="C17" s="6">
        <f>HYPERLINK(CONCATENATE("https://hsdes.intel.com/resource/",HSDES_ListObject_4350bbe4d88d48378ef60dfcc70ec4e2[cloned_id]),HSDES_ListObject_4350bbe4d88d48378ef60dfcc70ec4e2[cloned_id])</f>
        <v>16011237608</v>
      </c>
      <c r="D17" s="1" t="s">
        <v>601</v>
      </c>
      <c r="E17" s="2" t="s">
        <v>26</v>
      </c>
      <c r="F17" s="2" t="s">
        <v>58</v>
      </c>
      <c r="G17" s="2" t="s">
        <v>86</v>
      </c>
      <c r="H17" s="2" t="s">
        <v>39</v>
      </c>
      <c r="I17" s="2" t="s">
        <v>210</v>
      </c>
      <c r="J17" s="1" t="s">
        <v>87</v>
      </c>
      <c r="K17" s="1" t="s">
        <v>367</v>
      </c>
      <c r="L17" s="1" t="s">
        <v>367</v>
      </c>
      <c r="M17" s="1"/>
      <c r="N17" s="3">
        <v>43991</v>
      </c>
      <c r="O17" s="1" t="s">
        <v>534</v>
      </c>
      <c r="P17" s="1" t="s">
        <v>535</v>
      </c>
      <c r="Q17" s="1"/>
      <c r="R17" s="1" t="s">
        <v>534</v>
      </c>
      <c r="S17" s="2" t="s">
        <v>44</v>
      </c>
      <c r="T17" s="2" t="s">
        <v>30</v>
      </c>
      <c r="U17" s="2" t="s">
        <v>320</v>
      </c>
      <c r="V17" s="2" t="s">
        <v>320</v>
      </c>
      <c r="W17" s="2" t="s">
        <v>104</v>
      </c>
      <c r="X17" s="2" t="s">
        <v>46</v>
      </c>
      <c r="Y17" s="5">
        <v>10</v>
      </c>
      <c r="Z17" s="1" t="s">
        <v>32</v>
      </c>
      <c r="AA17" s="1" t="s">
        <v>33</v>
      </c>
      <c r="AB17" s="1" t="s">
        <v>602</v>
      </c>
      <c r="AC17" s="1" t="s">
        <v>34</v>
      </c>
      <c r="AD17" s="1" t="s">
        <v>35</v>
      </c>
      <c r="AE17" s="4">
        <v>16011237608</v>
      </c>
      <c r="AF17" s="1" t="s">
        <v>57</v>
      </c>
    </row>
    <row r="18" spans="1:32" x14ac:dyDescent="0.3">
      <c r="A18" s="3">
        <v>43990.542266053242</v>
      </c>
      <c r="B18" s="1" t="s">
        <v>534</v>
      </c>
      <c r="C18" s="6">
        <f>HYPERLINK(CONCATENATE("https://hsdes.intel.com/resource/",HSDES_ListObject_4350bbe4d88d48378ef60dfcc70ec4e2[cloned_id]),HSDES_ListObject_4350bbe4d88d48378ef60dfcc70ec4e2[cloned_id])</f>
        <v>16011234072</v>
      </c>
      <c r="D18" s="1" t="s">
        <v>603</v>
      </c>
      <c r="E18" s="2" t="s">
        <v>78</v>
      </c>
      <c r="F18" s="2" t="s">
        <v>27</v>
      </c>
      <c r="G18" s="2" t="s">
        <v>228</v>
      </c>
      <c r="H18" s="2" t="s">
        <v>55</v>
      </c>
      <c r="I18" s="2" t="s">
        <v>89</v>
      </c>
      <c r="J18" s="1" t="s">
        <v>237</v>
      </c>
      <c r="K18" s="1" t="s">
        <v>109</v>
      </c>
      <c r="L18" s="1" t="s">
        <v>109</v>
      </c>
      <c r="M18" s="1"/>
      <c r="N18" s="3"/>
      <c r="O18" s="1"/>
      <c r="P18" s="1"/>
      <c r="Q18" s="1"/>
      <c r="R18" s="1"/>
      <c r="S18" s="2" t="s">
        <v>44</v>
      </c>
      <c r="T18" s="2" t="s">
        <v>30</v>
      </c>
      <c r="U18" s="2" t="s">
        <v>285</v>
      </c>
      <c r="V18" s="2" t="s">
        <v>604</v>
      </c>
      <c r="W18" s="2" t="s">
        <v>104</v>
      </c>
      <c r="X18" s="2"/>
      <c r="Y18" s="5">
        <v>4</v>
      </c>
      <c r="Z18" s="1" t="s">
        <v>32</v>
      </c>
      <c r="AA18" s="1" t="s">
        <v>33</v>
      </c>
      <c r="AB18" s="1" t="s">
        <v>605</v>
      </c>
      <c r="AC18" s="1" t="s">
        <v>34</v>
      </c>
      <c r="AD18" s="1" t="s">
        <v>35</v>
      </c>
      <c r="AE18" s="4">
        <v>16011234072</v>
      </c>
      <c r="AF18" s="1" t="s">
        <v>63</v>
      </c>
    </row>
    <row r="19" spans="1:32" x14ac:dyDescent="0.3">
      <c r="A19" s="3">
        <v>43990.402575810185</v>
      </c>
      <c r="B19" s="1" t="s">
        <v>534</v>
      </c>
      <c r="C19" s="6">
        <f>HYPERLINK(CONCATENATE("https://hsdes.intel.com/resource/",HSDES_ListObject_4350bbe4d88d48378ef60dfcc70ec4e2[cloned_id]),HSDES_ListObject_4350bbe4d88d48378ef60dfcc70ec4e2[cloned_id])</f>
        <v>16011233823</v>
      </c>
      <c r="D19" s="1" t="s">
        <v>606</v>
      </c>
      <c r="E19" s="2" t="s">
        <v>26</v>
      </c>
      <c r="F19" s="2" t="s">
        <v>58</v>
      </c>
      <c r="G19" s="2" t="s">
        <v>86</v>
      </c>
      <c r="H19" s="2" t="s">
        <v>97</v>
      </c>
      <c r="I19" s="2" t="s">
        <v>98</v>
      </c>
      <c r="J19" s="1" t="s">
        <v>295</v>
      </c>
      <c r="K19" s="1" t="s">
        <v>109</v>
      </c>
      <c r="L19" s="1" t="s">
        <v>109</v>
      </c>
      <c r="M19" s="1"/>
      <c r="N19" s="3">
        <v>43994.530914351853</v>
      </c>
      <c r="O19" s="1" t="s">
        <v>534</v>
      </c>
      <c r="P19" s="1"/>
      <c r="Q19" s="1"/>
      <c r="R19" s="1" t="s">
        <v>534</v>
      </c>
      <c r="S19" s="2" t="s">
        <v>44</v>
      </c>
      <c r="T19" s="2" t="s">
        <v>30</v>
      </c>
      <c r="U19" s="2" t="s">
        <v>320</v>
      </c>
      <c r="V19" s="2" t="s">
        <v>320</v>
      </c>
      <c r="W19" s="2" t="s">
        <v>104</v>
      </c>
      <c r="X19" s="2" t="s">
        <v>46</v>
      </c>
      <c r="Y19" s="5">
        <v>6</v>
      </c>
      <c r="Z19" s="1" t="s">
        <v>32</v>
      </c>
      <c r="AA19" s="1" t="s">
        <v>33</v>
      </c>
      <c r="AB19" s="1" t="s">
        <v>607</v>
      </c>
      <c r="AC19" s="1" t="s">
        <v>34</v>
      </c>
      <c r="AD19" s="1" t="s">
        <v>35</v>
      </c>
      <c r="AE19" s="4">
        <v>16011233823</v>
      </c>
      <c r="AF19" s="1" t="s">
        <v>64</v>
      </c>
    </row>
    <row r="20" spans="1:32" x14ac:dyDescent="0.3">
      <c r="A20" s="3">
        <v>43990.38688888889</v>
      </c>
      <c r="B20" s="1" t="s">
        <v>534</v>
      </c>
      <c r="C20" s="6">
        <f>HYPERLINK(CONCATENATE("https://hsdes.intel.com/resource/",HSDES_ListObject_4350bbe4d88d48378ef60dfcc70ec4e2[cloned_id]),HSDES_ListObject_4350bbe4d88d48378ef60dfcc70ec4e2[cloned_id])</f>
        <v>16011233794</v>
      </c>
      <c r="D20" s="1" t="s">
        <v>608</v>
      </c>
      <c r="E20" s="2" t="s">
        <v>26</v>
      </c>
      <c r="F20" s="2" t="s">
        <v>27</v>
      </c>
      <c r="G20" s="2" t="s">
        <v>86</v>
      </c>
      <c r="H20" s="2" t="s">
        <v>39</v>
      </c>
      <c r="I20" s="2" t="s">
        <v>40</v>
      </c>
      <c r="J20" s="1" t="s">
        <v>87</v>
      </c>
      <c r="K20" s="1" t="s">
        <v>109</v>
      </c>
      <c r="L20" s="1" t="s">
        <v>109</v>
      </c>
      <c r="M20" s="1"/>
      <c r="N20" s="3">
        <v>43990</v>
      </c>
      <c r="O20" s="1" t="s">
        <v>534</v>
      </c>
      <c r="P20" s="1" t="s">
        <v>534</v>
      </c>
      <c r="Q20" s="1"/>
      <c r="R20" s="1" t="s">
        <v>534</v>
      </c>
      <c r="S20" s="2" t="s">
        <v>44</v>
      </c>
      <c r="T20" s="2" t="s">
        <v>30</v>
      </c>
      <c r="U20" s="2" t="s">
        <v>320</v>
      </c>
      <c r="V20" s="2" t="s">
        <v>320</v>
      </c>
      <c r="W20" s="2" t="s">
        <v>104</v>
      </c>
      <c r="X20" s="2" t="s">
        <v>46</v>
      </c>
      <c r="Y20" s="5">
        <v>7</v>
      </c>
      <c r="Z20" s="1" t="s">
        <v>32</v>
      </c>
      <c r="AA20" s="1" t="s">
        <v>33</v>
      </c>
      <c r="AB20" s="1" t="s">
        <v>609</v>
      </c>
      <c r="AC20" s="1" t="s">
        <v>34</v>
      </c>
      <c r="AD20" s="1" t="s">
        <v>35</v>
      </c>
      <c r="AE20" s="4">
        <v>16011233794</v>
      </c>
      <c r="AF20" s="1" t="s">
        <v>65</v>
      </c>
    </row>
    <row r="21" spans="1:32" x14ac:dyDescent="0.3">
      <c r="A21" s="3">
        <v>43990.184535879627</v>
      </c>
      <c r="B21" s="1" t="s">
        <v>534</v>
      </c>
      <c r="C21" s="6">
        <f>HYPERLINK(CONCATENATE("https://hsdes.intel.com/resource/",HSDES_ListObject_4350bbe4d88d48378ef60dfcc70ec4e2[cloned_id]),HSDES_ListObject_4350bbe4d88d48378ef60dfcc70ec4e2[cloned_id])</f>
        <v>16011233102</v>
      </c>
      <c r="D21" s="1" t="s">
        <v>610</v>
      </c>
      <c r="E21" s="2" t="s">
        <v>26</v>
      </c>
      <c r="F21" s="2" t="s">
        <v>27</v>
      </c>
      <c r="G21" s="2" t="s">
        <v>86</v>
      </c>
      <c r="H21" s="2" t="s">
        <v>97</v>
      </c>
      <c r="I21" s="2" t="s">
        <v>98</v>
      </c>
      <c r="J21" s="1" t="s">
        <v>87</v>
      </c>
      <c r="K21" s="1" t="s">
        <v>126</v>
      </c>
      <c r="L21" s="1" t="s">
        <v>126</v>
      </c>
      <c r="M21" s="1"/>
      <c r="N21" s="3">
        <v>43991</v>
      </c>
      <c r="O21" s="1" t="s">
        <v>534</v>
      </c>
      <c r="P21" s="1"/>
      <c r="Q21" s="1"/>
      <c r="R21" s="1" t="s">
        <v>534</v>
      </c>
      <c r="S21" s="2" t="s">
        <v>44</v>
      </c>
      <c r="T21" s="2" t="s">
        <v>30</v>
      </c>
      <c r="U21" s="2" t="s">
        <v>320</v>
      </c>
      <c r="V21" s="2" t="s">
        <v>320</v>
      </c>
      <c r="W21" s="2" t="s">
        <v>104</v>
      </c>
      <c r="X21" s="2" t="s">
        <v>46</v>
      </c>
      <c r="Y21" s="5">
        <v>9</v>
      </c>
      <c r="Z21" s="1" t="s">
        <v>32</v>
      </c>
      <c r="AA21" s="1" t="s">
        <v>33</v>
      </c>
      <c r="AB21" s="1" t="s">
        <v>611</v>
      </c>
      <c r="AC21" s="1" t="s">
        <v>34</v>
      </c>
      <c r="AD21" s="1" t="s">
        <v>35</v>
      </c>
      <c r="AE21" s="4">
        <v>16011233102</v>
      </c>
      <c r="AF21" s="1" t="s">
        <v>66</v>
      </c>
    </row>
    <row r="22" spans="1:32" x14ac:dyDescent="0.3">
      <c r="A22" s="3">
        <v>43987.454413969906</v>
      </c>
      <c r="B22" s="1" t="s">
        <v>533</v>
      </c>
      <c r="C22" s="6">
        <f>HYPERLINK(CONCATENATE("https://hsdes.intel.com/resource/",HSDES_ListObject_4350bbe4d88d48378ef60dfcc70ec4e2[cloned_id]),HSDES_ListObject_4350bbe4d88d48378ef60dfcc70ec4e2[cloned_id])</f>
        <v>14011684894</v>
      </c>
      <c r="D22" s="1" t="s">
        <v>568</v>
      </c>
      <c r="E22" s="2" t="s">
        <v>43</v>
      </c>
      <c r="F22" s="2" t="s">
        <v>58</v>
      </c>
      <c r="G22" s="2" t="s">
        <v>108</v>
      </c>
      <c r="H22" s="2" t="s">
        <v>531</v>
      </c>
      <c r="I22" s="2" t="s">
        <v>532</v>
      </c>
      <c r="J22" s="1" t="s">
        <v>109</v>
      </c>
      <c r="K22" s="1" t="s">
        <v>109</v>
      </c>
      <c r="L22" s="1" t="s">
        <v>121</v>
      </c>
      <c r="M22" s="1"/>
      <c r="N22" s="3">
        <v>43994</v>
      </c>
      <c r="O22" s="1"/>
      <c r="P22" s="1"/>
      <c r="Q22" s="1"/>
      <c r="R22" s="1" t="s">
        <v>534</v>
      </c>
      <c r="S22" s="2" t="s">
        <v>44</v>
      </c>
      <c r="T22" s="2" t="s">
        <v>30</v>
      </c>
      <c r="U22" s="2" t="s">
        <v>320</v>
      </c>
      <c r="V22" s="2" t="s">
        <v>320</v>
      </c>
      <c r="W22" s="2" t="s">
        <v>104</v>
      </c>
      <c r="X22" s="2" t="s">
        <v>46</v>
      </c>
      <c r="Y22" s="5">
        <v>4</v>
      </c>
      <c r="Z22" s="1" t="s">
        <v>32</v>
      </c>
      <c r="AA22" s="1" t="s">
        <v>33</v>
      </c>
      <c r="AB22" s="1" t="s">
        <v>569</v>
      </c>
      <c r="AC22" s="1" t="s">
        <v>34</v>
      </c>
      <c r="AD22" s="1" t="s">
        <v>35</v>
      </c>
      <c r="AE22" s="4">
        <v>14011684894</v>
      </c>
      <c r="AF22" s="1" t="s">
        <v>67</v>
      </c>
    </row>
    <row r="23" spans="1:32" x14ac:dyDescent="0.3">
      <c r="A23" s="3">
        <v>43987.413136423609</v>
      </c>
      <c r="B23" s="1" t="s">
        <v>533</v>
      </c>
      <c r="C23" s="6">
        <f>HYPERLINK(CONCATENATE("https://hsdes.intel.com/resource/",HSDES_ListObject_4350bbe4d88d48378ef60dfcc70ec4e2[cloned_id]),HSDES_ListObject_4350bbe4d88d48378ef60dfcc70ec4e2[cloned_id])</f>
        <v>16011230534</v>
      </c>
      <c r="D23" s="1" t="s">
        <v>570</v>
      </c>
      <c r="E23" s="2" t="s">
        <v>43</v>
      </c>
      <c r="F23" s="2" t="s">
        <v>27</v>
      </c>
      <c r="G23" s="2" t="s">
        <v>108</v>
      </c>
      <c r="H23" s="2" t="s">
        <v>531</v>
      </c>
      <c r="I23" s="2" t="s">
        <v>532</v>
      </c>
      <c r="J23" s="1" t="s">
        <v>126</v>
      </c>
      <c r="K23" s="1" t="s">
        <v>126</v>
      </c>
      <c r="L23" s="1" t="s">
        <v>126</v>
      </c>
      <c r="M23" s="1"/>
      <c r="N23" s="3">
        <v>43997.531666666669</v>
      </c>
      <c r="O23" s="1"/>
      <c r="P23" s="1"/>
      <c r="Q23" s="1"/>
      <c r="R23" s="1" t="s">
        <v>534</v>
      </c>
      <c r="S23" s="2" t="s">
        <v>44</v>
      </c>
      <c r="T23" s="2" t="s">
        <v>30</v>
      </c>
      <c r="U23" s="2" t="s">
        <v>320</v>
      </c>
      <c r="V23" s="2" t="s">
        <v>320</v>
      </c>
      <c r="W23" s="2" t="s">
        <v>104</v>
      </c>
      <c r="X23" s="2" t="s">
        <v>46</v>
      </c>
      <c r="Y23" s="5">
        <v>2</v>
      </c>
      <c r="Z23" s="1" t="s">
        <v>32</v>
      </c>
      <c r="AA23" s="1" t="s">
        <v>33</v>
      </c>
      <c r="AB23" s="1" t="s">
        <v>571</v>
      </c>
      <c r="AC23" s="1" t="s">
        <v>34</v>
      </c>
      <c r="AD23" s="1" t="s">
        <v>35</v>
      </c>
      <c r="AE23" s="4">
        <v>16011230534</v>
      </c>
      <c r="AF23" s="1" t="s">
        <v>68</v>
      </c>
    </row>
    <row r="24" spans="1:32" x14ac:dyDescent="0.3">
      <c r="A24" s="3">
        <v>43987.409672719907</v>
      </c>
      <c r="B24" s="1" t="s">
        <v>533</v>
      </c>
      <c r="C24" s="6">
        <f>HYPERLINK(CONCATENATE("https://hsdes.intel.com/resource/",HSDES_ListObject_4350bbe4d88d48378ef60dfcc70ec4e2[cloned_id]),HSDES_ListObject_4350bbe4d88d48378ef60dfcc70ec4e2[cloned_id])</f>
        <v>16011230525</v>
      </c>
      <c r="D24" s="1" t="s">
        <v>564</v>
      </c>
      <c r="E24" s="2" t="s">
        <v>26</v>
      </c>
      <c r="F24" s="2" t="s">
        <v>27</v>
      </c>
      <c r="G24" s="2" t="s">
        <v>86</v>
      </c>
      <c r="H24" s="2" t="s">
        <v>97</v>
      </c>
      <c r="I24" s="2" t="s">
        <v>98</v>
      </c>
      <c r="J24" s="1" t="s">
        <v>87</v>
      </c>
      <c r="K24" s="1" t="s">
        <v>126</v>
      </c>
      <c r="L24" s="1" t="s">
        <v>126</v>
      </c>
      <c r="M24" s="1"/>
      <c r="N24" s="3">
        <v>43997.531782407408</v>
      </c>
      <c r="O24" s="1" t="s">
        <v>533</v>
      </c>
      <c r="P24" s="1"/>
      <c r="Q24" s="1"/>
      <c r="R24" s="1" t="s">
        <v>533</v>
      </c>
      <c r="S24" s="2" t="s">
        <v>44</v>
      </c>
      <c r="T24" s="2" t="s">
        <v>30</v>
      </c>
      <c r="U24" s="2" t="s">
        <v>320</v>
      </c>
      <c r="V24" s="2" t="s">
        <v>320</v>
      </c>
      <c r="W24" s="2" t="s">
        <v>104</v>
      </c>
      <c r="X24" s="2" t="s">
        <v>46</v>
      </c>
      <c r="Y24" s="5">
        <v>6</v>
      </c>
      <c r="Z24" s="1" t="s">
        <v>32</v>
      </c>
      <c r="AA24" s="1" t="s">
        <v>33</v>
      </c>
      <c r="AB24" s="1" t="s">
        <v>565</v>
      </c>
      <c r="AC24" s="1" t="s">
        <v>34</v>
      </c>
      <c r="AD24" s="1" t="s">
        <v>35</v>
      </c>
      <c r="AE24" s="4">
        <v>16011230525</v>
      </c>
      <c r="AF24" s="1" t="s">
        <v>69</v>
      </c>
    </row>
    <row r="25" spans="1:32" x14ac:dyDescent="0.3">
      <c r="A25" s="3">
        <v>43987.39991015046</v>
      </c>
      <c r="B25" s="1" t="s">
        <v>533</v>
      </c>
      <c r="C25" s="6">
        <f>HYPERLINK(CONCATENATE("https://hsdes.intel.com/resource/",HSDES_ListObject_4350bbe4d88d48378ef60dfcc70ec4e2[cloned_id]),HSDES_ListObject_4350bbe4d88d48378ef60dfcc70ec4e2[cloned_id])</f>
        <v>16011230502</v>
      </c>
      <c r="D25" s="1" t="s">
        <v>572</v>
      </c>
      <c r="E25" s="2" t="s">
        <v>43</v>
      </c>
      <c r="F25" s="2" t="s">
        <v>27</v>
      </c>
      <c r="G25" s="2" t="s">
        <v>108</v>
      </c>
      <c r="H25" s="2" t="s">
        <v>531</v>
      </c>
      <c r="I25" s="2" t="s">
        <v>532</v>
      </c>
      <c r="J25" s="1" t="s">
        <v>126</v>
      </c>
      <c r="K25" s="1" t="s">
        <v>126</v>
      </c>
      <c r="L25" s="1" t="s">
        <v>126</v>
      </c>
      <c r="M25" s="1"/>
      <c r="N25" s="3">
        <v>43997.532685185186</v>
      </c>
      <c r="O25" s="1"/>
      <c r="P25" s="1"/>
      <c r="Q25" s="1"/>
      <c r="R25" s="1" t="s">
        <v>534</v>
      </c>
      <c r="S25" s="2" t="s">
        <v>44</v>
      </c>
      <c r="T25" s="2" t="s">
        <v>30</v>
      </c>
      <c r="U25" s="2" t="s">
        <v>320</v>
      </c>
      <c r="V25" s="2" t="s">
        <v>320</v>
      </c>
      <c r="W25" s="2" t="s">
        <v>104</v>
      </c>
      <c r="X25" s="2" t="s">
        <v>46</v>
      </c>
      <c r="Y25" s="5">
        <v>2</v>
      </c>
      <c r="Z25" s="1" t="s">
        <v>32</v>
      </c>
      <c r="AA25" s="1" t="s">
        <v>33</v>
      </c>
      <c r="AB25" s="1" t="s">
        <v>573</v>
      </c>
      <c r="AC25" s="1" t="s">
        <v>34</v>
      </c>
      <c r="AD25" s="1" t="s">
        <v>35</v>
      </c>
      <c r="AE25" s="4">
        <v>16011230502</v>
      </c>
      <c r="AF25" s="1" t="s">
        <v>70</v>
      </c>
    </row>
    <row r="26" spans="1:32" x14ac:dyDescent="0.3">
      <c r="A26" s="3">
        <v>43987.362616979168</v>
      </c>
      <c r="B26" s="1" t="s">
        <v>533</v>
      </c>
      <c r="C26" s="6">
        <f>HYPERLINK(CONCATENATE("https://hsdes.intel.com/resource/",HSDES_ListObject_4350bbe4d88d48378ef60dfcc70ec4e2[cloned_id]),HSDES_ListObject_4350bbe4d88d48378ef60dfcc70ec4e2[cloned_id])</f>
        <v>16011230396</v>
      </c>
      <c r="D26" s="1" t="s">
        <v>566</v>
      </c>
      <c r="E26" s="2" t="s">
        <v>37</v>
      </c>
      <c r="F26" s="2" t="s">
        <v>27</v>
      </c>
      <c r="G26" s="2" t="s">
        <v>38</v>
      </c>
      <c r="H26" s="2" t="s">
        <v>39</v>
      </c>
      <c r="I26" s="2" t="s">
        <v>40</v>
      </c>
      <c r="J26" s="1" t="s">
        <v>87</v>
      </c>
      <c r="K26" s="1" t="s">
        <v>112</v>
      </c>
      <c r="L26" s="1" t="s">
        <v>112</v>
      </c>
      <c r="M26" s="1"/>
      <c r="N26" s="3">
        <v>43990</v>
      </c>
      <c r="O26" s="1" t="s">
        <v>534</v>
      </c>
      <c r="P26" s="1" t="s">
        <v>534</v>
      </c>
      <c r="Q26" s="1"/>
      <c r="R26" s="1" t="s">
        <v>534</v>
      </c>
      <c r="S26" s="2" t="s">
        <v>44</v>
      </c>
      <c r="T26" s="2" t="s">
        <v>30</v>
      </c>
      <c r="U26" s="2" t="s">
        <v>320</v>
      </c>
      <c r="V26" s="2" t="s">
        <v>320</v>
      </c>
      <c r="W26" s="2" t="s">
        <v>104</v>
      </c>
      <c r="X26" s="2" t="s">
        <v>46</v>
      </c>
      <c r="Y26" s="5">
        <v>13</v>
      </c>
      <c r="Z26" s="1" t="s">
        <v>32</v>
      </c>
      <c r="AA26" s="1" t="s">
        <v>33</v>
      </c>
      <c r="AB26" s="1" t="s">
        <v>567</v>
      </c>
      <c r="AC26" s="1" t="s">
        <v>34</v>
      </c>
      <c r="AD26" s="1" t="s">
        <v>35</v>
      </c>
      <c r="AE26" s="4">
        <v>16011230396</v>
      </c>
      <c r="AF26" s="1" t="s">
        <v>71</v>
      </c>
    </row>
    <row r="27" spans="1:32" x14ac:dyDescent="0.3">
      <c r="A27" s="3">
        <v>43987.194112696758</v>
      </c>
      <c r="B27" s="1" t="s">
        <v>533</v>
      </c>
      <c r="C27" s="6">
        <f>HYPERLINK(CONCATENATE("https://hsdes.intel.com/resource/",HSDES_ListObject_4350bbe4d88d48378ef60dfcc70ec4e2[cloned_id]),HSDES_ListObject_4350bbe4d88d48378ef60dfcc70ec4e2[cloned_id])</f>
        <v>18011804988</v>
      </c>
      <c r="D27" s="1" t="s">
        <v>574</v>
      </c>
      <c r="E27" s="2" t="s">
        <v>43</v>
      </c>
      <c r="F27" s="2" t="s">
        <v>27</v>
      </c>
      <c r="G27" s="2" t="s">
        <v>108</v>
      </c>
      <c r="H27" s="2" t="s">
        <v>39</v>
      </c>
      <c r="I27" s="2" t="s">
        <v>40</v>
      </c>
      <c r="J27" s="1" t="s">
        <v>575</v>
      </c>
      <c r="K27" s="1" t="s">
        <v>575</v>
      </c>
      <c r="L27" s="1" t="s">
        <v>575</v>
      </c>
      <c r="M27" s="1"/>
      <c r="N27" s="3">
        <v>43999.532881944448</v>
      </c>
      <c r="O27" s="1" t="s">
        <v>535</v>
      </c>
      <c r="P27" s="1" t="s">
        <v>536</v>
      </c>
      <c r="Q27" s="1"/>
      <c r="R27" s="1" t="s">
        <v>535</v>
      </c>
      <c r="S27" s="2" t="s">
        <v>92</v>
      </c>
      <c r="T27" s="2" t="s">
        <v>30</v>
      </c>
      <c r="U27" s="2" t="s">
        <v>320</v>
      </c>
      <c r="V27" s="2" t="s">
        <v>576</v>
      </c>
      <c r="W27" s="2" t="s">
        <v>104</v>
      </c>
      <c r="X27" s="2" t="s">
        <v>46</v>
      </c>
      <c r="Y27" s="5">
        <v>13</v>
      </c>
      <c r="Z27" s="1" t="s">
        <v>32</v>
      </c>
      <c r="AA27" s="1" t="s">
        <v>33</v>
      </c>
      <c r="AB27" s="1" t="s">
        <v>577</v>
      </c>
      <c r="AC27" s="1" t="s">
        <v>34</v>
      </c>
      <c r="AD27" s="1" t="s">
        <v>35</v>
      </c>
      <c r="AE27" s="4">
        <v>18011804988</v>
      </c>
      <c r="AF27" s="1" t="s">
        <v>72</v>
      </c>
    </row>
    <row r="28" spans="1:32" x14ac:dyDescent="0.3">
      <c r="A28" s="3">
        <v>43986.596669525461</v>
      </c>
      <c r="B28" s="1" t="s">
        <v>533</v>
      </c>
      <c r="C28" s="6">
        <f>HYPERLINK(CONCATENATE("https://hsdes.intel.com/resource/",HSDES_ListObject_4350bbe4d88d48378ef60dfcc70ec4e2[cloned_id]),HSDES_ListObject_4350bbe4d88d48378ef60dfcc70ec4e2[cloned_id])</f>
        <v>14011677793</v>
      </c>
      <c r="D28" s="1" t="s">
        <v>549</v>
      </c>
      <c r="E28" s="2" t="s">
        <v>26</v>
      </c>
      <c r="F28" s="2" t="s">
        <v>27</v>
      </c>
      <c r="G28" s="2" t="s">
        <v>86</v>
      </c>
      <c r="H28" s="2" t="s">
        <v>39</v>
      </c>
      <c r="I28" s="2" t="s">
        <v>40</v>
      </c>
      <c r="J28" s="1" t="s">
        <v>87</v>
      </c>
      <c r="K28" s="1" t="s">
        <v>109</v>
      </c>
      <c r="L28" s="1" t="s">
        <v>109</v>
      </c>
      <c r="M28" s="1"/>
      <c r="N28" s="3">
        <v>43986</v>
      </c>
      <c r="O28" s="1" t="s">
        <v>533</v>
      </c>
      <c r="P28" s="1" t="s">
        <v>535</v>
      </c>
      <c r="Q28" s="1"/>
      <c r="R28" s="1" t="s">
        <v>533</v>
      </c>
      <c r="S28" s="2" t="s">
        <v>44</v>
      </c>
      <c r="T28" s="2" t="s">
        <v>30</v>
      </c>
      <c r="U28" s="2" t="s">
        <v>320</v>
      </c>
      <c r="V28" s="2" t="s">
        <v>320</v>
      </c>
      <c r="W28" s="2" t="s">
        <v>104</v>
      </c>
      <c r="X28" s="2" t="s">
        <v>46</v>
      </c>
      <c r="Y28" s="5">
        <v>5</v>
      </c>
      <c r="Z28" s="1" t="s">
        <v>32</v>
      </c>
      <c r="AA28" s="1" t="s">
        <v>33</v>
      </c>
      <c r="AB28" s="1" t="s">
        <v>550</v>
      </c>
      <c r="AC28" s="1" t="s">
        <v>34</v>
      </c>
      <c r="AD28" s="1" t="s">
        <v>35</v>
      </c>
      <c r="AE28" s="4">
        <v>14011677793</v>
      </c>
      <c r="AF28" s="1" t="s">
        <v>73</v>
      </c>
    </row>
    <row r="29" spans="1:32" x14ac:dyDescent="0.3">
      <c r="A29" s="3">
        <v>43986.593151157409</v>
      </c>
      <c r="B29" s="1" t="s">
        <v>533</v>
      </c>
      <c r="C29" s="6">
        <f>HYPERLINK(CONCATENATE("https://hsdes.intel.com/resource/",HSDES_ListObject_4350bbe4d88d48378ef60dfcc70ec4e2[cloned_id]),HSDES_ListObject_4350bbe4d88d48378ef60dfcc70ec4e2[cloned_id])</f>
        <v>14011677733</v>
      </c>
      <c r="D29" s="1" t="s">
        <v>551</v>
      </c>
      <c r="E29" s="2" t="s">
        <v>26</v>
      </c>
      <c r="F29" s="2" t="s">
        <v>27</v>
      </c>
      <c r="G29" s="2" t="s">
        <v>86</v>
      </c>
      <c r="H29" s="2" t="s">
        <v>39</v>
      </c>
      <c r="I29" s="2" t="s">
        <v>40</v>
      </c>
      <c r="J29" s="1" t="s">
        <v>87</v>
      </c>
      <c r="K29" s="1" t="s">
        <v>109</v>
      </c>
      <c r="L29" s="1" t="s">
        <v>109</v>
      </c>
      <c r="M29" s="1"/>
      <c r="N29" s="3">
        <v>43985</v>
      </c>
      <c r="O29" s="1" t="s">
        <v>533</v>
      </c>
      <c r="P29" s="1" t="s">
        <v>534</v>
      </c>
      <c r="Q29" s="1"/>
      <c r="R29" s="1" t="s">
        <v>533</v>
      </c>
      <c r="S29" s="2" t="s">
        <v>44</v>
      </c>
      <c r="T29" s="2" t="s">
        <v>30</v>
      </c>
      <c r="U29" s="2" t="s">
        <v>320</v>
      </c>
      <c r="V29" s="2" t="s">
        <v>320</v>
      </c>
      <c r="W29" s="2" t="s">
        <v>104</v>
      </c>
      <c r="X29" s="2" t="s">
        <v>46</v>
      </c>
      <c r="Y29" s="5">
        <v>5</v>
      </c>
      <c r="Z29" s="1" t="s">
        <v>32</v>
      </c>
      <c r="AA29" s="1" t="s">
        <v>33</v>
      </c>
      <c r="AB29" s="1" t="s">
        <v>552</v>
      </c>
      <c r="AC29" s="1" t="s">
        <v>34</v>
      </c>
      <c r="AD29" s="1" t="s">
        <v>35</v>
      </c>
      <c r="AE29" s="4">
        <v>14011677733</v>
      </c>
      <c r="AF29" s="1" t="s">
        <v>74</v>
      </c>
    </row>
    <row r="30" spans="1:32" x14ac:dyDescent="0.3">
      <c r="A30" s="3">
        <v>43986.474625844909</v>
      </c>
      <c r="B30" s="1" t="s">
        <v>533</v>
      </c>
      <c r="C30" s="6">
        <f>HYPERLINK(CONCATENATE("https://hsdes.intel.com/resource/",HSDES_ListObject_4350bbe4d88d48378ef60dfcc70ec4e2[cloned_id]),HSDES_ListObject_4350bbe4d88d48378ef60dfcc70ec4e2[cloned_id])</f>
        <v>16011226504</v>
      </c>
      <c r="D30" s="1" t="s">
        <v>553</v>
      </c>
      <c r="E30" s="2" t="s">
        <v>26</v>
      </c>
      <c r="F30" s="2" t="s">
        <v>27</v>
      </c>
      <c r="G30" s="2" t="s">
        <v>86</v>
      </c>
      <c r="H30" s="2" t="s">
        <v>39</v>
      </c>
      <c r="I30" s="2" t="s">
        <v>40</v>
      </c>
      <c r="J30" s="1" t="s">
        <v>87</v>
      </c>
      <c r="K30" s="1" t="s">
        <v>112</v>
      </c>
      <c r="L30" s="1" t="s">
        <v>112</v>
      </c>
      <c r="M30" s="1"/>
      <c r="N30" s="3">
        <v>43997</v>
      </c>
      <c r="O30" s="1" t="s">
        <v>535</v>
      </c>
      <c r="P30" s="1" t="s">
        <v>535</v>
      </c>
      <c r="Q30" s="1"/>
      <c r="R30" s="1" t="s">
        <v>535</v>
      </c>
      <c r="S30" s="2" t="s">
        <v>44</v>
      </c>
      <c r="T30" s="2" t="s">
        <v>30</v>
      </c>
      <c r="U30" s="2" t="s">
        <v>320</v>
      </c>
      <c r="V30" s="2" t="s">
        <v>320</v>
      </c>
      <c r="W30" s="2" t="s">
        <v>104</v>
      </c>
      <c r="X30" s="2" t="s">
        <v>46</v>
      </c>
      <c r="Y30" s="5">
        <v>13</v>
      </c>
      <c r="Z30" s="1" t="s">
        <v>32</v>
      </c>
      <c r="AA30" s="1" t="s">
        <v>33</v>
      </c>
      <c r="AB30" s="1" t="s">
        <v>554</v>
      </c>
      <c r="AC30" s="1" t="s">
        <v>34</v>
      </c>
      <c r="AD30" s="1" t="s">
        <v>35</v>
      </c>
      <c r="AE30" s="4">
        <v>16011226504</v>
      </c>
      <c r="AF30" s="1" t="s">
        <v>75</v>
      </c>
    </row>
    <row r="31" spans="1:32" x14ac:dyDescent="0.3">
      <c r="A31" s="3">
        <v>43986.463957094908</v>
      </c>
      <c r="B31" s="1" t="s">
        <v>533</v>
      </c>
      <c r="C31" s="6">
        <f>HYPERLINK(CONCATENATE("https://hsdes.intel.com/resource/",HSDES_ListObject_4350bbe4d88d48378ef60dfcc70ec4e2[cloned_id]),HSDES_ListObject_4350bbe4d88d48378ef60dfcc70ec4e2[cloned_id])</f>
        <v>16011226440</v>
      </c>
      <c r="D31" s="1" t="s">
        <v>557</v>
      </c>
      <c r="E31" s="2" t="s">
        <v>37</v>
      </c>
      <c r="F31" s="2" t="s">
        <v>27</v>
      </c>
      <c r="G31" s="2" t="s">
        <v>38</v>
      </c>
      <c r="H31" s="2" t="s">
        <v>55</v>
      </c>
      <c r="I31" s="2" t="s">
        <v>89</v>
      </c>
      <c r="J31" s="1" t="s">
        <v>29</v>
      </c>
      <c r="K31" s="1" t="s">
        <v>126</v>
      </c>
      <c r="L31" s="1" t="s">
        <v>126</v>
      </c>
      <c r="M31" s="1"/>
      <c r="N31" s="3"/>
      <c r="O31" s="1"/>
      <c r="P31" s="1"/>
      <c r="Q31" s="1"/>
      <c r="R31" s="1"/>
      <c r="S31" s="2" t="s">
        <v>44</v>
      </c>
      <c r="T31" s="2" t="s">
        <v>53</v>
      </c>
      <c r="U31" s="2" t="s">
        <v>320</v>
      </c>
      <c r="V31" s="2" t="s">
        <v>320</v>
      </c>
      <c r="W31" s="2" t="s">
        <v>104</v>
      </c>
      <c r="X31" s="2"/>
      <c r="Y31" s="5">
        <v>5</v>
      </c>
      <c r="Z31" s="1" t="s">
        <v>32</v>
      </c>
      <c r="AA31" s="1" t="s">
        <v>33</v>
      </c>
      <c r="AB31" s="1" t="s">
        <v>558</v>
      </c>
      <c r="AC31" s="1" t="s">
        <v>34</v>
      </c>
      <c r="AD31" s="1" t="s">
        <v>35</v>
      </c>
      <c r="AE31" s="4">
        <v>16011226440</v>
      </c>
      <c r="AF31" s="1" t="s">
        <v>76</v>
      </c>
    </row>
    <row r="32" spans="1:32" x14ac:dyDescent="0.3">
      <c r="A32" s="3">
        <v>43986.200623645833</v>
      </c>
      <c r="B32" s="1" t="s">
        <v>533</v>
      </c>
      <c r="C32" s="6">
        <f>HYPERLINK(CONCATENATE("https://hsdes.intel.com/resource/",HSDES_ListObject_4350bbe4d88d48378ef60dfcc70ec4e2[cloned_id]),HSDES_ListObject_4350bbe4d88d48378ef60dfcc70ec4e2[cloned_id])</f>
        <v>16011224790</v>
      </c>
      <c r="D32" s="1" t="s">
        <v>555</v>
      </c>
      <c r="E32" s="2" t="s">
        <v>37</v>
      </c>
      <c r="F32" s="2" t="s">
        <v>27</v>
      </c>
      <c r="G32" s="2" t="s">
        <v>38</v>
      </c>
      <c r="H32" s="2" t="s">
        <v>55</v>
      </c>
      <c r="I32" s="2" t="s">
        <v>89</v>
      </c>
      <c r="J32" s="1" t="s">
        <v>29</v>
      </c>
      <c r="K32" s="1" t="s">
        <v>126</v>
      </c>
      <c r="L32" s="1" t="s">
        <v>126</v>
      </c>
      <c r="M32" s="1"/>
      <c r="N32" s="3"/>
      <c r="O32" s="1"/>
      <c r="P32" s="1"/>
      <c r="Q32" s="1"/>
      <c r="R32" s="1"/>
      <c r="S32" s="2" t="s">
        <v>44</v>
      </c>
      <c r="T32" s="2" t="s">
        <v>30</v>
      </c>
      <c r="U32" s="2" t="s">
        <v>320</v>
      </c>
      <c r="V32" s="2" t="s">
        <v>320</v>
      </c>
      <c r="W32" s="2" t="s">
        <v>104</v>
      </c>
      <c r="X32" s="2"/>
      <c r="Y32" s="5">
        <v>8</v>
      </c>
      <c r="Z32" s="1" t="s">
        <v>32</v>
      </c>
      <c r="AA32" s="1" t="s">
        <v>33</v>
      </c>
      <c r="AB32" s="1" t="s">
        <v>556</v>
      </c>
      <c r="AC32" s="1" t="s">
        <v>34</v>
      </c>
      <c r="AD32" s="1" t="s">
        <v>35</v>
      </c>
      <c r="AE32" s="4">
        <v>16011224790</v>
      </c>
      <c r="AF32" s="1" t="s">
        <v>77</v>
      </c>
    </row>
    <row r="33" spans="1:32" x14ac:dyDescent="0.3">
      <c r="A33" s="3">
        <v>43983.606544016206</v>
      </c>
      <c r="B33" s="1" t="s">
        <v>533</v>
      </c>
      <c r="C33" s="6">
        <f>HYPERLINK(CONCATENATE("https://hsdes.intel.com/resource/",HSDES_ListObject_4350bbe4d88d48378ef60dfcc70ec4e2[cloned_id]),HSDES_ListObject_4350bbe4d88d48378ef60dfcc70ec4e2[cloned_id])</f>
        <v>22010811243</v>
      </c>
      <c r="D33" s="1" t="s">
        <v>547</v>
      </c>
      <c r="E33" s="2" t="s">
        <v>43</v>
      </c>
      <c r="F33" s="2" t="s">
        <v>27</v>
      </c>
      <c r="G33" s="2" t="s">
        <v>405</v>
      </c>
      <c r="H33" s="2" t="s">
        <v>531</v>
      </c>
      <c r="I33" s="2" t="s">
        <v>532</v>
      </c>
      <c r="J33" s="1" t="s">
        <v>420</v>
      </c>
      <c r="K33" s="1" t="s">
        <v>420</v>
      </c>
      <c r="L33" s="1" t="s">
        <v>420</v>
      </c>
      <c r="M33" s="1"/>
      <c r="N33" s="3">
        <v>43988</v>
      </c>
      <c r="O33" s="1"/>
      <c r="P33" s="1"/>
      <c r="Q33" s="1"/>
      <c r="R33" s="1" t="s">
        <v>533</v>
      </c>
      <c r="S33" s="2" t="s">
        <v>44</v>
      </c>
      <c r="T33" s="2" t="s">
        <v>30</v>
      </c>
      <c r="U33" s="2" t="s">
        <v>285</v>
      </c>
      <c r="V33" s="2" t="s">
        <v>285</v>
      </c>
      <c r="W33" s="2" t="s">
        <v>104</v>
      </c>
      <c r="X33" s="2" t="s">
        <v>46</v>
      </c>
      <c r="Y33" s="5">
        <v>3</v>
      </c>
      <c r="Z33" s="1" t="s">
        <v>32</v>
      </c>
      <c r="AA33" s="1" t="s">
        <v>33</v>
      </c>
      <c r="AB33" s="1" t="s">
        <v>548</v>
      </c>
      <c r="AC33" s="1" t="s">
        <v>34</v>
      </c>
      <c r="AD33" s="1" t="s">
        <v>35</v>
      </c>
      <c r="AE33" s="4">
        <v>22010811243</v>
      </c>
      <c r="AF33" s="1" t="s">
        <v>206</v>
      </c>
    </row>
    <row r="34" spans="1:32" x14ac:dyDescent="0.3">
      <c r="A34" s="3">
        <v>43980.459807060186</v>
      </c>
      <c r="B34" s="1" t="s">
        <v>439</v>
      </c>
      <c r="C34" s="6">
        <f>HYPERLINK(CONCATENATE("https://hsdes.intel.com/resource/",HSDES_ListObject_4350bbe4d88d48378ef60dfcc70ec4e2[cloned_id]),HSDES_ListObject_4350bbe4d88d48378ef60dfcc70ec4e2[cloned_id])</f>
        <v>16011195849</v>
      </c>
      <c r="D34" s="1" t="s">
        <v>621</v>
      </c>
      <c r="E34" s="2" t="s">
        <v>37</v>
      </c>
      <c r="F34" s="2" t="s">
        <v>27</v>
      </c>
      <c r="G34" s="2" t="s">
        <v>38</v>
      </c>
      <c r="H34" s="2" t="s">
        <v>55</v>
      </c>
      <c r="I34" s="2" t="s">
        <v>89</v>
      </c>
      <c r="J34" s="1" t="s">
        <v>29</v>
      </c>
      <c r="K34" s="1" t="s">
        <v>112</v>
      </c>
      <c r="L34" s="1" t="s">
        <v>112</v>
      </c>
      <c r="M34" s="1"/>
      <c r="N34" s="3"/>
      <c r="O34" s="1"/>
      <c r="P34" s="1"/>
      <c r="Q34" s="1"/>
      <c r="R34" s="1"/>
      <c r="S34" s="2" t="s">
        <v>44</v>
      </c>
      <c r="T34" s="2" t="s">
        <v>53</v>
      </c>
      <c r="U34" s="2" t="s">
        <v>320</v>
      </c>
      <c r="V34" s="2" t="s">
        <v>320</v>
      </c>
      <c r="W34" s="2" t="s">
        <v>104</v>
      </c>
      <c r="X34" s="2" t="s">
        <v>46</v>
      </c>
      <c r="Y34" s="5">
        <v>4</v>
      </c>
      <c r="Z34" s="1" t="s">
        <v>32</v>
      </c>
      <c r="AA34" s="1" t="s">
        <v>33</v>
      </c>
      <c r="AB34" s="1" t="s">
        <v>622</v>
      </c>
      <c r="AC34" s="1" t="s">
        <v>34</v>
      </c>
      <c r="AD34" s="1" t="s">
        <v>35</v>
      </c>
      <c r="AE34" s="4">
        <v>16011195849</v>
      </c>
      <c r="AF34" s="1" t="s">
        <v>207</v>
      </c>
    </row>
    <row r="35" spans="1:32" x14ac:dyDescent="0.3">
      <c r="A35" s="3">
        <v>43980.381692210649</v>
      </c>
      <c r="B35" s="1" t="s">
        <v>439</v>
      </c>
      <c r="C35" s="6">
        <f>HYPERLINK(CONCATENATE("https://hsdes.intel.com/resource/",HSDES_ListObject_4350bbe4d88d48378ef60dfcc70ec4e2[cloned_id]),HSDES_ListObject_4350bbe4d88d48378ef60dfcc70ec4e2[cloned_id])</f>
        <v>16011195660</v>
      </c>
      <c r="D35" s="1" t="s">
        <v>538</v>
      </c>
      <c r="E35" s="2" t="s">
        <v>37</v>
      </c>
      <c r="F35" s="2" t="s">
        <v>27</v>
      </c>
      <c r="G35" s="2" t="s">
        <v>38</v>
      </c>
      <c r="H35" s="2" t="s">
        <v>531</v>
      </c>
      <c r="I35" s="2" t="s">
        <v>532</v>
      </c>
      <c r="J35" s="1" t="s">
        <v>29</v>
      </c>
      <c r="K35" s="1" t="s">
        <v>140</v>
      </c>
      <c r="L35" s="1" t="s">
        <v>140</v>
      </c>
      <c r="M35" s="1"/>
      <c r="N35" s="3">
        <v>43984</v>
      </c>
      <c r="O35" s="1"/>
      <c r="P35" s="1"/>
      <c r="Q35" s="1"/>
      <c r="R35" s="1" t="s">
        <v>533</v>
      </c>
      <c r="S35" s="2" t="s">
        <v>44</v>
      </c>
      <c r="T35" s="2" t="s">
        <v>30</v>
      </c>
      <c r="U35" s="2" t="s">
        <v>320</v>
      </c>
      <c r="V35" s="2" t="s">
        <v>320</v>
      </c>
      <c r="W35" s="2" t="s">
        <v>104</v>
      </c>
      <c r="X35" s="2" t="s">
        <v>50</v>
      </c>
      <c r="Y35" s="5">
        <v>6</v>
      </c>
      <c r="Z35" s="1" t="s">
        <v>32</v>
      </c>
      <c r="AA35" s="1" t="s">
        <v>33</v>
      </c>
      <c r="AB35" s="1" t="s">
        <v>539</v>
      </c>
      <c r="AC35" s="1" t="s">
        <v>34</v>
      </c>
      <c r="AD35" s="1" t="s">
        <v>35</v>
      </c>
      <c r="AE35" s="4">
        <v>16011195660</v>
      </c>
      <c r="AF35" s="1" t="s">
        <v>208</v>
      </c>
    </row>
    <row r="36" spans="1:32" x14ac:dyDescent="0.3">
      <c r="A36" s="3">
        <v>43979.998563113426</v>
      </c>
      <c r="B36" s="1" t="s">
        <v>439</v>
      </c>
      <c r="C36" s="6">
        <f>HYPERLINK(CONCATENATE("https://hsdes.intel.com/resource/",HSDES_ListObject_4350bbe4d88d48378ef60dfcc70ec4e2[cloned_id]),HSDES_ListObject_4350bbe4d88d48378ef60dfcc70ec4e2[cloned_id])</f>
        <v>16011193406</v>
      </c>
      <c r="D36" s="1" t="s">
        <v>540</v>
      </c>
      <c r="E36" s="2" t="s">
        <v>218</v>
      </c>
      <c r="F36" s="2" t="s">
        <v>27</v>
      </c>
      <c r="G36" s="2" t="s">
        <v>303</v>
      </c>
      <c r="H36" s="2" t="s">
        <v>55</v>
      </c>
      <c r="I36" s="2" t="s">
        <v>89</v>
      </c>
      <c r="J36" s="1" t="s">
        <v>105</v>
      </c>
      <c r="K36" s="1" t="s">
        <v>367</v>
      </c>
      <c r="L36" s="1" t="s">
        <v>367</v>
      </c>
      <c r="M36" s="1"/>
      <c r="N36" s="3"/>
      <c r="O36" s="1"/>
      <c r="P36" s="1"/>
      <c r="Q36" s="1"/>
      <c r="R36" s="1"/>
      <c r="S36" s="2" t="s">
        <v>44</v>
      </c>
      <c r="T36" s="2" t="s">
        <v>30</v>
      </c>
      <c r="U36" s="2" t="s">
        <v>320</v>
      </c>
      <c r="V36" s="2" t="s">
        <v>320</v>
      </c>
      <c r="W36" s="2" t="s">
        <v>104</v>
      </c>
      <c r="X36" s="2"/>
      <c r="Y36" s="5">
        <v>4</v>
      </c>
      <c r="Z36" s="1" t="s">
        <v>32</v>
      </c>
      <c r="AA36" s="1" t="s">
        <v>33</v>
      </c>
      <c r="AB36" s="1" t="s">
        <v>541</v>
      </c>
      <c r="AC36" s="1" t="s">
        <v>34</v>
      </c>
      <c r="AD36" s="1" t="s">
        <v>35</v>
      </c>
      <c r="AE36" s="4">
        <v>16011193406</v>
      </c>
      <c r="AF36" s="1" t="s">
        <v>209</v>
      </c>
    </row>
    <row r="37" spans="1:32" x14ac:dyDescent="0.3">
      <c r="A37" s="3">
        <v>43978.450171145836</v>
      </c>
      <c r="B37" s="1" t="s">
        <v>439</v>
      </c>
      <c r="C37" s="6">
        <f>HYPERLINK(CONCATENATE("https://hsdes.intel.com/resource/",HSDES_ListObject_4350bbe4d88d48378ef60dfcc70ec4e2[cloned_id]),HSDES_ListObject_4350bbe4d88d48378ef60dfcc70ec4e2[cloned_id])</f>
        <v>22010770750</v>
      </c>
      <c r="D37" s="1" t="s">
        <v>440</v>
      </c>
      <c r="E37" s="2" t="s">
        <v>26</v>
      </c>
      <c r="F37" s="2" t="s">
        <v>27</v>
      </c>
      <c r="G37" s="2" t="s">
        <v>86</v>
      </c>
      <c r="H37" s="2" t="s">
        <v>39</v>
      </c>
      <c r="I37" s="2" t="s">
        <v>40</v>
      </c>
      <c r="J37" s="1" t="s">
        <v>87</v>
      </c>
      <c r="K37" s="1" t="s">
        <v>109</v>
      </c>
      <c r="L37" s="1" t="s">
        <v>109</v>
      </c>
      <c r="M37" s="1"/>
      <c r="N37" s="3">
        <v>43978</v>
      </c>
      <c r="O37" s="1" t="s">
        <v>439</v>
      </c>
      <c r="P37" s="1" t="s">
        <v>533</v>
      </c>
      <c r="Q37" s="1"/>
      <c r="R37" s="1" t="s">
        <v>439</v>
      </c>
      <c r="S37" s="2" t="s">
        <v>44</v>
      </c>
      <c r="T37" s="2" t="s">
        <v>30</v>
      </c>
      <c r="U37" s="2" t="s">
        <v>320</v>
      </c>
      <c r="V37" s="2" t="s">
        <v>320</v>
      </c>
      <c r="W37" s="2" t="s">
        <v>104</v>
      </c>
      <c r="X37" s="2" t="s">
        <v>46</v>
      </c>
      <c r="Y37" s="5">
        <v>6</v>
      </c>
      <c r="Z37" s="1" t="s">
        <v>32</v>
      </c>
      <c r="AA37" s="1" t="s">
        <v>33</v>
      </c>
      <c r="AB37" s="1" t="s">
        <v>441</v>
      </c>
      <c r="AC37" s="1" t="s">
        <v>34</v>
      </c>
      <c r="AD37" s="1" t="s">
        <v>35</v>
      </c>
      <c r="AE37" s="4">
        <v>22010770750</v>
      </c>
      <c r="AF37" s="1" t="s">
        <v>214</v>
      </c>
    </row>
    <row r="38" spans="1:32" x14ac:dyDescent="0.3">
      <c r="A38" s="3">
        <v>43978.226429710645</v>
      </c>
      <c r="B38" s="1" t="s">
        <v>439</v>
      </c>
      <c r="C38" s="6">
        <f>HYPERLINK(CONCATENATE("https://hsdes.intel.com/resource/",HSDES_ListObject_4350bbe4d88d48378ef60dfcc70ec4e2[cloned_id]),HSDES_ListObject_4350bbe4d88d48378ef60dfcc70ec4e2[cloned_id])</f>
        <v>16011187049</v>
      </c>
      <c r="D38" s="1" t="s">
        <v>442</v>
      </c>
      <c r="E38" s="2" t="s">
        <v>26</v>
      </c>
      <c r="F38" s="2" t="s">
        <v>27</v>
      </c>
      <c r="G38" s="2" t="s">
        <v>86</v>
      </c>
      <c r="H38" s="2" t="s">
        <v>39</v>
      </c>
      <c r="I38" s="2" t="s">
        <v>40</v>
      </c>
      <c r="J38" s="1" t="s">
        <v>87</v>
      </c>
      <c r="K38" s="1" t="s">
        <v>112</v>
      </c>
      <c r="L38" s="1" t="s">
        <v>112</v>
      </c>
      <c r="M38" s="1"/>
      <c r="N38" s="3">
        <v>43978</v>
      </c>
      <c r="O38" s="1" t="s">
        <v>439</v>
      </c>
      <c r="P38" s="1" t="s">
        <v>439</v>
      </c>
      <c r="Q38" s="1"/>
      <c r="R38" s="1" t="s">
        <v>439</v>
      </c>
      <c r="S38" s="2" t="s">
        <v>44</v>
      </c>
      <c r="T38" s="2" t="s">
        <v>30</v>
      </c>
      <c r="U38" s="2" t="s">
        <v>320</v>
      </c>
      <c r="V38" s="2" t="s">
        <v>320</v>
      </c>
      <c r="W38" s="2" t="s">
        <v>104</v>
      </c>
      <c r="X38" s="2" t="s">
        <v>50</v>
      </c>
      <c r="Y38" s="5">
        <v>7</v>
      </c>
      <c r="Z38" s="1" t="s">
        <v>32</v>
      </c>
      <c r="AA38" s="1" t="s">
        <v>33</v>
      </c>
      <c r="AB38" s="1" t="s">
        <v>443</v>
      </c>
      <c r="AC38" s="1" t="s">
        <v>34</v>
      </c>
      <c r="AD38" s="1" t="s">
        <v>35</v>
      </c>
      <c r="AE38" s="4">
        <v>16011187049</v>
      </c>
      <c r="AF38" s="1" t="s">
        <v>215</v>
      </c>
    </row>
    <row r="39" spans="1:32" x14ac:dyDescent="0.3">
      <c r="A39" s="3">
        <v>43977.603222187499</v>
      </c>
      <c r="B39" s="1" t="s">
        <v>439</v>
      </c>
      <c r="C39" s="6">
        <f>HYPERLINK(CONCATENATE("https://hsdes.intel.com/resource/",HSDES_ListObject_4350bbe4d88d48378ef60dfcc70ec4e2[cloned_id]),HSDES_ListObject_4350bbe4d88d48378ef60dfcc70ec4e2[cloned_id])</f>
        <v>14011577553</v>
      </c>
      <c r="D39" s="1" t="s">
        <v>479</v>
      </c>
      <c r="E39" s="2" t="s">
        <v>43</v>
      </c>
      <c r="F39" s="2" t="s">
        <v>27</v>
      </c>
      <c r="G39" s="2" t="s">
        <v>108</v>
      </c>
      <c r="H39" s="2" t="s">
        <v>55</v>
      </c>
      <c r="I39" s="2" t="s">
        <v>89</v>
      </c>
      <c r="J39" s="1" t="s">
        <v>105</v>
      </c>
      <c r="K39" s="1" t="s">
        <v>262</v>
      </c>
      <c r="L39" s="1" t="s">
        <v>262</v>
      </c>
      <c r="M39" s="1"/>
      <c r="N39" s="3"/>
      <c r="O39" s="1"/>
      <c r="P39" s="1"/>
      <c r="Q39" s="1"/>
      <c r="R39" s="1"/>
      <c r="S39" s="2" t="s">
        <v>44</v>
      </c>
      <c r="T39" s="2" t="s">
        <v>53</v>
      </c>
      <c r="U39" s="2" t="s">
        <v>320</v>
      </c>
      <c r="V39" s="2" t="s">
        <v>407</v>
      </c>
      <c r="W39" s="2" t="s">
        <v>104</v>
      </c>
      <c r="X39" s="2" t="s">
        <v>46</v>
      </c>
      <c r="Y39" s="5">
        <v>2</v>
      </c>
      <c r="Z39" s="1" t="s">
        <v>32</v>
      </c>
      <c r="AA39" s="1" t="s">
        <v>33</v>
      </c>
      <c r="AB39" s="1" t="s">
        <v>480</v>
      </c>
      <c r="AC39" s="1" t="s">
        <v>34</v>
      </c>
      <c r="AD39" s="1" t="s">
        <v>35</v>
      </c>
      <c r="AE39" s="4">
        <v>14011577553</v>
      </c>
      <c r="AF39" s="1" t="s">
        <v>216</v>
      </c>
    </row>
    <row r="40" spans="1:32" x14ac:dyDescent="0.3">
      <c r="A40" s="3">
        <v>43977.150381678242</v>
      </c>
      <c r="B40" s="1" t="s">
        <v>439</v>
      </c>
      <c r="C40" s="6">
        <f>HYPERLINK(CONCATENATE("https://hsdes.intel.com/resource/",HSDES_ListObject_4350bbe4d88d48378ef60dfcc70ec4e2[cloned_id]),HSDES_ListObject_4350bbe4d88d48378ef60dfcc70ec4e2[cloned_id])</f>
        <v>16011181191</v>
      </c>
      <c r="D40" s="1" t="s">
        <v>444</v>
      </c>
      <c r="E40" s="2" t="s">
        <v>26</v>
      </c>
      <c r="F40" s="2" t="s">
        <v>27</v>
      </c>
      <c r="G40" s="2" t="s">
        <v>86</v>
      </c>
      <c r="H40" s="2" t="s">
        <v>39</v>
      </c>
      <c r="I40" s="2" t="s">
        <v>40</v>
      </c>
      <c r="J40" s="1" t="s">
        <v>87</v>
      </c>
      <c r="K40" s="1" t="s">
        <v>200</v>
      </c>
      <c r="L40" s="1" t="s">
        <v>200</v>
      </c>
      <c r="M40" s="1"/>
      <c r="N40" s="3">
        <v>43978</v>
      </c>
      <c r="O40" s="1" t="s">
        <v>439</v>
      </c>
      <c r="P40" s="1" t="s">
        <v>439</v>
      </c>
      <c r="Q40" s="1"/>
      <c r="R40" s="1" t="s">
        <v>439</v>
      </c>
      <c r="S40" s="2" t="s">
        <v>44</v>
      </c>
      <c r="T40" s="2" t="s">
        <v>30</v>
      </c>
      <c r="U40" s="2" t="s">
        <v>320</v>
      </c>
      <c r="V40" s="2" t="s">
        <v>320</v>
      </c>
      <c r="W40" s="2" t="s">
        <v>104</v>
      </c>
      <c r="X40" s="2" t="s">
        <v>46</v>
      </c>
      <c r="Y40" s="5">
        <v>6</v>
      </c>
      <c r="Z40" s="1" t="s">
        <v>32</v>
      </c>
      <c r="AA40" s="1" t="s">
        <v>33</v>
      </c>
      <c r="AB40" s="1" t="s">
        <v>445</v>
      </c>
      <c r="AC40" s="1" t="s">
        <v>34</v>
      </c>
      <c r="AD40" s="1" t="s">
        <v>35</v>
      </c>
      <c r="AE40" s="4">
        <v>16011181191</v>
      </c>
      <c r="AF40" s="1" t="s">
        <v>220</v>
      </c>
    </row>
    <row r="41" spans="1:32" x14ac:dyDescent="0.3">
      <c r="A41" s="3">
        <v>43977.140496793982</v>
      </c>
      <c r="B41" s="1" t="s">
        <v>439</v>
      </c>
      <c r="C41" s="6">
        <f>HYPERLINK(CONCATENATE("https://hsdes.intel.com/resource/",HSDES_ListObject_4350bbe4d88d48378ef60dfcc70ec4e2[cloned_id]),HSDES_ListObject_4350bbe4d88d48378ef60dfcc70ec4e2[cloned_id])</f>
        <v>16011181146</v>
      </c>
      <c r="D41" s="1" t="s">
        <v>446</v>
      </c>
      <c r="E41" s="2" t="s">
        <v>26</v>
      </c>
      <c r="F41" s="2" t="s">
        <v>27</v>
      </c>
      <c r="G41" s="2" t="s">
        <v>86</v>
      </c>
      <c r="H41" s="2" t="s">
        <v>39</v>
      </c>
      <c r="I41" s="2" t="s">
        <v>210</v>
      </c>
      <c r="J41" s="1" t="s">
        <v>87</v>
      </c>
      <c r="K41" s="1" t="s">
        <v>126</v>
      </c>
      <c r="L41" s="1" t="s">
        <v>126</v>
      </c>
      <c r="M41" s="1"/>
      <c r="N41" s="3">
        <v>43978</v>
      </c>
      <c r="O41" s="1" t="s">
        <v>439</v>
      </c>
      <c r="P41" s="1" t="s">
        <v>533</v>
      </c>
      <c r="Q41" s="1"/>
      <c r="R41" s="1" t="s">
        <v>439</v>
      </c>
      <c r="S41" s="2" t="s">
        <v>44</v>
      </c>
      <c r="T41" s="2" t="s">
        <v>30</v>
      </c>
      <c r="U41" s="2" t="s">
        <v>320</v>
      </c>
      <c r="V41" s="2" t="s">
        <v>320</v>
      </c>
      <c r="W41" s="2" t="s">
        <v>104</v>
      </c>
      <c r="X41" s="2" t="s">
        <v>46</v>
      </c>
      <c r="Y41" s="5">
        <v>9</v>
      </c>
      <c r="Z41" s="1" t="s">
        <v>32</v>
      </c>
      <c r="AA41" s="1" t="s">
        <v>33</v>
      </c>
      <c r="AB41" s="1" t="s">
        <v>447</v>
      </c>
      <c r="AC41" s="1" t="s">
        <v>34</v>
      </c>
      <c r="AD41" s="1" t="s">
        <v>35</v>
      </c>
      <c r="AE41" s="4">
        <v>16011181146</v>
      </c>
      <c r="AF41" s="1" t="s">
        <v>221</v>
      </c>
    </row>
    <row r="42" spans="1:32" x14ac:dyDescent="0.3">
      <c r="A42" s="3">
        <v>43976.251453240744</v>
      </c>
      <c r="B42" s="1" t="s">
        <v>439</v>
      </c>
      <c r="C42" s="6">
        <f>HYPERLINK(CONCATENATE("https://hsdes.intel.com/resource/",HSDES_ListObject_4350bbe4d88d48378ef60dfcc70ec4e2[cloned_id]),HSDES_ListObject_4350bbe4d88d48378ef60dfcc70ec4e2[cloned_id])</f>
        <v>16011178877</v>
      </c>
      <c r="D42" s="1" t="s">
        <v>448</v>
      </c>
      <c r="E42" s="2" t="s">
        <v>26</v>
      </c>
      <c r="F42" s="2" t="s">
        <v>27</v>
      </c>
      <c r="G42" s="2" t="s">
        <v>86</v>
      </c>
      <c r="H42" s="2" t="s">
        <v>39</v>
      </c>
      <c r="I42" s="2" t="s">
        <v>40</v>
      </c>
      <c r="J42" s="1" t="s">
        <v>87</v>
      </c>
      <c r="K42" s="1" t="s">
        <v>112</v>
      </c>
      <c r="L42" s="1" t="s">
        <v>112</v>
      </c>
      <c r="M42" s="1"/>
      <c r="N42" s="3">
        <v>43977</v>
      </c>
      <c r="O42" s="1" t="s">
        <v>439</v>
      </c>
      <c r="P42" s="1" t="s">
        <v>439</v>
      </c>
      <c r="Q42" s="1"/>
      <c r="R42" s="1" t="s">
        <v>439</v>
      </c>
      <c r="S42" s="2" t="s">
        <v>44</v>
      </c>
      <c r="T42" s="2" t="s">
        <v>30</v>
      </c>
      <c r="U42" s="2" t="s">
        <v>320</v>
      </c>
      <c r="V42" s="2" t="s">
        <v>320</v>
      </c>
      <c r="W42" s="2" t="s">
        <v>104</v>
      </c>
      <c r="X42" s="2" t="s">
        <v>46</v>
      </c>
      <c r="Y42" s="5">
        <v>9</v>
      </c>
      <c r="Z42" s="1" t="s">
        <v>32</v>
      </c>
      <c r="AA42" s="1" t="s">
        <v>33</v>
      </c>
      <c r="AB42" s="1" t="s">
        <v>449</v>
      </c>
      <c r="AC42" s="1" t="s">
        <v>34</v>
      </c>
      <c r="AD42" s="1" t="s">
        <v>35</v>
      </c>
      <c r="AE42" s="4">
        <v>16011178877</v>
      </c>
      <c r="AF42" s="1" t="s">
        <v>222</v>
      </c>
    </row>
    <row r="43" spans="1:32" x14ac:dyDescent="0.3">
      <c r="A43" s="3">
        <v>43972.432483680554</v>
      </c>
      <c r="B43" s="1" t="s">
        <v>450</v>
      </c>
      <c r="C43" s="6">
        <f>HYPERLINK(CONCATENATE("https://hsdes.intel.com/resource/",HSDES_ListObject_4350bbe4d88d48378ef60dfcc70ec4e2[cloned_id]),HSDES_ListObject_4350bbe4d88d48378ef60dfcc70ec4e2[cloned_id])</f>
        <v>16011172346</v>
      </c>
      <c r="D43" s="1" t="s">
        <v>451</v>
      </c>
      <c r="E43" s="2" t="s">
        <v>26</v>
      </c>
      <c r="F43" s="2" t="s">
        <v>27</v>
      </c>
      <c r="G43" s="2" t="s">
        <v>86</v>
      </c>
      <c r="H43" s="2" t="s">
        <v>39</v>
      </c>
      <c r="I43" s="2" t="s">
        <v>40</v>
      </c>
      <c r="J43" s="1" t="s">
        <v>87</v>
      </c>
      <c r="K43" s="1" t="s">
        <v>140</v>
      </c>
      <c r="L43" s="1" t="s">
        <v>140</v>
      </c>
      <c r="M43" s="1"/>
      <c r="N43" s="3">
        <v>43979</v>
      </c>
      <c r="O43" s="1" t="s">
        <v>439</v>
      </c>
      <c r="P43" s="1" t="s">
        <v>533</v>
      </c>
      <c r="Q43" s="1"/>
      <c r="R43" s="1" t="s">
        <v>439</v>
      </c>
      <c r="S43" s="2" t="s">
        <v>44</v>
      </c>
      <c r="T43" s="2" t="s">
        <v>30</v>
      </c>
      <c r="U43" s="2" t="s">
        <v>320</v>
      </c>
      <c r="V43" s="2" t="s">
        <v>320</v>
      </c>
      <c r="W43" s="2" t="s">
        <v>104</v>
      </c>
      <c r="X43" s="2" t="s">
        <v>46</v>
      </c>
      <c r="Y43" s="5">
        <v>8</v>
      </c>
      <c r="Z43" s="1" t="s">
        <v>32</v>
      </c>
      <c r="AA43" s="1" t="s">
        <v>33</v>
      </c>
      <c r="AB43" s="1" t="s">
        <v>452</v>
      </c>
      <c r="AC43" s="1" t="s">
        <v>34</v>
      </c>
      <c r="AD43" s="1" t="s">
        <v>35</v>
      </c>
      <c r="AE43" s="4">
        <v>16011172346</v>
      </c>
      <c r="AF43" s="1" t="s">
        <v>223</v>
      </c>
    </row>
    <row r="44" spans="1:32" x14ac:dyDescent="0.3">
      <c r="A44" s="3">
        <v>43972.427439895837</v>
      </c>
      <c r="B44" s="1" t="s">
        <v>450</v>
      </c>
      <c r="C44" s="6">
        <f>HYPERLINK(CONCATENATE("https://hsdes.intel.com/resource/",HSDES_ListObject_4350bbe4d88d48378ef60dfcc70ec4e2[cloned_id]),HSDES_ListObject_4350bbe4d88d48378ef60dfcc70ec4e2[cloned_id])</f>
        <v>16011172323</v>
      </c>
      <c r="D44" s="1" t="s">
        <v>453</v>
      </c>
      <c r="E44" s="2" t="s">
        <v>26</v>
      </c>
      <c r="F44" s="2" t="s">
        <v>27</v>
      </c>
      <c r="G44" s="2" t="s">
        <v>86</v>
      </c>
      <c r="H44" s="2" t="s">
        <v>39</v>
      </c>
      <c r="I44" s="2" t="s">
        <v>40</v>
      </c>
      <c r="J44" s="1" t="s">
        <v>87</v>
      </c>
      <c r="K44" s="1" t="s">
        <v>140</v>
      </c>
      <c r="L44" s="1" t="s">
        <v>140</v>
      </c>
      <c r="M44" s="1"/>
      <c r="N44" s="3">
        <v>43972</v>
      </c>
      <c r="O44" s="1" t="s">
        <v>450</v>
      </c>
      <c r="P44" s="1" t="s">
        <v>533</v>
      </c>
      <c r="Q44" s="1"/>
      <c r="R44" s="1" t="s">
        <v>450</v>
      </c>
      <c r="S44" s="2" t="s">
        <v>44</v>
      </c>
      <c r="T44" s="2" t="s">
        <v>30</v>
      </c>
      <c r="U44" s="2" t="s">
        <v>320</v>
      </c>
      <c r="V44" s="2" t="s">
        <v>320</v>
      </c>
      <c r="W44" s="2" t="s">
        <v>104</v>
      </c>
      <c r="X44" s="2" t="s">
        <v>46</v>
      </c>
      <c r="Y44" s="5">
        <v>11</v>
      </c>
      <c r="Z44" s="1" t="s">
        <v>32</v>
      </c>
      <c r="AA44" s="1" t="s">
        <v>33</v>
      </c>
      <c r="AB44" s="1" t="s">
        <v>454</v>
      </c>
      <c r="AC44" s="1" t="s">
        <v>34</v>
      </c>
      <c r="AD44" s="1" t="s">
        <v>35</v>
      </c>
      <c r="AE44" s="4">
        <v>16011172323</v>
      </c>
      <c r="AF44" s="1" t="s">
        <v>224</v>
      </c>
    </row>
    <row r="45" spans="1:32" x14ac:dyDescent="0.3">
      <c r="A45" s="3">
        <v>43972.405883067127</v>
      </c>
      <c r="B45" s="1" t="s">
        <v>450</v>
      </c>
      <c r="C45" s="6">
        <f>HYPERLINK(CONCATENATE("https://hsdes.intel.com/resource/",HSDES_ListObject_4350bbe4d88d48378ef60dfcc70ec4e2[cloned_id]),HSDES_ListObject_4350bbe4d88d48378ef60dfcc70ec4e2[cloned_id])</f>
        <v>16011172281</v>
      </c>
      <c r="D45" s="1" t="s">
        <v>455</v>
      </c>
      <c r="E45" s="2" t="s">
        <v>26</v>
      </c>
      <c r="F45" s="2" t="s">
        <v>27</v>
      </c>
      <c r="G45" s="2" t="s">
        <v>86</v>
      </c>
      <c r="H45" s="2" t="s">
        <v>39</v>
      </c>
      <c r="I45" s="2" t="s">
        <v>40</v>
      </c>
      <c r="J45" s="1" t="s">
        <v>29</v>
      </c>
      <c r="K45" s="1" t="s">
        <v>112</v>
      </c>
      <c r="L45" s="1" t="s">
        <v>112</v>
      </c>
      <c r="M45" s="1"/>
      <c r="N45" s="3">
        <v>43978</v>
      </c>
      <c r="O45" s="1" t="s">
        <v>439</v>
      </c>
      <c r="P45" s="1" t="s">
        <v>439</v>
      </c>
      <c r="Q45" s="1"/>
      <c r="R45" s="1" t="s">
        <v>439</v>
      </c>
      <c r="S45" s="2" t="s">
        <v>44</v>
      </c>
      <c r="T45" s="2" t="s">
        <v>30</v>
      </c>
      <c r="U45" s="2" t="s">
        <v>320</v>
      </c>
      <c r="V45" s="2" t="s">
        <v>320</v>
      </c>
      <c r="W45" s="2" t="s">
        <v>104</v>
      </c>
      <c r="X45" s="2" t="s">
        <v>50</v>
      </c>
      <c r="Y45" s="5">
        <v>10</v>
      </c>
      <c r="Z45" s="1" t="s">
        <v>32</v>
      </c>
      <c r="AA45" s="1" t="s">
        <v>33</v>
      </c>
      <c r="AB45" s="1" t="s">
        <v>456</v>
      </c>
      <c r="AC45" s="1" t="s">
        <v>34</v>
      </c>
      <c r="AD45" s="1" t="s">
        <v>35</v>
      </c>
      <c r="AE45" s="4">
        <v>16011172281</v>
      </c>
      <c r="AF45" s="1" t="s">
        <v>225</v>
      </c>
    </row>
    <row r="46" spans="1:32" x14ac:dyDescent="0.3">
      <c r="A46" s="3">
        <v>43971.092254050927</v>
      </c>
      <c r="B46" s="1" t="s">
        <v>450</v>
      </c>
      <c r="C46" s="6">
        <f>HYPERLINK(CONCATENATE("https://hsdes.intel.com/resource/",HSDES_ListObject_4350bbe4d88d48378ef60dfcc70ec4e2[cloned_id]),HSDES_ListObject_4350bbe4d88d48378ef60dfcc70ec4e2[cloned_id])</f>
        <v>16011165882</v>
      </c>
      <c r="D46" s="1" t="s">
        <v>457</v>
      </c>
      <c r="E46" s="2" t="s">
        <v>26</v>
      </c>
      <c r="F46" s="2" t="s">
        <v>27</v>
      </c>
      <c r="G46" s="2" t="s">
        <v>86</v>
      </c>
      <c r="H46" s="2" t="s">
        <v>39</v>
      </c>
      <c r="I46" s="2" t="s">
        <v>210</v>
      </c>
      <c r="J46" s="1" t="s">
        <v>87</v>
      </c>
      <c r="K46" s="1" t="s">
        <v>126</v>
      </c>
      <c r="L46" s="1" t="s">
        <v>126</v>
      </c>
      <c r="M46" s="1"/>
      <c r="N46" s="3">
        <v>43972</v>
      </c>
      <c r="O46" s="1" t="s">
        <v>450</v>
      </c>
      <c r="P46" s="1" t="s">
        <v>533</v>
      </c>
      <c r="Q46" s="1"/>
      <c r="R46" s="1" t="s">
        <v>450</v>
      </c>
      <c r="S46" s="2" t="s">
        <v>44</v>
      </c>
      <c r="T46" s="2" t="s">
        <v>30</v>
      </c>
      <c r="U46" s="2" t="s">
        <v>320</v>
      </c>
      <c r="V46" s="2" t="s">
        <v>320</v>
      </c>
      <c r="W46" s="2" t="s">
        <v>104</v>
      </c>
      <c r="X46" s="2" t="s">
        <v>46</v>
      </c>
      <c r="Y46" s="5">
        <v>9</v>
      </c>
      <c r="Z46" s="1" t="s">
        <v>32</v>
      </c>
      <c r="AA46" s="1" t="s">
        <v>33</v>
      </c>
      <c r="AB46" s="1" t="s">
        <v>458</v>
      </c>
      <c r="AC46" s="1" t="s">
        <v>34</v>
      </c>
      <c r="AD46" s="1" t="s">
        <v>35</v>
      </c>
      <c r="AE46" s="4">
        <v>16011165882</v>
      </c>
      <c r="AF46" s="1" t="s">
        <v>226</v>
      </c>
    </row>
    <row r="47" spans="1:32" x14ac:dyDescent="0.3">
      <c r="A47" s="3">
        <v>43970.508178553238</v>
      </c>
      <c r="B47" s="1" t="s">
        <v>450</v>
      </c>
      <c r="C47" s="6">
        <f>HYPERLINK(CONCATENATE("https://hsdes.intel.com/resource/",HSDES_ListObject_4350bbe4d88d48378ef60dfcc70ec4e2[cloned_id]),HSDES_ListObject_4350bbe4d88d48378ef60dfcc70ec4e2[cloned_id])</f>
        <v>22010741585</v>
      </c>
      <c r="D47" s="1" t="s">
        <v>481</v>
      </c>
      <c r="E47" s="2" t="s">
        <v>26</v>
      </c>
      <c r="F47" s="2" t="s">
        <v>27</v>
      </c>
      <c r="G47" s="2" t="s">
        <v>86</v>
      </c>
      <c r="H47" s="2" t="s">
        <v>39</v>
      </c>
      <c r="I47" s="2" t="s">
        <v>40</v>
      </c>
      <c r="J47" s="1" t="s">
        <v>87</v>
      </c>
      <c r="K47" s="1" t="s">
        <v>112</v>
      </c>
      <c r="L47" s="1" t="s">
        <v>105</v>
      </c>
      <c r="M47" s="1"/>
      <c r="N47" s="3">
        <v>43994.533865740741</v>
      </c>
      <c r="O47" s="1" t="s">
        <v>450</v>
      </c>
      <c r="P47" s="1" t="s">
        <v>535</v>
      </c>
      <c r="Q47" s="1"/>
      <c r="R47" s="1" t="s">
        <v>450</v>
      </c>
      <c r="S47" s="2" t="s">
        <v>44</v>
      </c>
      <c r="T47" s="2" t="s">
        <v>53</v>
      </c>
      <c r="U47" s="2" t="s">
        <v>320</v>
      </c>
      <c r="V47" s="2" t="s">
        <v>320</v>
      </c>
      <c r="W47" s="2" t="s">
        <v>104</v>
      </c>
      <c r="X47" s="2" t="s">
        <v>46</v>
      </c>
      <c r="Y47" s="5">
        <v>8</v>
      </c>
      <c r="Z47" s="1" t="s">
        <v>32</v>
      </c>
      <c r="AA47" s="1" t="s">
        <v>33</v>
      </c>
      <c r="AB47" s="1" t="s">
        <v>482</v>
      </c>
      <c r="AC47" s="1" t="s">
        <v>34</v>
      </c>
      <c r="AD47" s="1" t="s">
        <v>35</v>
      </c>
      <c r="AE47" s="4">
        <v>22010741585</v>
      </c>
      <c r="AF47" s="1" t="s">
        <v>227</v>
      </c>
    </row>
    <row r="48" spans="1:32" x14ac:dyDescent="0.3">
      <c r="A48" s="3">
        <v>43970.456362233796</v>
      </c>
      <c r="B48" s="1" t="s">
        <v>450</v>
      </c>
      <c r="C48" s="6">
        <f>HYPERLINK(CONCATENATE("https://hsdes.intel.com/resource/",HSDES_ListObject_4350bbe4d88d48378ef60dfcc70ec4e2[cloned_id]),HSDES_ListObject_4350bbe4d88d48378ef60dfcc70ec4e2[cloned_id])</f>
        <v>16011163378</v>
      </c>
      <c r="D48" s="1" t="s">
        <v>459</v>
      </c>
      <c r="E48" s="2" t="s">
        <v>26</v>
      </c>
      <c r="F48" s="2" t="s">
        <v>27</v>
      </c>
      <c r="G48" s="2" t="s">
        <v>86</v>
      </c>
      <c r="H48" s="2" t="s">
        <v>39</v>
      </c>
      <c r="I48" s="2" t="s">
        <v>40</v>
      </c>
      <c r="J48" s="1" t="s">
        <v>87</v>
      </c>
      <c r="K48" s="1" t="s">
        <v>367</v>
      </c>
      <c r="L48" s="1" t="s">
        <v>367</v>
      </c>
      <c r="M48" s="1"/>
      <c r="N48" s="3">
        <v>43970</v>
      </c>
      <c r="O48" s="1" t="s">
        <v>450</v>
      </c>
      <c r="P48" s="1" t="s">
        <v>439</v>
      </c>
      <c r="Q48" s="1"/>
      <c r="R48" s="1" t="s">
        <v>450</v>
      </c>
      <c r="S48" s="2" t="s">
        <v>44</v>
      </c>
      <c r="T48" s="2" t="s">
        <v>53</v>
      </c>
      <c r="U48" s="2" t="s">
        <v>320</v>
      </c>
      <c r="V48" s="2" t="s">
        <v>320</v>
      </c>
      <c r="W48" s="2" t="s">
        <v>104</v>
      </c>
      <c r="X48" s="2" t="s">
        <v>46</v>
      </c>
      <c r="Y48" s="5">
        <v>6</v>
      </c>
      <c r="Z48" s="1" t="s">
        <v>32</v>
      </c>
      <c r="AA48" s="1" t="s">
        <v>33</v>
      </c>
      <c r="AB48" s="1" t="s">
        <v>460</v>
      </c>
      <c r="AC48" s="1" t="s">
        <v>34</v>
      </c>
      <c r="AD48" s="1" t="s">
        <v>35</v>
      </c>
      <c r="AE48" s="4">
        <v>16011163378</v>
      </c>
      <c r="AF48" s="1" t="s">
        <v>229</v>
      </c>
    </row>
    <row r="49" spans="1:32" x14ac:dyDescent="0.3">
      <c r="A49" s="3">
        <v>43970.429602777775</v>
      </c>
      <c r="B49" s="1" t="s">
        <v>450</v>
      </c>
      <c r="C49" s="6">
        <f>HYPERLINK(CONCATENATE("https://hsdes.intel.com/resource/",HSDES_ListObject_4350bbe4d88d48378ef60dfcc70ec4e2[cloned_id]),HSDES_ListObject_4350bbe4d88d48378ef60dfcc70ec4e2[cloned_id])</f>
        <v>22010741046</v>
      </c>
      <c r="D49" s="1" t="s">
        <v>543</v>
      </c>
      <c r="E49" s="2" t="s">
        <v>26</v>
      </c>
      <c r="F49" s="2" t="s">
        <v>27</v>
      </c>
      <c r="G49" s="2" t="s">
        <v>86</v>
      </c>
      <c r="H49" s="2" t="s">
        <v>97</v>
      </c>
      <c r="I49" s="2" t="s">
        <v>98</v>
      </c>
      <c r="J49" s="1" t="s">
        <v>288</v>
      </c>
      <c r="K49" s="1" t="s">
        <v>105</v>
      </c>
      <c r="L49" s="1" t="s">
        <v>105</v>
      </c>
      <c r="M49" s="1"/>
      <c r="N49" s="3">
        <v>43997</v>
      </c>
      <c r="O49" s="1" t="s">
        <v>535</v>
      </c>
      <c r="P49" s="1"/>
      <c r="Q49" s="1"/>
      <c r="R49" s="1" t="s">
        <v>535</v>
      </c>
      <c r="S49" s="2" t="s">
        <v>44</v>
      </c>
      <c r="T49" s="2" t="s">
        <v>30</v>
      </c>
      <c r="U49" s="2" t="s">
        <v>320</v>
      </c>
      <c r="V49" s="2" t="s">
        <v>320</v>
      </c>
      <c r="W49" s="2" t="s">
        <v>104</v>
      </c>
      <c r="X49" s="2" t="s">
        <v>46</v>
      </c>
      <c r="Y49" s="5">
        <v>16</v>
      </c>
      <c r="Z49" s="1" t="s">
        <v>32</v>
      </c>
      <c r="AA49" s="1" t="s">
        <v>33</v>
      </c>
      <c r="AB49" s="1" t="s">
        <v>544</v>
      </c>
      <c r="AC49" s="1" t="s">
        <v>34</v>
      </c>
      <c r="AD49" s="1" t="s">
        <v>35</v>
      </c>
      <c r="AE49" s="4">
        <v>22010741046</v>
      </c>
      <c r="AF49" s="1" t="s">
        <v>230</v>
      </c>
    </row>
    <row r="50" spans="1:32" x14ac:dyDescent="0.3">
      <c r="A50" s="3">
        <v>43970.423037928238</v>
      </c>
      <c r="B50" s="1" t="s">
        <v>450</v>
      </c>
      <c r="C50" s="6">
        <f>HYPERLINK(CONCATENATE("https://hsdes.intel.com/resource/",HSDES_ListObject_4350bbe4d88d48378ef60dfcc70ec4e2[cloned_id]),HSDES_ListObject_4350bbe4d88d48378ef60dfcc70ec4e2[cloned_id])</f>
        <v>22010741003</v>
      </c>
      <c r="D50" s="1" t="s">
        <v>679</v>
      </c>
      <c r="E50" s="2" t="s">
        <v>37</v>
      </c>
      <c r="F50" s="2" t="s">
        <v>58</v>
      </c>
      <c r="G50" s="2" t="s">
        <v>38</v>
      </c>
      <c r="H50" s="2" t="s">
        <v>97</v>
      </c>
      <c r="I50" s="2" t="s">
        <v>98</v>
      </c>
      <c r="J50" s="1" t="s">
        <v>87</v>
      </c>
      <c r="K50" s="1" t="s">
        <v>105</v>
      </c>
      <c r="L50" s="1" t="s">
        <v>105</v>
      </c>
      <c r="M50" s="1"/>
      <c r="N50" s="3">
        <v>43980</v>
      </c>
      <c r="O50" s="1" t="s">
        <v>439</v>
      </c>
      <c r="P50" s="1"/>
      <c r="Q50" s="1"/>
      <c r="R50" s="1" t="s">
        <v>439</v>
      </c>
      <c r="S50" s="2" t="s">
        <v>44</v>
      </c>
      <c r="T50" s="2" t="s">
        <v>30</v>
      </c>
      <c r="U50" s="2" t="s">
        <v>320</v>
      </c>
      <c r="V50" s="2" t="s">
        <v>320</v>
      </c>
      <c r="W50" s="2" t="s">
        <v>104</v>
      </c>
      <c r="X50" s="2" t="s">
        <v>46</v>
      </c>
      <c r="Y50" s="5">
        <v>7</v>
      </c>
      <c r="Z50" s="1" t="s">
        <v>32</v>
      </c>
      <c r="AA50" s="1" t="s">
        <v>33</v>
      </c>
      <c r="AB50" s="1" t="s">
        <v>483</v>
      </c>
      <c r="AC50" s="1" t="s">
        <v>34</v>
      </c>
      <c r="AD50" s="1" t="s">
        <v>35</v>
      </c>
      <c r="AE50" s="4">
        <v>22010741003</v>
      </c>
      <c r="AF50" s="1" t="s">
        <v>231</v>
      </c>
    </row>
    <row r="51" spans="1:32" x14ac:dyDescent="0.3">
      <c r="A51" s="3">
        <v>43969.755878900462</v>
      </c>
      <c r="B51" s="1" t="s">
        <v>450</v>
      </c>
      <c r="C51" s="6">
        <f>HYPERLINK(CONCATENATE("https://hsdes.intel.com/resource/",HSDES_ListObject_4350bbe4d88d48378ef60dfcc70ec4e2[cloned_id]),HSDES_ListObject_4350bbe4d88d48378ef60dfcc70ec4e2[cloned_id])</f>
        <v>22010738659</v>
      </c>
      <c r="D51" s="1" t="s">
        <v>512</v>
      </c>
      <c r="E51" s="2" t="s">
        <v>26</v>
      </c>
      <c r="F51" s="2" t="s">
        <v>27</v>
      </c>
      <c r="G51" s="2" t="s">
        <v>283</v>
      </c>
      <c r="H51" s="2" t="s">
        <v>97</v>
      </c>
      <c r="I51" s="2" t="s">
        <v>98</v>
      </c>
      <c r="J51" s="1" t="s">
        <v>288</v>
      </c>
      <c r="K51" s="1" t="s">
        <v>105</v>
      </c>
      <c r="L51" s="1" t="s">
        <v>105</v>
      </c>
      <c r="M51" s="1"/>
      <c r="N51" s="3">
        <v>43979</v>
      </c>
      <c r="O51" s="1" t="s">
        <v>439</v>
      </c>
      <c r="P51" s="1"/>
      <c r="Q51" s="1"/>
      <c r="R51" s="1" t="s">
        <v>439</v>
      </c>
      <c r="S51" s="2" t="s">
        <v>44</v>
      </c>
      <c r="T51" s="2" t="s">
        <v>30</v>
      </c>
      <c r="U51" s="2" t="s">
        <v>285</v>
      </c>
      <c r="V51" s="2" t="s">
        <v>285</v>
      </c>
      <c r="W51" s="2" t="s">
        <v>104</v>
      </c>
      <c r="X51" s="2" t="s">
        <v>50</v>
      </c>
      <c r="Y51" s="5">
        <v>4</v>
      </c>
      <c r="Z51" s="1" t="s">
        <v>32</v>
      </c>
      <c r="AA51" s="1" t="s">
        <v>33</v>
      </c>
      <c r="AB51" s="1" t="s">
        <v>513</v>
      </c>
      <c r="AC51" s="1" t="s">
        <v>34</v>
      </c>
      <c r="AD51" s="1" t="s">
        <v>35</v>
      </c>
      <c r="AE51" s="4">
        <v>22010738659</v>
      </c>
      <c r="AF51" s="1" t="s">
        <v>232</v>
      </c>
    </row>
    <row r="52" spans="1:32" x14ac:dyDescent="0.3">
      <c r="A52" s="3">
        <v>43966.540260150461</v>
      </c>
      <c r="B52" s="1" t="s">
        <v>180</v>
      </c>
      <c r="C52" s="6">
        <f>HYPERLINK(CONCATENATE("https://hsdes.intel.com/resource/",HSDES_ListObject_4350bbe4d88d48378ef60dfcc70ec4e2[cloned_id]),HSDES_ListObject_4350bbe4d88d48378ef60dfcc70ec4e2[cloned_id])</f>
        <v>22010729772</v>
      </c>
      <c r="D52" s="1" t="s">
        <v>461</v>
      </c>
      <c r="E52" s="2" t="s">
        <v>26</v>
      </c>
      <c r="F52" s="2" t="s">
        <v>27</v>
      </c>
      <c r="G52" s="2" t="s">
        <v>86</v>
      </c>
      <c r="H52" s="2" t="s">
        <v>39</v>
      </c>
      <c r="I52" s="2" t="s">
        <v>40</v>
      </c>
      <c r="J52" s="1" t="s">
        <v>87</v>
      </c>
      <c r="K52" s="1" t="s">
        <v>109</v>
      </c>
      <c r="L52" s="1" t="s">
        <v>109</v>
      </c>
      <c r="M52" s="1"/>
      <c r="N52" s="3">
        <v>43966</v>
      </c>
      <c r="O52" s="1" t="s">
        <v>180</v>
      </c>
      <c r="P52" s="1" t="s">
        <v>533</v>
      </c>
      <c r="Q52" s="1"/>
      <c r="R52" s="1" t="s">
        <v>180</v>
      </c>
      <c r="S52" s="2" t="s">
        <v>44</v>
      </c>
      <c r="T52" s="2" t="s">
        <v>30</v>
      </c>
      <c r="U52" s="2" t="s">
        <v>320</v>
      </c>
      <c r="V52" s="2" t="s">
        <v>320</v>
      </c>
      <c r="W52" s="2" t="s">
        <v>104</v>
      </c>
      <c r="X52" s="2" t="s">
        <v>46</v>
      </c>
      <c r="Y52" s="5">
        <v>7</v>
      </c>
      <c r="Z52" s="1" t="s">
        <v>32</v>
      </c>
      <c r="AA52" s="1" t="s">
        <v>33</v>
      </c>
      <c r="AB52" s="1" t="s">
        <v>462</v>
      </c>
      <c r="AC52" s="1" t="s">
        <v>34</v>
      </c>
      <c r="AD52" s="1" t="s">
        <v>35</v>
      </c>
      <c r="AE52" s="4">
        <v>22010729772</v>
      </c>
      <c r="AF52" s="1" t="s">
        <v>233</v>
      </c>
    </row>
    <row r="53" spans="1:32" x14ac:dyDescent="0.3">
      <c r="A53" s="3">
        <v>43965.402564780095</v>
      </c>
      <c r="B53" s="1" t="s">
        <v>180</v>
      </c>
      <c r="C53" s="6">
        <f>HYPERLINK(CONCATENATE("https://hsdes.intel.com/resource/",HSDES_ListObject_4350bbe4d88d48378ef60dfcc70ec4e2[cloned_id]),HSDES_ListObject_4350bbe4d88d48378ef60dfcc70ec4e2[cloned_id])</f>
        <v>14011508429</v>
      </c>
      <c r="D53" s="1" t="s">
        <v>463</v>
      </c>
      <c r="E53" s="2" t="s">
        <v>37</v>
      </c>
      <c r="F53" s="2" t="s">
        <v>27</v>
      </c>
      <c r="G53" s="2" t="s">
        <v>38</v>
      </c>
      <c r="H53" s="2" t="s">
        <v>97</v>
      </c>
      <c r="I53" s="2" t="s">
        <v>98</v>
      </c>
      <c r="J53" s="1" t="s">
        <v>29</v>
      </c>
      <c r="K53" s="1" t="s">
        <v>105</v>
      </c>
      <c r="L53" s="1" t="s">
        <v>464</v>
      </c>
      <c r="M53" s="1"/>
      <c r="N53" s="3">
        <v>43979</v>
      </c>
      <c r="O53" s="1" t="s">
        <v>439</v>
      </c>
      <c r="P53" s="1"/>
      <c r="Q53" s="1"/>
      <c r="R53" s="1" t="s">
        <v>439</v>
      </c>
      <c r="S53" s="2" t="s">
        <v>310</v>
      </c>
      <c r="T53" s="2" t="s">
        <v>30</v>
      </c>
      <c r="U53" s="2" t="s">
        <v>320</v>
      </c>
      <c r="V53" s="2" t="s">
        <v>320</v>
      </c>
      <c r="W53" s="2" t="s">
        <v>104</v>
      </c>
      <c r="X53" s="2" t="s">
        <v>46</v>
      </c>
      <c r="Y53" s="5">
        <v>11</v>
      </c>
      <c r="Z53" s="1" t="s">
        <v>32</v>
      </c>
      <c r="AA53" s="1" t="s">
        <v>33</v>
      </c>
      <c r="AB53" s="1" t="s">
        <v>465</v>
      </c>
      <c r="AC53" s="1" t="s">
        <v>34</v>
      </c>
      <c r="AD53" s="1" t="s">
        <v>35</v>
      </c>
      <c r="AE53" s="4">
        <v>14011508429</v>
      </c>
      <c r="AF53" s="1" t="s">
        <v>318</v>
      </c>
    </row>
    <row r="54" spans="1:32" x14ac:dyDescent="0.3">
      <c r="A54" s="3">
        <v>43964.449859756947</v>
      </c>
      <c r="B54" s="1" t="s">
        <v>180</v>
      </c>
      <c r="C54" s="6">
        <f>HYPERLINK(CONCATENATE("https://hsdes.intel.com/resource/",HSDES_ListObject_4350bbe4d88d48378ef60dfcc70ec4e2[cloned_id]),HSDES_ListObject_4350bbe4d88d48378ef60dfcc70ec4e2[cloned_id])</f>
        <v>14011499664</v>
      </c>
      <c r="D54" s="1" t="s">
        <v>623</v>
      </c>
      <c r="E54" s="2" t="s">
        <v>26</v>
      </c>
      <c r="F54" s="2" t="s">
        <v>27</v>
      </c>
      <c r="G54" s="2" t="s">
        <v>283</v>
      </c>
      <c r="H54" s="2" t="s">
        <v>97</v>
      </c>
      <c r="I54" s="2" t="s">
        <v>98</v>
      </c>
      <c r="J54" s="1" t="s">
        <v>288</v>
      </c>
      <c r="K54" s="1" t="s">
        <v>105</v>
      </c>
      <c r="L54" s="1" t="s">
        <v>105</v>
      </c>
      <c r="M54" s="1"/>
      <c r="N54" s="3">
        <v>44012</v>
      </c>
      <c r="O54" s="1" t="s">
        <v>535</v>
      </c>
      <c r="P54" s="1"/>
      <c r="Q54" s="1"/>
      <c r="R54" s="1" t="s">
        <v>439</v>
      </c>
      <c r="S54" s="2" t="s">
        <v>44</v>
      </c>
      <c r="T54" s="2" t="s">
        <v>30</v>
      </c>
      <c r="U54" s="2" t="s">
        <v>320</v>
      </c>
      <c r="V54" s="2" t="s">
        <v>320</v>
      </c>
      <c r="W54" s="2" t="s">
        <v>104</v>
      </c>
      <c r="X54" s="2" t="s">
        <v>46</v>
      </c>
      <c r="Y54" s="5">
        <v>4</v>
      </c>
      <c r="Z54" s="1" t="s">
        <v>32</v>
      </c>
      <c r="AA54" s="1" t="s">
        <v>33</v>
      </c>
      <c r="AB54" s="1" t="s">
        <v>624</v>
      </c>
      <c r="AC54" s="1" t="s">
        <v>34</v>
      </c>
      <c r="AD54" s="1" t="s">
        <v>35</v>
      </c>
      <c r="AE54" s="4">
        <v>14011499664</v>
      </c>
      <c r="AF54" s="1" t="s">
        <v>319</v>
      </c>
    </row>
    <row r="55" spans="1:32" x14ac:dyDescent="0.3">
      <c r="A55" s="3">
        <v>43962.834134108794</v>
      </c>
      <c r="B55" s="1" t="s">
        <v>180</v>
      </c>
      <c r="C55" s="6">
        <f>HYPERLINK(CONCATENATE("https://hsdes.intel.com/resource/",HSDES_ListObject_4350bbe4d88d48378ef60dfcc70ec4e2[cloned_id]),HSDES_ListObject_4350bbe4d88d48378ef60dfcc70ec4e2[cloned_id])</f>
        <v>22010710259</v>
      </c>
      <c r="D55" s="1" t="s">
        <v>514</v>
      </c>
      <c r="E55" s="2" t="s">
        <v>43</v>
      </c>
      <c r="F55" s="2" t="s">
        <v>27</v>
      </c>
      <c r="G55" s="2" t="s">
        <v>405</v>
      </c>
      <c r="H55" s="2" t="s">
        <v>39</v>
      </c>
      <c r="I55" s="2" t="s">
        <v>40</v>
      </c>
      <c r="J55" s="1" t="s">
        <v>105</v>
      </c>
      <c r="K55" s="1" t="s">
        <v>284</v>
      </c>
      <c r="L55" s="1" t="s">
        <v>284</v>
      </c>
      <c r="M55" s="1"/>
      <c r="N55" s="3">
        <v>43973</v>
      </c>
      <c r="O55" s="1" t="s">
        <v>439</v>
      </c>
      <c r="P55" s="1" t="s">
        <v>439</v>
      </c>
      <c r="Q55" s="1"/>
      <c r="R55" s="1" t="s">
        <v>439</v>
      </c>
      <c r="S55" s="2" t="s">
        <v>44</v>
      </c>
      <c r="T55" s="2" t="s">
        <v>30</v>
      </c>
      <c r="U55" s="2" t="s">
        <v>285</v>
      </c>
      <c r="V55" s="2" t="s">
        <v>285</v>
      </c>
      <c r="W55" s="2" t="s">
        <v>104</v>
      </c>
      <c r="X55" s="2" t="s">
        <v>46</v>
      </c>
      <c r="Y55" s="5">
        <v>4</v>
      </c>
      <c r="Z55" s="1" t="s">
        <v>32</v>
      </c>
      <c r="AA55" s="1" t="s">
        <v>33</v>
      </c>
      <c r="AB55" s="1" t="s">
        <v>515</v>
      </c>
      <c r="AC55" s="1" t="s">
        <v>34</v>
      </c>
      <c r="AD55" s="1" t="s">
        <v>35</v>
      </c>
      <c r="AE55" s="4">
        <v>22010710259</v>
      </c>
      <c r="AF55" s="1" t="s">
        <v>324</v>
      </c>
    </row>
    <row r="56" spans="1:32" x14ac:dyDescent="0.3">
      <c r="A56" s="3">
        <v>43962.444116203704</v>
      </c>
      <c r="B56" s="1" t="s">
        <v>180</v>
      </c>
      <c r="C56" s="6">
        <f>HYPERLINK(CONCATENATE("https://hsdes.intel.com/resource/",HSDES_ListObject_4350bbe4d88d48378ef60dfcc70ec4e2[cloned_id]),HSDES_ListObject_4350bbe4d88d48378ef60dfcc70ec4e2[cloned_id])</f>
        <v>22010707143</v>
      </c>
      <c r="D56" s="1" t="s">
        <v>466</v>
      </c>
      <c r="E56" s="2" t="s">
        <v>37</v>
      </c>
      <c r="F56" s="2" t="s">
        <v>27</v>
      </c>
      <c r="G56" s="2" t="s">
        <v>38</v>
      </c>
      <c r="H56" s="2" t="s">
        <v>39</v>
      </c>
      <c r="I56" s="2" t="s">
        <v>40</v>
      </c>
      <c r="J56" s="1" t="s">
        <v>29</v>
      </c>
      <c r="K56" s="1" t="s">
        <v>109</v>
      </c>
      <c r="L56" s="1" t="s">
        <v>109</v>
      </c>
      <c r="M56" s="1"/>
      <c r="N56" s="3">
        <v>43964</v>
      </c>
      <c r="O56" s="1" t="s">
        <v>180</v>
      </c>
      <c r="P56" s="1" t="s">
        <v>534</v>
      </c>
      <c r="Q56" s="1"/>
      <c r="R56" s="1" t="s">
        <v>180</v>
      </c>
      <c r="S56" s="2" t="s">
        <v>44</v>
      </c>
      <c r="T56" s="2" t="s">
        <v>30</v>
      </c>
      <c r="U56" s="2" t="s">
        <v>320</v>
      </c>
      <c r="V56" s="2" t="s">
        <v>320</v>
      </c>
      <c r="W56" s="2" t="s">
        <v>104</v>
      </c>
      <c r="X56" s="2" t="s">
        <v>46</v>
      </c>
      <c r="Y56" s="5">
        <v>13</v>
      </c>
      <c r="Z56" s="1" t="s">
        <v>32</v>
      </c>
      <c r="AA56" s="1" t="s">
        <v>33</v>
      </c>
      <c r="AB56" s="1" t="s">
        <v>467</v>
      </c>
      <c r="AC56" s="1" t="s">
        <v>34</v>
      </c>
      <c r="AD56" s="1" t="s">
        <v>35</v>
      </c>
      <c r="AE56" s="4">
        <v>22010707143</v>
      </c>
      <c r="AF56" s="1" t="s">
        <v>353</v>
      </c>
    </row>
    <row r="57" spans="1:32" x14ac:dyDescent="0.3">
      <c r="A57" s="3">
        <v>43962.435063541663</v>
      </c>
      <c r="B57" s="1" t="s">
        <v>180</v>
      </c>
      <c r="C57" s="6">
        <f>HYPERLINK(CONCATENATE("https://hsdes.intel.com/resource/",HSDES_ListObject_4350bbe4d88d48378ef60dfcc70ec4e2[cloned_id]),HSDES_ListObject_4350bbe4d88d48378ef60dfcc70ec4e2[cloned_id])</f>
        <v>22010707033</v>
      </c>
      <c r="D57" s="1" t="s">
        <v>484</v>
      </c>
      <c r="E57" s="2" t="s">
        <v>37</v>
      </c>
      <c r="F57" s="2" t="s">
        <v>27</v>
      </c>
      <c r="G57" s="2" t="s">
        <v>38</v>
      </c>
      <c r="H57" s="2" t="s">
        <v>39</v>
      </c>
      <c r="I57" s="2" t="s">
        <v>40</v>
      </c>
      <c r="J57" s="1" t="s">
        <v>87</v>
      </c>
      <c r="K57" s="1" t="s">
        <v>109</v>
      </c>
      <c r="L57" s="1" t="s">
        <v>109</v>
      </c>
      <c r="M57" s="1"/>
      <c r="N57" s="3">
        <v>43965</v>
      </c>
      <c r="O57" s="1" t="s">
        <v>180</v>
      </c>
      <c r="P57" s="1" t="s">
        <v>439</v>
      </c>
      <c r="Q57" s="1"/>
      <c r="R57" s="1" t="s">
        <v>180</v>
      </c>
      <c r="S57" s="2" t="s">
        <v>44</v>
      </c>
      <c r="T57" s="2" t="s">
        <v>53</v>
      </c>
      <c r="U57" s="2" t="s">
        <v>320</v>
      </c>
      <c r="V57" s="2" t="s">
        <v>320</v>
      </c>
      <c r="W57" s="2" t="s">
        <v>104</v>
      </c>
      <c r="X57" s="2" t="s">
        <v>46</v>
      </c>
      <c r="Y57" s="5">
        <v>7</v>
      </c>
      <c r="Z57" s="1" t="s">
        <v>32</v>
      </c>
      <c r="AA57" s="1" t="s">
        <v>33</v>
      </c>
      <c r="AB57" s="1" t="s">
        <v>485</v>
      </c>
      <c r="AC57" s="1" t="s">
        <v>34</v>
      </c>
      <c r="AD57" s="1" t="s">
        <v>35</v>
      </c>
      <c r="AE57" s="4">
        <v>22010707033</v>
      </c>
      <c r="AF57" s="1" t="s">
        <v>357</v>
      </c>
    </row>
    <row r="58" spans="1:32" x14ac:dyDescent="0.3">
      <c r="A58" s="3">
        <v>43962.423355636573</v>
      </c>
      <c r="B58" s="1" t="s">
        <v>180</v>
      </c>
      <c r="C58" s="6">
        <f>HYPERLINK(CONCATENATE("https://hsdes.intel.com/resource/",HSDES_ListObject_4350bbe4d88d48378ef60dfcc70ec4e2[cloned_id]),HSDES_ListObject_4350bbe4d88d48378ef60dfcc70ec4e2[cloned_id])</f>
        <v>16011122240</v>
      </c>
      <c r="D58" s="1" t="s">
        <v>468</v>
      </c>
      <c r="E58" s="2" t="s">
        <v>26</v>
      </c>
      <c r="F58" s="2" t="s">
        <v>27</v>
      </c>
      <c r="G58" s="2" t="s">
        <v>86</v>
      </c>
      <c r="H58" s="2" t="s">
        <v>39</v>
      </c>
      <c r="I58" s="2" t="s">
        <v>40</v>
      </c>
      <c r="J58" s="1" t="s">
        <v>87</v>
      </c>
      <c r="K58" s="1" t="s">
        <v>112</v>
      </c>
      <c r="L58" s="1" t="s">
        <v>112</v>
      </c>
      <c r="M58" s="1"/>
      <c r="N58" s="3">
        <v>43964</v>
      </c>
      <c r="O58" s="1" t="s">
        <v>180</v>
      </c>
      <c r="P58" s="1" t="s">
        <v>439</v>
      </c>
      <c r="Q58" s="1"/>
      <c r="R58" s="1" t="s">
        <v>180</v>
      </c>
      <c r="S58" s="2" t="s">
        <v>44</v>
      </c>
      <c r="T58" s="2" t="s">
        <v>30</v>
      </c>
      <c r="U58" s="2" t="s">
        <v>320</v>
      </c>
      <c r="V58" s="2" t="s">
        <v>320</v>
      </c>
      <c r="W58" s="2" t="s">
        <v>104</v>
      </c>
      <c r="X58" s="2" t="s">
        <v>50</v>
      </c>
      <c r="Y58" s="5">
        <v>14</v>
      </c>
      <c r="Z58" s="1" t="s">
        <v>32</v>
      </c>
      <c r="AA58" s="1" t="s">
        <v>33</v>
      </c>
      <c r="AB58" s="1" t="s">
        <v>469</v>
      </c>
      <c r="AC58" s="1" t="s">
        <v>34</v>
      </c>
      <c r="AD58" s="1" t="s">
        <v>35</v>
      </c>
      <c r="AE58" s="4">
        <v>16011122240</v>
      </c>
      <c r="AF58" s="1" t="s">
        <v>360</v>
      </c>
    </row>
    <row r="59" spans="1:32" x14ac:dyDescent="0.3">
      <c r="A59" s="3">
        <v>43962.357890740743</v>
      </c>
      <c r="B59" s="1" t="s">
        <v>180</v>
      </c>
      <c r="C59" s="6">
        <f>HYPERLINK(CONCATENATE("https://hsdes.intel.com/resource/",HSDES_ListObject_4350bbe4d88d48378ef60dfcc70ec4e2[cloned_id]),HSDES_ListObject_4350bbe4d88d48378ef60dfcc70ec4e2[cloned_id])</f>
        <v>22010706282</v>
      </c>
      <c r="D59" s="1" t="s">
        <v>470</v>
      </c>
      <c r="E59" s="2" t="s">
        <v>37</v>
      </c>
      <c r="F59" s="2" t="s">
        <v>27</v>
      </c>
      <c r="G59" s="2" t="s">
        <v>38</v>
      </c>
      <c r="H59" s="2" t="s">
        <v>97</v>
      </c>
      <c r="I59" s="2" t="s">
        <v>98</v>
      </c>
      <c r="J59" s="1" t="s">
        <v>29</v>
      </c>
      <c r="K59" s="1" t="s">
        <v>109</v>
      </c>
      <c r="L59" s="1" t="s">
        <v>109</v>
      </c>
      <c r="M59" s="1"/>
      <c r="N59" s="3">
        <v>43964</v>
      </c>
      <c r="O59" s="1" t="s">
        <v>180</v>
      </c>
      <c r="P59" s="1"/>
      <c r="Q59" s="1"/>
      <c r="R59" s="1" t="s">
        <v>180</v>
      </c>
      <c r="S59" s="2" t="s">
        <v>44</v>
      </c>
      <c r="T59" s="2" t="s">
        <v>30</v>
      </c>
      <c r="U59" s="2" t="s">
        <v>320</v>
      </c>
      <c r="V59" s="2" t="s">
        <v>431</v>
      </c>
      <c r="W59" s="2" t="s">
        <v>104</v>
      </c>
      <c r="X59" s="2" t="s">
        <v>46</v>
      </c>
      <c r="Y59" s="5">
        <v>11</v>
      </c>
      <c r="Z59" s="1" t="s">
        <v>32</v>
      </c>
      <c r="AA59" s="1" t="s">
        <v>33</v>
      </c>
      <c r="AB59" s="1" t="s">
        <v>471</v>
      </c>
      <c r="AC59" s="1" t="s">
        <v>34</v>
      </c>
      <c r="AD59" s="1" t="s">
        <v>35</v>
      </c>
      <c r="AE59" s="4">
        <v>22010706282</v>
      </c>
      <c r="AF59" s="1" t="s">
        <v>399</v>
      </c>
    </row>
    <row r="60" spans="1:32" x14ac:dyDescent="0.3">
      <c r="A60" s="3">
        <v>43961.754193206019</v>
      </c>
      <c r="B60" s="1" t="s">
        <v>180</v>
      </c>
      <c r="C60" s="6">
        <f>HYPERLINK(CONCATENATE("https://hsdes.intel.com/resource/",HSDES_ListObject_4350bbe4d88d48378ef60dfcc70ec4e2[cloned_id]),HSDES_ListObject_4350bbe4d88d48378ef60dfcc70ec4e2[cloned_id])</f>
        <v>22010699317</v>
      </c>
      <c r="D60" s="1" t="s">
        <v>516</v>
      </c>
      <c r="E60" s="2" t="s">
        <v>43</v>
      </c>
      <c r="F60" s="2" t="s">
        <v>58</v>
      </c>
      <c r="G60" s="2" t="s">
        <v>405</v>
      </c>
      <c r="H60" s="2" t="s">
        <v>55</v>
      </c>
      <c r="I60" s="2" t="s">
        <v>89</v>
      </c>
      <c r="J60" s="1" t="s">
        <v>284</v>
      </c>
      <c r="K60" s="1" t="s">
        <v>284</v>
      </c>
      <c r="L60" s="1" t="s">
        <v>284</v>
      </c>
      <c r="M60" s="1"/>
      <c r="N60" s="3"/>
      <c r="O60" s="1"/>
      <c r="P60" s="1"/>
      <c r="Q60" s="1"/>
      <c r="R60" s="1"/>
      <c r="S60" s="2"/>
      <c r="T60" s="2" t="s">
        <v>30</v>
      </c>
      <c r="U60" s="2" t="s">
        <v>285</v>
      </c>
      <c r="V60" s="2" t="s">
        <v>285</v>
      </c>
      <c r="W60" s="2" t="s">
        <v>104</v>
      </c>
      <c r="X60" s="2"/>
      <c r="Y60" s="5">
        <v>1</v>
      </c>
      <c r="Z60" s="1" t="s">
        <v>32</v>
      </c>
      <c r="AA60" s="1" t="s">
        <v>33</v>
      </c>
      <c r="AB60" s="1" t="s">
        <v>517</v>
      </c>
      <c r="AC60" s="1" t="s">
        <v>34</v>
      </c>
      <c r="AD60" s="1" t="s">
        <v>35</v>
      </c>
      <c r="AE60" s="4">
        <v>22010699317</v>
      </c>
      <c r="AF60" s="1" t="s">
        <v>400</v>
      </c>
    </row>
    <row r="61" spans="1:32" x14ac:dyDescent="0.3">
      <c r="A61" s="3">
        <v>43960.218627511575</v>
      </c>
      <c r="B61" s="1" t="s">
        <v>179</v>
      </c>
      <c r="C61" s="6">
        <f>HYPERLINK(CONCATENATE("https://hsdes.intel.com/resource/",HSDES_ListObject_4350bbe4d88d48378ef60dfcc70ec4e2[cloned_id]),HSDES_ListObject_4350bbe4d88d48378ef60dfcc70ec4e2[cloned_id])</f>
        <v>16011116908</v>
      </c>
      <c r="D61" s="1" t="s">
        <v>472</v>
      </c>
      <c r="E61" s="2" t="s">
        <v>26</v>
      </c>
      <c r="F61" s="2" t="s">
        <v>27</v>
      </c>
      <c r="G61" s="2" t="s">
        <v>86</v>
      </c>
      <c r="H61" s="2" t="s">
        <v>39</v>
      </c>
      <c r="I61" s="2" t="s">
        <v>40</v>
      </c>
      <c r="J61" s="1" t="s">
        <v>87</v>
      </c>
      <c r="K61" s="1" t="s">
        <v>200</v>
      </c>
      <c r="L61" s="1" t="s">
        <v>200</v>
      </c>
      <c r="M61" s="1"/>
      <c r="N61" s="3">
        <v>43962</v>
      </c>
      <c r="O61" s="1" t="s">
        <v>180</v>
      </c>
      <c r="P61" s="1" t="s">
        <v>533</v>
      </c>
      <c r="Q61" s="1"/>
      <c r="R61" s="1" t="s">
        <v>180</v>
      </c>
      <c r="S61" s="2" t="s">
        <v>44</v>
      </c>
      <c r="T61" s="2" t="s">
        <v>30</v>
      </c>
      <c r="U61" s="2" t="s">
        <v>320</v>
      </c>
      <c r="V61" s="2" t="s">
        <v>320</v>
      </c>
      <c r="W61" s="2" t="s">
        <v>104</v>
      </c>
      <c r="X61" s="2" t="s">
        <v>46</v>
      </c>
      <c r="Y61" s="5">
        <v>11</v>
      </c>
      <c r="Z61" s="1" t="s">
        <v>32</v>
      </c>
      <c r="AA61" s="1" t="s">
        <v>33</v>
      </c>
      <c r="AB61" s="1" t="s">
        <v>473</v>
      </c>
      <c r="AC61" s="1" t="s">
        <v>34</v>
      </c>
      <c r="AD61" s="1" t="s">
        <v>35</v>
      </c>
      <c r="AE61" s="4">
        <v>16011116908</v>
      </c>
      <c r="AF61" s="1" t="s">
        <v>401</v>
      </c>
    </row>
    <row r="62" spans="1:32" x14ac:dyDescent="0.3">
      <c r="A62" s="3">
        <v>43959.620195567128</v>
      </c>
      <c r="B62" s="1" t="s">
        <v>179</v>
      </c>
      <c r="C62" s="6">
        <f>HYPERLINK(CONCATENATE("https://hsdes.intel.com/resource/",HSDES_ListObject_4350bbe4d88d48378ef60dfcc70ec4e2[cloned_id]),HSDES_ListObject_4350bbe4d88d48378ef60dfcc70ec4e2[cloned_id])</f>
        <v>14011476044</v>
      </c>
      <c r="D62" s="1" t="s">
        <v>486</v>
      </c>
      <c r="E62" s="2" t="s">
        <v>218</v>
      </c>
      <c r="F62" s="2" t="s">
        <v>58</v>
      </c>
      <c r="G62" s="2" t="s">
        <v>303</v>
      </c>
      <c r="H62" s="2" t="s">
        <v>55</v>
      </c>
      <c r="I62" s="2" t="s">
        <v>89</v>
      </c>
      <c r="J62" s="1" t="s">
        <v>29</v>
      </c>
      <c r="K62" s="1" t="s">
        <v>284</v>
      </c>
      <c r="L62" s="1" t="s">
        <v>121</v>
      </c>
      <c r="M62" s="1"/>
      <c r="N62" s="3"/>
      <c r="O62" s="1"/>
      <c r="P62" s="1"/>
      <c r="Q62" s="1"/>
      <c r="R62" s="1"/>
      <c r="S62" s="2" t="s">
        <v>44</v>
      </c>
      <c r="T62" s="2" t="s">
        <v>30</v>
      </c>
      <c r="U62" s="2" t="s">
        <v>285</v>
      </c>
      <c r="V62" s="2" t="s">
        <v>407</v>
      </c>
      <c r="W62" s="2" t="s">
        <v>104</v>
      </c>
      <c r="X62" s="2"/>
      <c r="Y62" s="5">
        <v>3</v>
      </c>
      <c r="Z62" s="1" t="s">
        <v>32</v>
      </c>
      <c r="AA62" s="1" t="s">
        <v>33</v>
      </c>
      <c r="AB62" s="1" t="s">
        <v>487</v>
      </c>
      <c r="AC62" s="1" t="s">
        <v>34</v>
      </c>
      <c r="AD62" s="1" t="s">
        <v>35</v>
      </c>
      <c r="AE62" s="4">
        <v>14011476044</v>
      </c>
      <c r="AF62" s="1" t="s">
        <v>402</v>
      </c>
    </row>
    <row r="63" spans="1:32" x14ac:dyDescent="0.3">
      <c r="A63" s="3">
        <v>43959.60475204861</v>
      </c>
      <c r="B63" s="1" t="s">
        <v>179</v>
      </c>
      <c r="C63" s="6">
        <f>HYPERLINK(CONCATENATE("https://hsdes.intel.com/resource/",HSDES_ListObject_4350bbe4d88d48378ef60dfcc70ec4e2[cloned_id]),HSDES_ListObject_4350bbe4d88d48378ef60dfcc70ec4e2[cloned_id])</f>
        <v>14011475920</v>
      </c>
      <c r="D63" s="1" t="s">
        <v>518</v>
      </c>
      <c r="E63" s="2" t="s">
        <v>78</v>
      </c>
      <c r="F63" s="2" t="s">
        <v>27</v>
      </c>
      <c r="G63" s="2" t="s">
        <v>228</v>
      </c>
      <c r="H63" s="2" t="s">
        <v>55</v>
      </c>
      <c r="I63" s="2" t="s">
        <v>89</v>
      </c>
      <c r="J63" s="1" t="s">
        <v>29</v>
      </c>
      <c r="K63" s="1" t="s">
        <v>284</v>
      </c>
      <c r="L63" s="1" t="s">
        <v>284</v>
      </c>
      <c r="M63" s="1"/>
      <c r="N63" s="3"/>
      <c r="O63" s="1"/>
      <c r="P63" s="1"/>
      <c r="Q63" s="1"/>
      <c r="R63" s="1"/>
      <c r="S63" s="2" t="s">
        <v>44</v>
      </c>
      <c r="T63" s="2" t="s">
        <v>30</v>
      </c>
      <c r="U63" s="2" t="s">
        <v>285</v>
      </c>
      <c r="V63" s="2" t="s">
        <v>285</v>
      </c>
      <c r="W63" s="2" t="s">
        <v>104</v>
      </c>
      <c r="X63" s="2"/>
      <c r="Y63" s="5">
        <v>5</v>
      </c>
      <c r="Z63" s="1" t="s">
        <v>32</v>
      </c>
      <c r="AA63" s="1" t="s">
        <v>33</v>
      </c>
      <c r="AB63" s="1" t="s">
        <v>519</v>
      </c>
      <c r="AC63" s="1" t="s">
        <v>34</v>
      </c>
      <c r="AD63" s="1" t="s">
        <v>35</v>
      </c>
      <c r="AE63" s="4">
        <v>14011475920</v>
      </c>
      <c r="AF63" s="1" t="s">
        <v>434</v>
      </c>
    </row>
    <row r="64" spans="1:32" x14ac:dyDescent="0.3">
      <c r="A64" s="3">
        <v>43957.501566550927</v>
      </c>
      <c r="B64" s="1" t="s">
        <v>179</v>
      </c>
      <c r="C64" s="6">
        <f>HYPERLINK(CONCATENATE("https://hsdes.intel.com/resource/",HSDES_ListObject_4350bbe4d88d48378ef60dfcc70ec4e2[cloned_id]),HSDES_ListObject_4350bbe4d88d48378ef60dfcc70ec4e2[cloned_id])</f>
        <v>14011454960</v>
      </c>
      <c r="D64" s="1" t="s">
        <v>520</v>
      </c>
      <c r="E64" s="2" t="s">
        <v>26</v>
      </c>
      <c r="F64" s="2" t="s">
        <v>27</v>
      </c>
      <c r="G64" s="2" t="s">
        <v>283</v>
      </c>
      <c r="H64" s="2" t="s">
        <v>39</v>
      </c>
      <c r="I64" s="2" t="s">
        <v>40</v>
      </c>
      <c r="J64" s="1" t="s">
        <v>295</v>
      </c>
      <c r="K64" s="1" t="s">
        <v>420</v>
      </c>
      <c r="L64" s="1" t="s">
        <v>420</v>
      </c>
      <c r="M64" s="1"/>
      <c r="N64" s="3">
        <v>43959</v>
      </c>
      <c r="O64" s="1" t="s">
        <v>450</v>
      </c>
      <c r="P64" s="1" t="s">
        <v>450</v>
      </c>
      <c r="Q64" s="1"/>
      <c r="R64" s="1" t="s">
        <v>450</v>
      </c>
      <c r="S64" s="2" t="s">
        <v>44</v>
      </c>
      <c r="T64" s="2" t="s">
        <v>30</v>
      </c>
      <c r="U64" s="2" t="s">
        <v>285</v>
      </c>
      <c r="V64" s="2" t="s">
        <v>285</v>
      </c>
      <c r="W64" s="2" t="s">
        <v>104</v>
      </c>
      <c r="X64" s="2" t="s">
        <v>46</v>
      </c>
      <c r="Y64" s="5">
        <v>8</v>
      </c>
      <c r="Z64" s="1" t="s">
        <v>32</v>
      </c>
      <c r="AA64" s="1" t="s">
        <v>33</v>
      </c>
      <c r="AB64" s="1" t="s">
        <v>521</v>
      </c>
      <c r="AC64" s="1" t="s">
        <v>34</v>
      </c>
      <c r="AD64" s="1" t="s">
        <v>35</v>
      </c>
      <c r="AE64" s="4">
        <v>14011454960</v>
      </c>
      <c r="AF64" s="1" t="s">
        <v>436</v>
      </c>
    </row>
    <row r="65" spans="1:32" x14ac:dyDescent="0.3">
      <c r="A65" s="3">
        <v>43957.372622337964</v>
      </c>
      <c r="B65" s="1" t="s">
        <v>179</v>
      </c>
      <c r="C65" s="6">
        <f>HYPERLINK(CONCATENATE("https://hsdes.intel.com/resource/",HSDES_ListObject_4350bbe4d88d48378ef60dfcc70ec4e2[cloned_id]),HSDES_ListObject_4350bbe4d88d48378ef60dfcc70ec4e2[cloned_id])</f>
        <v>16011106983</v>
      </c>
      <c r="D65" s="1" t="s">
        <v>474</v>
      </c>
      <c r="E65" s="2" t="s">
        <v>26</v>
      </c>
      <c r="F65" s="2" t="s">
        <v>27</v>
      </c>
      <c r="G65" s="2" t="s">
        <v>86</v>
      </c>
      <c r="H65" s="2" t="s">
        <v>39</v>
      </c>
      <c r="I65" s="2" t="s">
        <v>40</v>
      </c>
      <c r="J65" s="1" t="s">
        <v>87</v>
      </c>
      <c r="K65" s="1" t="s">
        <v>112</v>
      </c>
      <c r="L65" s="1" t="s">
        <v>112</v>
      </c>
      <c r="M65" s="1"/>
      <c r="N65" s="3">
        <v>43956.479166666664</v>
      </c>
      <c r="O65" s="1" t="s">
        <v>179</v>
      </c>
      <c r="P65" s="1" t="s">
        <v>179</v>
      </c>
      <c r="Q65" s="1"/>
      <c r="R65" s="1" t="s">
        <v>179</v>
      </c>
      <c r="S65" s="2" t="s">
        <v>44</v>
      </c>
      <c r="T65" s="2" t="s">
        <v>30</v>
      </c>
      <c r="U65" s="2" t="s">
        <v>320</v>
      </c>
      <c r="V65" s="2" t="s">
        <v>320</v>
      </c>
      <c r="W65" s="2" t="s">
        <v>104</v>
      </c>
      <c r="X65" s="2" t="s">
        <v>50</v>
      </c>
      <c r="Y65" s="5">
        <v>7</v>
      </c>
      <c r="Z65" s="1" t="s">
        <v>32</v>
      </c>
      <c r="AA65" s="1" t="s">
        <v>33</v>
      </c>
      <c r="AB65" s="1" t="s">
        <v>475</v>
      </c>
      <c r="AC65" s="1" t="s">
        <v>34</v>
      </c>
      <c r="AD65" s="1" t="s">
        <v>35</v>
      </c>
      <c r="AE65" s="4">
        <v>16011106983</v>
      </c>
      <c r="AF65" s="1" t="s">
        <v>437</v>
      </c>
    </row>
    <row r="66" spans="1:32" x14ac:dyDescent="0.3">
      <c r="A66" s="3">
        <v>43955.552822835649</v>
      </c>
      <c r="B66" s="1" t="s">
        <v>179</v>
      </c>
      <c r="C66" s="6">
        <f>HYPERLINK(CONCATENATE("https://hsdes.intel.com/resource/",HSDES_ListObject_4350bbe4d88d48378ef60dfcc70ec4e2[cloned_id]),HSDES_ListObject_4350bbe4d88d48378ef60dfcc70ec4e2[cloned_id])</f>
        <v>14011440988</v>
      </c>
      <c r="D66" s="1" t="s">
        <v>522</v>
      </c>
      <c r="E66" s="2" t="s">
        <v>78</v>
      </c>
      <c r="F66" s="2" t="s">
        <v>27</v>
      </c>
      <c r="G66" s="2" t="s">
        <v>228</v>
      </c>
      <c r="H66" s="2" t="s">
        <v>39</v>
      </c>
      <c r="I66" s="2" t="s">
        <v>40</v>
      </c>
      <c r="J66" s="1" t="s">
        <v>237</v>
      </c>
      <c r="K66" s="1" t="s">
        <v>109</v>
      </c>
      <c r="L66" s="1" t="s">
        <v>109</v>
      </c>
      <c r="M66" s="1"/>
      <c r="N66" s="3">
        <v>43987</v>
      </c>
      <c r="O66" s="1" t="s">
        <v>534</v>
      </c>
      <c r="P66" s="1" t="s">
        <v>534</v>
      </c>
      <c r="Q66" s="1"/>
      <c r="R66" s="1" t="s">
        <v>533</v>
      </c>
      <c r="S66" s="2" t="s">
        <v>44</v>
      </c>
      <c r="T66" s="2" t="s">
        <v>30</v>
      </c>
      <c r="U66" s="2" t="s">
        <v>285</v>
      </c>
      <c r="V66" s="2" t="s">
        <v>523</v>
      </c>
      <c r="W66" s="2" t="s">
        <v>104</v>
      </c>
      <c r="X66" s="2" t="s">
        <v>46</v>
      </c>
      <c r="Y66" s="5">
        <v>13</v>
      </c>
      <c r="Z66" s="1" t="s">
        <v>32</v>
      </c>
      <c r="AA66" s="1" t="s">
        <v>33</v>
      </c>
      <c r="AB66" s="1" t="s">
        <v>524</v>
      </c>
      <c r="AC66" s="1" t="s">
        <v>34</v>
      </c>
      <c r="AD66" s="1" t="s">
        <v>35</v>
      </c>
      <c r="AE66" s="4">
        <v>14011440988</v>
      </c>
      <c r="AF66" s="1" t="s">
        <v>488</v>
      </c>
    </row>
    <row r="67" spans="1:32" x14ac:dyDescent="0.3">
      <c r="A67" s="3">
        <v>43952.680520717593</v>
      </c>
      <c r="B67" s="1" t="s">
        <v>178</v>
      </c>
      <c r="C67" s="6">
        <f>HYPERLINK(CONCATENATE("https://hsdes.intel.com/resource/",HSDES_ListObject_4350bbe4d88d48378ef60dfcc70ec4e2[cloned_id]),HSDES_ListObject_4350bbe4d88d48378ef60dfcc70ec4e2[cloned_id])</f>
        <v>22010650471</v>
      </c>
      <c r="D67" s="1" t="s">
        <v>525</v>
      </c>
      <c r="E67" s="2" t="s">
        <v>43</v>
      </c>
      <c r="F67" s="2" t="s">
        <v>27</v>
      </c>
      <c r="G67" s="2" t="s">
        <v>405</v>
      </c>
      <c r="H67" s="2" t="s">
        <v>526</v>
      </c>
      <c r="I67" s="2" t="s">
        <v>527</v>
      </c>
      <c r="J67" s="1" t="s">
        <v>284</v>
      </c>
      <c r="K67" s="1" t="s">
        <v>284</v>
      </c>
      <c r="L67" s="1" t="s">
        <v>284</v>
      </c>
      <c r="M67" s="1"/>
      <c r="N67" s="3">
        <v>43952</v>
      </c>
      <c r="O67" s="1"/>
      <c r="P67" s="1"/>
      <c r="Q67" s="1"/>
      <c r="R67" s="1" t="s">
        <v>178</v>
      </c>
      <c r="S67" s="2" t="s">
        <v>44</v>
      </c>
      <c r="T67" s="2" t="s">
        <v>30</v>
      </c>
      <c r="U67" s="2" t="s">
        <v>285</v>
      </c>
      <c r="V67" s="2" t="s">
        <v>523</v>
      </c>
      <c r="W67" s="2" t="s">
        <v>104</v>
      </c>
      <c r="X67" s="2" t="s">
        <v>50</v>
      </c>
      <c r="Y67" s="5">
        <v>3</v>
      </c>
      <c r="Z67" s="1" t="s">
        <v>32</v>
      </c>
      <c r="AA67" s="1" t="s">
        <v>33</v>
      </c>
      <c r="AB67" s="1" t="s">
        <v>528</v>
      </c>
      <c r="AC67" s="1" t="s">
        <v>34</v>
      </c>
      <c r="AD67" s="1" t="s">
        <v>35</v>
      </c>
      <c r="AE67" s="4">
        <v>22010650471</v>
      </c>
      <c r="AF67" s="1" t="s">
        <v>489</v>
      </c>
    </row>
    <row r="68" spans="1:32" x14ac:dyDescent="0.3">
      <c r="A68" s="3">
        <v>43952.295503125002</v>
      </c>
      <c r="B68" s="1" t="s">
        <v>178</v>
      </c>
      <c r="C68" s="6">
        <f>HYPERLINK(CONCATENATE("https://hsdes.intel.com/resource/",HSDES_ListObject_4350bbe4d88d48378ef60dfcc70ec4e2[cloned_id]),HSDES_ListObject_4350bbe4d88d48378ef60dfcc70ec4e2[cloned_id])</f>
        <v>16011083753</v>
      </c>
      <c r="D68" s="1" t="s">
        <v>476</v>
      </c>
      <c r="E68" s="2" t="s">
        <v>26</v>
      </c>
      <c r="F68" s="2" t="s">
        <v>27</v>
      </c>
      <c r="G68" s="2" t="s">
        <v>86</v>
      </c>
      <c r="H68" s="2" t="s">
        <v>39</v>
      </c>
      <c r="I68" s="2" t="s">
        <v>40</v>
      </c>
      <c r="J68" s="1" t="s">
        <v>87</v>
      </c>
      <c r="K68" s="1" t="s">
        <v>112</v>
      </c>
      <c r="L68" s="1" t="s">
        <v>112</v>
      </c>
      <c r="M68" s="1"/>
      <c r="N68" s="3">
        <v>43953</v>
      </c>
      <c r="O68" s="1" t="s">
        <v>178</v>
      </c>
      <c r="P68" s="1" t="s">
        <v>180</v>
      </c>
      <c r="Q68" s="1"/>
      <c r="R68" s="1" t="s">
        <v>178</v>
      </c>
      <c r="S68" s="2" t="s">
        <v>44</v>
      </c>
      <c r="T68" s="2" t="s">
        <v>30</v>
      </c>
      <c r="U68" s="2" t="s">
        <v>320</v>
      </c>
      <c r="V68" s="2" t="s">
        <v>320</v>
      </c>
      <c r="W68" s="2" t="s">
        <v>104</v>
      </c>
      <c r="X68" s="2" t="s">
        <v>50</v>
      </c>
      <c r="Y68" s="5">
        <v>7</v>
      </c>
      <c r="Z68" s="1" t="s">
        <v>32</v>
      </c>
      <c r="AA68" s="1" t="s">
        <v>33</v>
      </c>
      <c r="AB68" s="1" t="s">
        <v>477</v>
      </c>
      <c r="AC68" s="1" t="s">
        <v>34</v>
      </c>
      <c r="AD68" s="1" t="s">
        <v>35</v>
      </c>
      <c r="AE68" s="4">
        <v>16011083753</v>
      </c>
      <c r="AF68" s="1" t="s">
        <v>490</v>
      </c>
    </row>
    <row r="69" spans="1:32" x14ac:dyDescent="0.3">
      <c r="A69" s="3">
        <v>43951.582830937499</v>
      </c>
      <c r="B69" s="1" t="s">
        <v>178</v>
      </c>
      <c r="C69" s="6">
        <f>HYPERLINK(CONCATENATE("https://hsdes.intel.com/resource/",HSDES_ListObject_4350bbe4d88d48378ef60dfcc70ec4e2[cloned_id]),HSDES_ListObject_4350bbe4d88d48378ef60dfcc70ec4e2[cloned_id])</f>
        <v>14011423222</v>
      </c>
      <c r="D69" s="1" t="s">
        <v>529</v>
      </c>
      <c r="E69" s="2" t="s">
        <v>43</v>
      </c>
      <c r="F69" s="2" t="s">
        <v>27</v>
      </c>
      <c r="G69" s="2" t="s">
        <v>405</v>
      </c>
      <c r="H69" s="2" t="s">
        <v>39</v>
      </c>
      <c r="I69" s="2" t="s">
        <v>40</v>
      </c>
      <c r="J69" s="1" t="s">
        <v>420</v>
      </c>
      <c r="K69" s="1" t="s">
        <v>420</v>
      </c>
      <c r="L69" s="1" t="s">
        <v>420</v>
      </c>
      <c r="M69" s="1"/>
      <c r="N69" s="3">
        <v>43971</v>
      </c>
      <c r="O69" s="1" t="s">
        <v>450</v>
      </c>
      <c r="P69" s="1" t="s">
        <v>450</v>
      </c>
      <c r="Q69" s="1"/>
      <c r="R69" s="1" t="s">
        <v>450</v>
      </c>
      <c r="S69" s="2" t="s">
        <v>44</v>
      </c>
      <c r="T69" s="2" t="s">
        <v>53</v>
      </c>
      <c r="U69" s="2" t="s">
        <v>285</v>
      </c>
      <c r="V69" s="2" t="s">
        <v>285</v>
      </c>
      <c r="W69" s="2" t="s">
        <v>104</v>
      </c>
      <c r="X69" s="2" t="s">
        <v>46</v>
      </c>
      <c r="Y69" s="5">
        <v>9</v>
      </c>
      <c r="Z69" s="1" t="s">
        <v>32</v>
      </c>
      <c r="AA69" s="1" t="s">
        <v>33</v>
      </c>
      <c r="AB69" s="1" t="s">
        <v>530</v>
      </c>
      <c r="AC69" s="1" t="s">
        <v>34</v>
      </c>
      <c r="AD69" s="1" t="s">
        <v>35</v>
      </c>
      <c r="AE69" s="4">
        <v>14011423222</v>
      </c>
      <c r="AF69" s="1" t="s">
        <v>491</v>
      </c>
    </row>
    <row r="70" spans="1:32" x14ac:dyDescent="0.3">
      <c r="A70" s="3">
        <v>43950.552034178239</v>
      </c>
      <c r="B70" s="1" t="s">
        <v>178</v>
      </c>
      <c r="C70" s="6">
        <f>HYPERLINK(CONCATENATE("https://hsdes.intel.com/resource/",HSDES_ListObject_4350bbe4d88d48378ef60dfcc70ec4e2[cloned_id]),HSDES_ListObject_4350bbe4d88d48378ef60dfcc70ec4e2[cloned_id])</f>
        <v>22010630548</v>
      </c>
      <c r="D70" s="1" t="s">
        <v>419</v>
      </c>
      <c r="E70" s="2" t="s">
        <v>26</v>
      </c>
      <c r="F70" s="2" t="s">
        <v>27</v>
      </c>
      <c r="G70" s="2" t="s">
        <v>283</v>
      </c>
      <c r="H70" s="2" t="s">
        <v>39</v>
      </c>
      <c r="I70" s="2" t="s">
        <v>40</v>
      </c>
      <c r="J70" s="1" t="s">
        <v>295</v>
      </c>
      <c r="K70" s="1" t="s">
        <v>420</v>
      </c>
      <c r="L70" s="1" t="s">
        <v>420</v>
      </c>
      <c r="M70" s="1"/>
      <c r="N70" s="3">
        <v>43959</v>
      </c>
      <c r="O70" s="1" t="s">
        <v>450</v>
      </c>
      <c r="P70" s="1" t="s">
        <v>450</v>
      </c>
      <c r="Q70" s="1"/>
      <c r="R70" s="1" t="s">
        <v>450</v>
      </c>
      <c r="S70" s="2" t="s">
        <v>44</v>
      </c>
      <c r="T70" s="2" t="s">
        <v>53</v>
      </c>
      <c r="U70" s="2" t="s">
        <v>285</v>
      </c>
      <c r="V70" s="2" t="s">
        <v>285</v>
      </c>
      <c r="W70" s="2" t="s">
        <v>104</v>
      </c>
      <c r="X70" s="2" t="s">
        <v>46</v>
      </c>
      <c r="Y70" s="5">
        <v>10</v>
      </c>
      <c r="Z70" s="1" t="s">
        <v>32</v>
      </c>
      <c r="AA70" s="1" t="s">
        <v>33</v>
      </c>
      <c r="AB70" s="1" t="s">
        <v>421</v>
      </c>
      <c r="AC70" s="1" t="s">
        <v>34</v>
      </c>
      <c r="AD70" s="1" t="s">
        <v>35</v>
      </c>
      <c r="AE70" s="4">
        <v>22010630548</v>
      </c>
      <c r="AF70" s="1" t="s">
        <v>492</v>
      </c>
    </row>
    <row r="71" spans="1:32" x14ac:dyDescent="0.3">
      <c r="A71" s="3">
        <v>43948.689683182871</v>
      </c>
      <c r="B71" s="1" t="s">
        <v>178</v>
      </c>
      <c r="C71" s="6">
        <f>HYPERLINK(CONCATENATE("https://hsdes.intel.com/resource/",HSDES_ListObject_4350bbe4d88d48378ef60dfcc70ec4e2[cloned_id]),HSDES_ListObject_4350bbe4d88d48378ef60dfcc70ec4e2[cloned_id])</f>
        <v>22010618895</v>
      </c>
      <c r="D71" s="1" t="s">
        <v>422</v>
      </c>
      <c r="E71" s="2" t="s">
        <v>37</v>
      </c>
      <c r="F71" s="2" t="s">
        <v>27</v>
      </c>
      <c r="G71" s="2" t="s">
        <v>240</v>
      </c>
      <c r="H71" s="2" t="s">
        <v>55</v>
      </c>
      <c r="I71" s="2" t="s">
        <v>89</v>
      </c>
      <c r="J71" s="1" t="s">
        <v>295</v>
      </c>
      <c r="K71" s="1" t="s">
        <v>420</v>
      </c>
      <c r="L71" s="1" t="s">
        <v>420</v>
      </c>
      <c r="M71" s="1"/>
      <c r="N71" s="3"/>
      <c r="O71" s="1"/>
      <c r="P71" s="1"/>
      <c r="Q71" s="1"/>
      <c r="R71" s="1"/>
      <c r="S71" s="2" t="s">
        <v>44</v>
      </c>
      <c r="T71" s="2" t="s">
        <v>53</v>
      </c>
      <c r="U71" s="2" t="s">
        <v>285</v>
      </c>
      <c r="V71" s="2" t="s">
        <v>285</v>
      </c>
      <c r="W71" s="2" t="s">
        <v>104</v>
      </c>
      <c r="X71" s="2"/>
      <c r="Y71" s="5">
        <v>3</v>
      </c>
      <c r="Z71" s="1" t="s">
        <v>32</v>
      </c>
      <c r="AA71" s="1" t="s">
        <v>33</v>
      </c>
      <c r="AB71" s="1" t="s">
        <v>423</v>
      </c>
      <c r="AC71" s="1" t="s">
        <v>34</v>
      </c>
      <c r="AD71" s="1" t="s">
        <v>35</v>
      </c>
      <c r="AE71" s="4">
        <v>22010618895</v>
      </c>
      <c r="AF71" s="1" t="s">
        <v>493</v>
      </c>
    </row>
    <row r="72" spans="1:32" x14ac:dyDescent="0.3">
      <c r="A72" s="3">
        <v>43948.381225266203</v>
      </c>
      <c r="B72" s="1" t="s">
        <v>178</v>
      </c>
      <c r="C72" s="6">
        <f>HYPERLINK(CONCATENATE("https://hsdes.intel.com/resource/",HSDES_ListObject_4350bbe4d88d48378ef60dfcc70ec4e2[cloned_id]),HSDES_ListObject_4350bbe4d88d48378ef60dfcc70ec4e2[cloned_id])</f>
        <v>22010615806</v>
      </c>
      <c r="D72" s="1" t="s">
        <v>424</v>
      </c>
      <c r="E72" s="2" t="s">
        <v>238</v>
      </c>
      <c r="F72" s="2" t="s">
        <v>27</v>
      </c>
      <c r="G72" s="2" t="s">
        <v>239</v>
      </c>
      <c r="H72" s="2" t="s">
        <v>39</v>
      </c>
      <c r="I72" s="2" t="s">
        <v>210</v>
      </c>
      <c r="J72" s="1" t="s">
        <v>219</v>
      </c>
      <c r="K72" s="1" t="s">
        <v>425</v>
      </c>
      <c r="L72" s="1" t="s">
        <v>426</v>
      </c>
      <c r="M72" s="1"/>
      <c r="N72" s="3">
        <v>43956</v>
      </c>
      <c r="O72" s="1" t="s">
        <v>179</v>
      </c>
      <c r="P72" s="1" t="s">
        <v>179</v>
      </c>
      <c r="Q72" s="1"/>
      <c r="R72" s="1" t="s">
        <v>179</v>
      </c>
      <c r="S72" s="2" t="s">
        <v>363</v>
      </c>
      <c r="T72" s="2" t="s">
        <v>53</v>
      </c>
      <c r="U72" s="2" t="s">
        <v>285</v>
      </c>
      <c r="V72" s="2" t="s">
        <v>285</v>
      </c>
      <c r="W72" s="2" t="s">
        <v>104</v>
      </c>
      <c r="X72" s="2" t="s">
        <v>50</v>
      </c>
      <c r="Y72" s="5">
        <v>20</v>
      </c>
      <c r="Z72" s="1" t="s">
        <v>32</v>
      </c>
      <c r="AA72" s="1" t="s">
        <v>33</v>
      </c>
      <c r="AB72" s="1" t="s">
        <v>427</v>
      </c>
      <c r="AC72" s="1" t="s">
        <v>34</v>
      </c>
      <c r="AD72" s="1" t="s">
        <v>35</v>
      </c>
      <c r="AE72" s="4">
        <v>22010615806</v>
      </c>
      <c r="AF72" s="1" t="s">
        <v>494</v>
      </c>
    </row>
    <row r="73" spans="1:32" x14ac:dyDescent="0.3">
      <c r="A73" s="3">
        <v>43945.463077511573</v>
      </c>
      <c r="B73" s="1" t="s">
        <v>177</v>
      </c>
      <c r="C73" s="6">
        <f>HYPERLINK(CONCATENATE("https://hsdes.intel.com/resource/",HSDES_ListObject_4350bbe4d88d48378ef60dfcc70ec4e2[cloned_id]),HSDES_ListObject_4350bbe4d88d48378ef60dfcc70ec4e2[cloned_id])</f>
        <v>16011056424</v>
      </c>
      <c r="D73" s="1" t="s">
        <v>429</v>
      </c>
      <c r="E73" s="2" t="s">
        <v>218</v>
      </c>
      <c r="F73" s="2" t="s">
        <v>27</v>
      </c>
      <c r="G73" s="2" t="s">
        <v>303</v>
      </c>
      <c r="H73" s="2" t="s">
        <v>55</v>
      </c>
      <c r="I73" s="2" t="s">
        <v>89</v>
      </c>
      <c r="J73" s="1" t="s">
        <v>367</v>
      </c>
      <c r="K73" s="1" t="s">
        <v>367</v>
      </c>
      <c r="L73" s="1" t="s">
        <v>367</v>
      </c>
      <c r="M73" s="1"/>
      <c r="N73" s="3"/>
      <c r="O73" s="1"/>
      <c r="P73" s="1"/>
      <c r="Q73" s="1"/>
      <c r="R73" s="1"/>
      <c r="S73" s="2" t="s">
        <v>44</v>
      </c>
      <c r="T73" s="2" t="s">
        <v>53</v>
      </c>
      <c r="U73" s="2" t="s">
        <v>320</v>
      </c>
      <c r="V73" s="2" t="s">
        <v>320</v>
      </c>
      <c r="W73" s="2" t="s">
        <v>104</v>
      </c>
      <c r="X73" s="2"/>
      <c r="Y73" s="5">
        <v>10</v>
      </c>
      <c r="Z73" s="1" t="s">
        <v>32</v>
      </c>
      <c r="AA73" s="1" t="s">
        <v>33</v>
      </c>
      <c r="AB73" s="1" t="s">
        <v>430</v>
      </c>
      <c r="AC73" s="1" t="s">
        <v>34</v>
      </c>
      <c r="AD73" s="1" t="s">
        <v>35</v>
      </c>
      <c r="AE73" s="4">
        <v>16011056424</v>
      </c>
      <c r="AF73" s="1" t="s">
        <v>495</v>
      </c>
    </row>
    <row r="74" spans="1:32" x14ac:dyDescent="0.3">
      <c r="A74" s="3">
        <v>43944.709822337965</v>
      </c>
      <c r="B74" s="1" t="s">
        <v>177</v>
      </c>
      <c r="C74" s="6">
        <f>HYPERLINK(CONCATENATE("https://hsdes.intel.com/resource/",HSDES_ListObject_4350bbe4d88d48378ef60dfcc70ec4e2[cloned_id]),HSDES_ListObject_4350bbe4d88d48378ef60dfcc70ec4e2[cloned_id])</f>
        <v>14011372717</v>
      </c>
      <c r="D74" s="1" t="s">
        <v>410</v>
      </c>
      <c r="E74" s="2" t="s">
        <v>26</v>
      </c>
      <c r="F74" s="2" t="s">
        <v>58</v>
      </c>
      <c r="G74" s="2" t="s">
        <v>86</v>
      </c>
      <c r="H74" s="2" t="s">
        <v>39</v>
      </c>
      <c r="I74" s="2" t="s">
        <v>210</v>
      </c>
      <c r="J74" s="1" t="s">
        <v>237</v>
      </c>
      <c r="K74" s="1" t="s">
        <v>241</v>
      </c>
      <c r="L74" s="1" t="s">
        <v>241</v>
      </c>
      <c r="M74" s="1"/>
      <c r="N74" s="3">
        <v>43965.479166666664</v>
      </c>
      <c r="O74" s="1" t="s">
        <v>180</v>
      </c>
      <c r="P74" s="1" t="s">
        <v>439</v>
      </c>
      <c r="Q74" s="1"/>
      <c r="R74" s="1" t="s">
        <v>180</v>
      </c>
      <c r="S74" s="2" t="s">
        <v>44</v>
      </c>
      <c r="T74" s="2" t="s">
        <v>30</v>
      </c>
      <c r="U74" s="2" t="s">
        <v>320</v>
      </c>
      <c r="V74" s="2" t="s">
        <v>320</v>
      </c>
      <c r="W74" s="2" t="s">
        <v>104</v>
      </c>
      <c r="X74" s="2" t="s">
        <v>50</v>
      </c>
      <c r="Y74" s="5">
        <v>18</v>
      </c>
      <c r="Z74" s="1" t="s">
        <v>32</v>
      </c>
      <c r="AA74" s="1" t="s">
        <v>33</v>
      </c>
      <c r="AB74" s="1" t="s">
        <v>411</v>
      </c>
      <c r="AC74" s="1" t="s">
        <v>34</v>
      </c>
      <c r="AD74" s="1" t="s">
        <v>35</v>
      </c>
      <c r="AE74" s="4">
        <v>14011372717</v>
      </c>
      <c r="AF74" s="1" t="s">
        <v>496</v>
      </c>
    </row>
    <row r="75" spans="1:32" x14ac:dyDescent="0.3">
      <c r="A75" s="3">
        <v>43943.58268190972</v>
      </c>
      <c r="B75" s="1" t="s">
        <v>177</v>
      </c>
      <c r="C75" s="6">
        <f>HYPERLINK(CONCATENATE("https://hsdes.intel.com/resource/",HSDES_ListObject_4350bbe4d88d48378ef60dfcc70ec4e2[cloned_id]),HSDES_ListObject_4350bbe4d88d48378ef60dfcc70ec4e2[cloned_id])</f>
        <v>16011033158</v>
      </c>
      <c r="D75" s="1" t="s">
        <v>404</v>
      </c>
      <c r="E75" s="2" t="s">
        <v>43</v>
      </c>
      <c r="F75" s="2" t="s">
        <v>27</v>
      </c>
      <c r="G75" s="2" t="s">
        <v>405</v>
      </c>
      <c r="H75" s="2" t="s">
        <v>39</v>
      </c>
      <c r="I75" s="2" t="s">
        <v>40</v>
      </c>
      <c r="J75" s="1" t="s">
        <v>109</v>
      </c>
      <c r="K75" s="1" t="s">
        <v>109</v>
      </c>
      <c r="L75" s="1" t="s">
        <v>109</v>
      </c>
      <c r="M75" s="1"/>
      <c r="N75" s="3">
        <v>43948</v>
      </c>
      <c r="O75" s="1" t="s">
        <v>178</v>
      </c>
      <c r="P75" s="1" t="s">
        <v>178</v>
      </c>
      <c r="Q75" s="1"/>
      <c r="R75" s="1" t="s">
        <v>178</v>
      </c>
      <c r="S75" s="2" t="s">
        <v>44</v>
      </c>
      <c r="T75" s="2" t="s">
        <v>30</v>
      </c>
      <c r="U75" s="2" t="s">
        <v>285</v>
      </c>
      <c r="V75" s="2" t="s">
        <v>285</v>
      </c>
      <c r="W75" s="2" t="s">
        <v>104</v>
      </c>
      <c r="X75" s="2" t="s">
        <v>428</v>
      </c>
      <c r="Y75" s="5">
        <v>6</v>
      </c>
      <c r="Z75" s="1" t="s">
        <v>32</v>
      </c>
      <c r="AA75" s="1" t="s">
        <v>33</v>
      </c>
      <c r="AB75" s="1" t="s">
        <v>406</v>
      </c>
      <c r="AC75" s="1" t="s">
        <v>34</v>
      </c>
      <c r="AD75" s="1" t="s">
        <v>35</v>
      </c>
      <c r="AE75" s="4">
        <v>16011033158</v>
      </c>
      <c r="AF75" s="1" t="s">
        <v>497</v>
      </c>
    </row>
    <row r="76" spans="1:32" x14ac:dyDescent="0.3">
      <c r="A76" s="3">
        <v>43942.401928472224</v>
      </c>
      <c r="B76" s="1" t="s">
        <v>177</v>
      </c>
      <c r="C76" s="6">
        <f>HYPERLINK(CONCATENATE("https://hsdes.intel.com/resource/",HSDES_ListObject_4350bbe4d88d48378ef60dfcc70ec4e2[cloned_id]),HSDES_ListObject_4350bbe4d88d48378ef60dfcc70ec4e2[cloned_id])</f>
        <v>16011027675</v>
      </c>
      <c r="D76" s="1" t="s">
        <v>392</v>
      </c>
      <c r="E76" s="2" t="s">
        <v>26</v>
      </c>
      <c r="F76" s="2" t="s">
        <v>27</v>
      </c>
      <c r="G76" s="2" t="s">
        <v>86</v>
      </c>
      <c r="H76" s="2" t="s">
        <v>39</v>
      </c>
      <c r="I76" s="2" t="s">
        <v>40</v>
      </c>
      <c r="J76" s="1" t="s">
        <v>87</v>
      </c>
      <c r="K76" s="1" t="s">
        <v>126</v>
      </c>
      <c r="L76" s="1" t="s">
        <v>126</v>
      </c>
      <c r="M76" s="1"/>
      <c r="N76" s="3">
        <v>43942</v>
      </c>
      <c r="O76" s="1" t="s">
        <v>177</v>
      </c>
      <c r="P76" s="1" t="s">
        <v>180</v>
      </c>
      <c r="Q76" s="1"/>
      <c r="R76" s="1" t="s">
        <v>177</v>
      </c>
      <c r="S76" s="2" t="s">
        <v>44</v>
      </c>
      <c r="T76" s="2" t="s">
        <v>30</v>
      </c>
      <c r="U76" s="2" t="s">
        <v>320</v>
      </c>
      <c r="V76" s="2" t="s">
        <v>320</v>
      </c>
      <c r="W76" s="2" t="s">
        <v>104</v>
      </c>
      <c r="X76" s="2" t="s">
        <v>50</v>
      </c>
      <c r="Y76" s="5">
        <v>7</v>
      </c>
      <c r="Z76" s="1" t="s">
        <v>32</v>
      </c>
      <c r="AA76" s="1" t="s">
        <v>33</v>
      </c>
      <c r="AB76" s="1" t="s">
        <v>393</v>
      </c>
      <c r="AC76" s="1" t="s">
        <v>34</v>
      </c>
      <c r="AD76" s="1" t="s">
        <v>35</v>
      </c>
      <c r="AE76" s="4">
        <v>16011027675</v>
      </c>
      <c r="AF76" s="1" t="s">
        <v>498</v>
      </c>
    </row>
    <row r="77" spans="1:32" x14ac:dyDescent="0.3">
      <c r="A77" s="3">
        <v>43941.968371064817</v>
      </c>
      <c r="B77" s="1" t="s">
        <v>177</v>
      </c>
      <c r="C77" s="6">
        <f>HYPERLINK(CONCATENATE("https://hsdes.intel.com/resource/",HSDES_ListObject_4350bbe4d88d48378ef60dfcc70ec4e2[cloned_id]),HSDES_ListObject_4350bbe4d88d48378ef60dfcc70ec4e2[cloned_id])</f>
        <v>16011024698</v>
      </c>
      <c r="D77" s="1" t="s">
        <v>394</v>
      </c>
      <c r="E77" s="2" t="s">
        <v>26</v>
      </c>
      <c r="F77" s="2" t="s">
        <v>27</v>
      </c>
      <c r="G77" s="2" t="s">
        <v>86</v>
      </c>
      <c r="H77" s="2" t="s">
        <v>39</v>
      </c>
      <c r="I77" s="2" t="s">
        <v>40</v>
      </c>
      <c r="J77" s="1" t="s">
        <v>87</v>
      </c>
      <c r="K77" s="1" t="s">
        <v>126</v>
      </c>
      <c r="L77" s="1" t="s">
        <v>126</v>
      </c>
      <c r="M77" s="1"/>
      <c r="N77" s="3">
        <v>43942</v>
      </c>
      <c r="O77" s="1" t="s">
        <v>177</v>
      </c>
      <c r="P77" s="1" t="s">
        <v>180</v>
      </c>
      <c r="Q77" s="1"/>
      <c r="R77" s="1" t="s">
        <v>177</v>
      </c>
      <c r="S77" s="2" t="s">
        <v>44</v>
      </c>
      <c r="T77" s="2" t="s">
        <v>30</v>
      </c>
      <c r="U77" s="2" t="s">
        <v>320</v>
      </c>
      <c r="V77" s="2" t="s">
        <v>320</v>
      </c>
      <c r="W77" s="2" t="s">
        <v>104</v>
      </c>
      <c r="X77" s="2" t="s">
        <v>50</v>
      </c>
      <c r="Y77" s="5">
        <v>7</v>
      </c>
      <c r="Z77" s="1" t="s">
        <v>32</v>
      </c>
      <c r="AA77" s="1" t="s">
        <v>33</v>
      </c>
      <c r="AB77" s="1" t="s">
        <v>395</v>
      </c>
      <c r="AC77" s="1" t="s">
        <v>34</v>
      </c>
      <c r="AD77" s="1" t="s">
        <v>35</v>
      </c>
      <c r="AE77" s="4">
        <v>16011024698</v>
      </c>
      <c r="AF77" s="1" t="s">
        <v>499</v>
      </c>
    </row>
    <row r="78" spans="1:32" x14ac:dyDescent="0.3">
      <c r="A78" s="3">
        <v>43938.335552164353</v>
      </c>
      <c r="B78" s="1" t="s">
        <v>176</v>
      </c>
      <c r="C78" s="6">
        <f>HYPERLINK(CONCATENATE("https://hsdes.intel.com/resource/",HSDES_ListObject_4350bbe4d88d48378ef60dfcc70ec4e2[cloned_id]),HSDES_ListObject_4350bbe4d88d48378ef60dfcc70ec4e2[cloned_id])</f>
        <v>14011329685</v>
      </c>
      <c r="D78" s="1" t="s">
        <v>396</v>
      </c>
      <c r="E78" s="2" t="s">
        <v>26</v>
      </c>
      <c r="F78" s="2" t="s">
        <v>27</v>
      </c>
      <c r="G78" s="2" t="s">
        <v>86</v>
      </c>
      <c r="H78" s="2" t="s">
        <v>39</v>
      </c>
      <c r="I78" s="2" t="s">
        <v>40</v>
      </c>
      <c r="J78" s="1" t="s">
        <v>87</v>
      </c>
      <c r="K78" s="1" t="s">
        <v>105</v>
      </c>
      <c r="L78" s="1" t="s">
        <v>121</v>
      </c>
      <c r="M78" s="1"/>
      <c r="N78" s="3">
        <v>43962</v>
      </c>
      <c r="O78" s="1" t="s">
        <v>180</v>
      </c>
      <c r="P78" s="1" t="s">
        <v>533</v>
      </c>
      <c r="Q78" s="1"/>
      <c r="R78" s="1" t="s">
        <v>180</v>
      </c>
      <c r="S78" s="2" t="s">
        <v>310</v>
      </c>
      <c r="T78" s="2" t="s">
        <v>30</v>
      </c>
      <c r="U78" s="2" t="s">
        <v>320</v>
      </c>
      <c r="V78" s="2" t="s">
        <v>320</v>
      </c>
      <c r="W78" s="2" t="s">
        <v>104</v>
      </c>
      <c r="X78" s="2" t="s">
        <v>50</v>
      </c>
      <c r="Y78" s="5">
        <v>13</v>
      </c>
      <c r="Z78" s="1" t="s">
        <v>32</v>
      </c>
      <c r="AA78" s="1" t="s">
        <v>33</v>
      </c>
      <c r="AB78" s="1" t="s">
        <v>397</v>
      </c>
      <c r="AC78" s="1" t="s">
        <v>34</v>
      </c>
      <c r="AD78" s="1" t="s">
        <v>35</v>
      </c>
      <c r="AE78" s="4">
        <v>14011329685</v>
      </c>
      <c r="AF78" s="1" t="s">
        <v>500</v>
      </c>
    </row>
    <row r="79" spans="1:32" x14ac:dyDescent="0.3">
      <c r="A79" s="3">
        <v>43937.570796643522</v>
      </c>
      <c r="B79" s="1" t="s">
        <v>176</v>
      </c>
      <c r="C79" s="6">
        <f>HYPERLINK(CONCATENATE("https://hsdes.intel.com/resource/",HSDES_ListObject_4350bbe4d88d48378ef60dfcc70ec4e2[cloned_id]),HSDES_ListObject_4350bbe4d88d48378ef60dfcc70ec4e2[cloned_id])</f>
        <v>14011325183</v>
      </c>
      <c r="D79" s="1" t="s">
        <v>412</v>
      </c>
      <c r="E79" s="2" t="s">
        <v>26</v>
      </c>
      <c r="F79" s="2" t="s">
        <v>27</v>
      </c>
      <c r="G79" s="2" t="s">
        <v>86</v>
      </c>
      <c r="H79" s="2" t="s">
        <v>55</v>
      </c>
      <c r="I79" s="2" t="s">
        <v>89</v>
      </c>
      <c r="J79" s="1" t="s">
        <v>295</v>
      </c>
      <c r="K79" s="1" t="s">
        <v>262</v>
      </c>
      <c r="L79" s="1" t="s">
        <v>262</v>
      </c>
      <c r="M79" s="1"/>
      <c r="N79" s="3">
        <v>43952</v>
      </c>
      <c r="O79" s="1"/>
      <c r="P79" s="1"/>
      <c r="Q79" s="1"/>
      <c r="R79" s="1"/>
      <c r="S79" s="2" t="s">
        <v>44</v>
      </c>
      <c r="T79" s="2" t="s">
        <v>53</v>
      </c>
      <c r="U79" s="2" t="s">
        <v>320</v>
      </c>
      <c r="V79" s="2" t="s">
        <v>320</v>
      </c>
      <c r="W79" s="2" t="s">
        <v>104</v>
      </c>
      <c r="X79" s="2" t="s">
        <v>46</v>
      </c>
      <c r="Y79" s="5">
        <v>11</v>
      </c>
      <c r="Z79" s="1" t="s">
        <v>32</v>
      </c>
      <c r="AA79" s="1" t="s">
        <v>33</v>
      </c>
      <c r="AB79" s="1" t="s">
        <v>413</v>
      </c>
      <c r="AC79" s="1" t="s">
        <v>34</v>
      </c>
      <c r="AD79" s="1" t="s">
        <v>35</v>
      </c>
      <c r="AE79" s="4">
        <v>14011325183</v>
      </c>
      <c r="AF79" s="1" t="s">
        <v>501</v>
      </c>
    </row>
    <row r="80" spans="1:32" x14ac:dyDescent="0.3">
      <c r="A80" s="3">
        <v>43936.190547106482</v>
      </c>
      <c r="B80" s="1" t="s">
        <v>176</v>
      </c>
      <c r="C80" s="6">
        <f>HYPERLINK(CONCATENATE("https://hsdes.intel.com/resource/",HSDES_ListObject_4350bbe4d88d48378ef60dfcc70ec4e2[cloned_id]),HSDES_ListObject_4350bbe4d88d48378ef60dfcc70ec4e2[cloned_id])</f>
        <v>16011008415</v>
      </c>
      <c r="D80" s="1" t="s">
        <v>358</v>
      </c>
      <c r="E80" s="2" t="s">
        <v>26</v>
      </c>
      <c r="F80" s="2" t="s">
        <v>27</v>
      </c>
      <c r="G80" s="2" t="s">
        <v>86</v>
      </c>
      <c r="H80" s="2" t="s">
        <v>39</v>
      </c>
      <c r="I80" s="2" t="s">
        <v>40</v>
      </c>
      <c r="J80" s="1" t="s">
        <v>87</v>
      </c>
      <c r="K80" s="1" t="s">
        <v>112</v>
      </c>
      <c r="L80" s="1" t="s">
        <v>112</v>
      </c>
      <c r="M80" s="1"/>
      <c r="N80" s="3">
        <v>43936</v>
      </c>
      <c r="O80" s="1" t="s">
        <v>176</v>
      </c>
      <c r="P80" s="1" t="s">
        <v>177</v>
      </c>
      <c r="Q80" s="1"/>
      <c r="R80" s="1" t="s">
        <v>176</v>
      </c>
      <c r="S80" s="2" t="s">
        <v>44</v>
      </c>
      <c r="T80" s="2" t="s">
        <v>30</v>
      </c>
      <c r="U80" s="2" t="s">
        <v>320</v>
      </c>
      <c r="V80" s="2" t="s">
        <v>320</v>
      </c>
      <c r="W80" s="2" t="s">
        <v>104</v>
      </c>
      <c r="X80" s="2" t="s">
        <v>50</v>
      </c>
      <c r="Y80" s="5">
        <v>13</v>
      </c>
      <c r="Z80" s="1" t="s">
        <v>32</v>
      </c>
      <c r="AA80" s="1" t="s">
        <v>33</v>
      </c>
      <c r="AB80" s="1" t="s">
        <v>359</v>
      </c>
      <c r="AC80" s="1" t="s">
        <v>34</v>
      </c>
      <c r="AD80" s="1" t="s">
        <v>35</v>
      </c>
      <c r="AE80" s="4">
        <v>16011008415</v>
      </c>
      <c r="AF80" s="1" t="s">
        <v>502</v>
      </c>
    </row>
    <row r="81" spans="1:32" x14ac:dyDescent="0.3">
      <c r="A81" s="3">
        <v>43933.763022800929</v>
      </c>
      <c r="B81" s="1" t="s">
        <v>176</v>
      </c>
      <c r="C81" s="6">
        <f>HYPERLINK(CONCATENATE("https://hsdes.intel.com/resource/",HSDES_ListObject_4350bbe4d88d48378ef60dfcc70ec4e2[cloned_id]),HSDES_ListObject_4350bbe4d88d48378ef60dfcc70ec4e2[cloned_id])</f>
        <v>1507922415</v>
      </c>
      <c r="D81" s="1" t="s">
        <v>361</v>
      </c>
      <c r="E81" s="2" t="s">
        <v>238</v>
      </c>
      <c r="F81" s="2" t="s">
        <v>27</v>
      </c>
      <c r="G81" s="2" t="s">
        <v>239</v>
      </c>
      <c r="H81" s="2" t="s">
        <v>55</v>
      </c>
      <c r="I81" s="2" t="s">
        <v>300</v>
      </c>
      <c r="J81" s="1" t="s">
        <v>236</v>
      </c>
      <c r="K81" s="1" t="s">
        <v>362</v>
      </c>
      <c r="L81" s="1" t="s">
        <v>362</v>
      </c>
      <c r="M81" s="1"/>
      <c r="N81" s="3"/>
      <c r="O81" s="1"/>
      <c r="P81" s="1"/>
      <c r="Q81" s="1"/>
      <c r="R81" s="1"/>
      <c r="S81" s="2" t="s">
        <v>363</v>
      </c>
      <c r="T81" s="2" t="s">
        <v>53</v>
      </c>
      <c r="U81" s="2" t="s">
        <v>285</v>
      </c>
      <c r="V81" s="2" t="s">
        <v>285</v>
      </c>
      <c r="W81" s="2" t="s">
        <v>104</v>
      </c>
      <c r="X81" s="2"/>
      <c r="Y81" s="5">
        <v>6</v>
      </c>
      <c r="Z81" s="1" t="s">
        <v>32</v>
      </c>
      <c r="AA81" s="1" t="s">
        <v>33</v>
      </c>
      <c r="AB81" s="1" t="s">
        <v>364</v>
      </c>
      <c r="AC81" s="1" t="s">
        <v>34</v>
      </c>
      <c r="AD81" s="1" t="s">
        <v>35</v>
      </c>
      <c r="AE81" s="4">
        <v>1507922415</v>
      </c>
      <c r="AF81" s="1" t="s">
        <v>503</v>
      </c>
    </row>
    <row r="82" spans="1:32" x14ac:dyDescent="0.3">
      <c r="A82" s="3">
        <v>43930.94876712963</v>
      </c>
      <c r="B82" s="1" t="s">
        <v>175</v>
      </c>
      <c r="C82" s="6">
        <f>HYPERLINK(CONCATENATE("https://hsdes.intel.com/resource/",HSDES_ListObject_4350bbe4d88d48378ef60dfcc70ec4e2[cloned_id]),HSDES_ListObject_4350bbe4d88d48378ef60dfcc70ec4e2[cloned_id])</f>
        <v>14011289205</v>
      </c>
      <c r="D82" s="1" t="s">
        <v>355</v>
      </c>
      <c r="E82" s="2" t="s">
        <v>78</v>
      </c>
      <c r="F82" s="2" t="s">
        <v>27</v>
      </c>
      <c r="G82" s="2" t="s">
        <v>147</v>
      </c>
      <c r="H82" s="2" t="s">
        <v>39</v>
      </c>
      <c r="I82" s="2" t="s">
        <v>40</v>
      </c>
      <c r="J82" s="1" t="s">
        <v>87</v>
      </c>
      <c r="K82" s="1" t="s">
        <v>284</v>
      </c>
      <c r="L82" s="1" t="s">
        <v>284</v>
      </c>
      <c r="M82" s="1"/>
      <c r="N82" s="3">
        <v>43931</v>
      </c>
      <c r="O82" s="1" t="s">
        <v>175</v>
      </c>
      <c r="P82" s="1" t="s">
        <v>180</v>
      </c>
      <c r="Q82" s="1"/>
      <c r="R82" s="1" t="s">
        <v>175</v>
      </c>
      <c r="S82" s="2" t="s">
        <v>44</v>
      </c>
      <c r="T82" s="2" t="s">
        <v>30</v>
      </c>
      <c r="U82" s="2" t="s">
        <v>320</v>
      </c>
      <c r="V82" s="2" t="s">
        <v>320</v>
      </c>
      <c r="W82" s="2" t="s">
        <v>104</v>
      </c>
      <c r="X82" s="2" t="s">
        <v>50</v>
      </c>
      <c r="Y82" s="5">
        <v>8</v>
      </c>
      <c r="Z82" s="1" t="s">
        <v>32</v>
      </c>
      <c r="AA82" s="1" t="s">
        <v>33</v>
      </c>
      <c r="AB82" s="1" t="s">
        <v>356</v>
      </c>
      <c r="AC82" s="1" t="s">
        <v>34</v>
      </c>
      <c r="AD82" s="1" t="s">
        <v>35</v>
      </c>
      <c r="AE82" s="4">
        <v>14011289205</v>
      </c>
      <c r="AF82" s="1" t="s">
        <v>504</v>
      </c>
    </row>
    <row r="83" spans="1:32" x14ac:dyDescent="0.3">
      <c r="A83" s="3">
        <v>43930.931509259259</v>
      </c>
      <c r="B83" s="1" t="s">
        <v>175</v>
      </c>
      <c r="C83" s="6">
        <f>HYPERLINK(CONCATENATE("https://hsdes.intel.com/resource/",HSDES_ListObject_4350bbe4d88d48378ef60dfcc70ec4e2[cloned_id]),HSDES_ListObject_4350bbe4d88d48378ef60dfcc70ec4e2[cloned_id])</f>
        <v>14011289100</v>
      </c>
      <c r="D83" s="1" t="s">
        <v>365</v>
      </c>
      <c r="E83" s="2" t="s">
        <v>78</v>
      </c>
      <c r="F83" s="2" t="s">
        <v>27</v>
      </c>
      <c r="G83" s="2" t="s">
        <v>228</v>
      </c>
      <c r="H83" s="2" t="s">
        <v>39</v>
      </c>
      <c r="I83" s="2" t="s">
        <v>210</v>
      </c>
      <c r="J83" s="1" t="s">
        <v>219</v>
      </c>
      <c r="K83" s="1" t="s">
        <v>284</v>
      </c>
      <c r="L83" s="1" t="s">
        <v>284</v>
      </c>
      <c r="M83" s="1"/>
      <c r="N83" s="3">
        <v>43956</v>
      </c>
      <c r="O83" s="1" t="s">
        <v>179</v>
      </c>
      <c r="P83" s="1" t="s">
        <v>179</v>
      </c>
      <c r="Q83" s="1"/>
      <c r="R83" s="1" t="s">
        <v>179</v>
      </c>
      <c r="S83" s="2" t="s">
        <v>44</v>
      </c>
      <c r="T83" s="2" t="s">
        <v>53</v>
      </c>
      <c r="U83" s="2" t="s">
        <v>285</v>
      </c>
      <c r="V83" s="2" t="s">
        <v>285</v>
      </c>
      <c r="W83" s="2" t="s">
        <v>104</v>
      </c>
      <c r="X83" s="2" t="s">
        <v>50</v>
      </c>
      <c r="Y83" s="5">
        <v>5</v>
      </c>
      <c r="Z83" s="1" t="s">
        <v>32</v>
      </c>
      <c r="AA83" s="1" t="s">
        <v>33</v>
      </c>
      <c r="AB83" s="1" t="s">
        <v>366</v>
      </c>
      <c r="AC83" s="1" t="s">
        <v>34</v>
      </c>
      <c r="AD83" s="1" t="s">
        <v>35</v>
      </c>
      <c r="AE83" s="4">
        <v>14011289100</v>
      </c>
      <c r="AF83" s="1" t="s">
        <v>505</v>
      </c>
    </row>
    <row r="84" spans="1:32" x14ac:dyDescent="0.3">
      <c r="A84" s="3">
        <v>43930.646209375001</v>
      </c>
      <c r="B84" s="1" t="s">
        <v>175</v>
      </c>
      <c r="C84" s="6">
        <f>HYPERLINK(CONCATENATE("https://hsdes.intel.com/resource/",HSDES_ListObject_4350bbe4d88d48378ef60dfcc70ec4e2[cloned_id]),HSDES_ListObject_4350bbe4d88d48378ef60dfcc70ec4e2[cloned_id])</f>
        <v>14011287620</v>
      </c>
      <c r="D84" s="1" t="s">
        <v>368</v>
      </c>
      <c r="E84" s="2" t="s">
        <v>37</v>
      </c>
      <c r="F84" s="2" t="s">
        <v>27</v>
      </c>
      <c r="G84" s="2" t="s">
        <v>38</v>
      </c>
      <c r="H84" s="2" t="s">
        <v>55</v>
      </c>
      <c r="I84" s="2" t="s">
        <v>89</v>
      </c>
      <c r="J84" s="1" t="s">
        <v>295</v>
      </c>
      <c r="K84" s="1" t="s">
        <v>105</v>
      </c>
      <c r="L84" s="1" t="s">
        <v>105</v>
      </c>
      <c r="M84" s="1"/>
      <c r="N84" s="3"/>
      <c r="O84" s="1"/>
      <c r="P84" s="1"/>
      <c r="Q84" s="1"/>
      <c r="R84" s="1"/>
      <c r="S84" s="2" t="s">
        <v>44</v>
      </c>
      <c r="T84" s="2" t="s">
        <v>30</v>
      </c>
      <c r="U84" s="2" t="s">
        <v>320</v>
      </c>
      <c r="V84" s="2" t="s">
        <v>408</v>
      </c>
      <c r="W84" s="2" t="s">
        <v>104</v>
      </c>
      <c r="X84" s="2"/>
      <c r="Y84" s="5">
        <v>7</v>
      </c>
      <c r="Z84" s="1" t="s">
        <v>32</v>
      </c>
      <c r="AA84" s="1" t="s">
        <v>33</v>
      </c>
      <c r="AB84" s="1" t="s">
        <v>354</v>
      </c>
      <c r="AC84" s="1" t="s">
        <v>34</v>
      </c>
      <c r="AD84" s="1" t="s">
        <v>35</v>
      </c>
      <c r="AE84" s="4">
        <v>14011287620</v>
      </c>
      <c r="AF84" s="1" t="s">
        <v>506</v>
      </c>
    </row>
    <row r="85" spans="1:32" x14ac:dyDescent="0.3">
      <c r="A85" s="3">
        <v>43929.606729664352</v>
      </c>
      <c r="B85" s="1" t="s">
        <v>175</v>
      </c>
      <c r="C85" s="6">
        <f>HYPERLINK(CONCATENATE("https://hsdes.intel.com/resource/",HSDES_ListObject_4350bbe4d88d48378ef60dfcc70ec4e2[cloned_id]),HSDES_ListObject_4350bbe4d88d48378ef60dfcc70ec4e2[cloned_id])</f>
        <v>14011280127</v>
      </c>
      <c r="D85" s="1" t="s">
        <v>351</v>
      </c>
      <c r="E85" s="2" t="s">
        <v>37</v>
      </c>
      <c r="F85" s="2" t="s">
        <v>27</v>
      </c>
      <c r="G85" s="2" t="s">
        <v>38</v>
      </c>
      <c r="H85" s="2" t="s">
        <v>531</v>
      </c>
      <c r="I85" s="2" t="s">
        <v>532</v>
      </c>
      <c r="J85" s="1" t="s">
        <v>105</v>
      </c>
      <c r="K85" s="1" t="s">
        <v>105</v>
      </c>
      <c r="L85" s="1" t="s">
        <v>105</v>
      </c>
      <c r="M85" s="1"/>
      <c r="N85" s="3">
        <v>43980</v>
      </c>
      <c r="O85" s="1"/>
      <c r="P85" s="1"/>
      <c r="Q85" s="1"/>
      <c r="R85" s="1" t="s">
        <v>439</v>
      </c>
      <c r="S85" s="2" t="s">
        <v>44</v>
      </c>
      <c r="T85" s="2" t="s">
        <v>30</v>
      </c>
      <c r="U85" s="2" t="s">
        <v>320</v>
      </c>
      <c r="V85" s="2" t="s">
        <v>320</v>
      </c>
      <c r="W85" s="2" t="s">
        <v>104</v>
      </c>
      <c r="X85" s="2" t="s">
        <v>46</v>
      </c>
      <c r="Y85" s="5">
        <v>9</v>
      </c>
      <c r="Z85" s="1" t="s">
        <v>32</v>
      </c>
      <c r="AA85" s="1" t="s">
        <v>33</v>
      </c>
      <c r="AB85" s="1" t="s">
        <v>352</v>
      </c>
      <c r="AC85" s="1" t="s">
        <v>34</v>
      </c>
      <c r="AD85" s="1" t="s">
        <v>35</v>
      </c>
      <c r="AE85" s="4">
        <v>14011280127</v>
      </c>
      <c r="AF85" s="1" t="s">
        <v>507</v>
      </c>
    </row>
    <row r="86" spans="1:32" x14ac:dyDescent="0.3">
      <c r="A86" s="3">
        <v>43928.386201238427</v>
      </c>
      <c r="B86" s="1" t="s">
        <v>175</v>
      </c>
      <c r="C86" s="6">
        <f>HYPERLINK(CONCATENATE("https://hsdes.intel.com/resource/",HSDES_ListObject_4350bbe4d88d48378ef60dfcc70ec4e2[cloned_id]),HSDES_ListObject_4350bbe4d88d48378ef60dfcc70ec4e2[cloned_id])</f>
        <v>14011272246</v>
      </c>
      <c r="D86" s="1" t="s">
        <v>348</v>
      </c>
      <c r="E86" s="2" t="s">
        <v>218</v>
      </c>
      <c r="F86" s="2" t="s">
        <v>58</v>
      </c>
      <c r="G86" s="2" t="s">
        <v>303</v>
      </c>
      <c r="H86" s="2" t="s">
        <v>39</v>
      </c>
      <c r="I86" s="2" t="s">
        <v>210</v>
      </c>
      <c r="J86" s="1" t="s">
        <v>29</v>
      </c>
      <c r="K86" s="1" t="s">
        <v>219</v>
      </c>
      <c r="L86" s="1" t="s">
        <v>219</v>
      </c>
      <c r="M86" s="1"/>
      <c r="N86" s="3">
        <v>43934</v>
      </c>
      <c r="O86" s="1" t="s">
        <v>177</v>
      </c>
      <c r="P86" s="1" t="s">
        <v>177</v>
      </c>
      <c r="Q86" s="1"/>
      <c r="R86" s="1" t="s">
        <v>177</v>
      </c>
      <c r="S86" s="2" t="s">
        <v>234</v>
      </c>
      <c r="T86" s="2" t="s">
        <v>30</v>
      </c>
      <c r="U86" s="2" t="s">
        <v>285</v>
      </c>
      <c r="V86" s="2" t="s">
        <v>285</v>
      </c>
      <c r="W86" s="2" t="s">
        <v>104</v>
      </c>
      <c r="X86" s="2" t="s">
        <v>50</v>
      </c>
      <c r="Y86" s="5">
        <v>10</v>
      </c>
      <c r="Z86" s="1" t="s">
        <v>32</v>
      </c>
      <c r="AA86" s="1" t="s">
        <v>33</v>
      </c>
      <c r="AB86" s="1" t="s">
        <v>349</v>
      </c>
      <c r="AC86" s="1" t="s">
        <v>34</v>
      </c>
      <c r="AD86" s="1" t="s">
        <v>35</v>
      </c>
      <c r="AE86" s="4">
        <v>14011272246</v>
      </c>
      <c r="AF86" s="1" t="s">
        <v>508</v>
      </c>
    </row>
    <row r="87" spans="1:32" x14ac:dyDescent="0.3">
      <c r="A87" s="3">
        <v>43924.515652511574</v>
      </c>
      <c r="B87" s="1" t="s">
        <v>174</v>
      </c>
      <c r="C87" s="6">
        <f>HYPERLINK(CONCATENATE("https://hsdes.intel.com/resource/",HSDES_ListObject_4350bbe4d88d48378ef60dfcc70ec4e2[cloned_id]),HSDES_ListObject_4350bbe4d88d48378ef60dfcc70ec4e2[cloned_id])</f>
        <v>14011253221</v>
      </c>
      <c r="D87" s="1" t="s">
        <v>350</v>
      </c>
      <c r="E87" s="2" t="s">
        <v>26</v>
      </c>
      <c r="F87" s="2" t="s">
        <v>58</v>
      </c>
      <c r="G87" s="2" t="s">
        <v>86</v>
      </c>
      <c r="H87" s="2" t="s">
        <v>39</v>
      </c>
      <c r="I87" s="2" t="s">
        <v>210</v>
      </c>
      <c r="J87" s="1" t="s">
        <v>87</v>
      </c>
      <c r="K87" s="1" t="s">
        <v>241</v>
      </c>
      <c r="L87" s="1" t="s">
        <v>241</v>
      </c>
      <c r="M87" s="1"/>
      <c r="N87" s="3">
        <v>43938.490104166667</v>
      </c>
      <c r="O87" s="1" t="s">
        <v>178</v>
      </c>
      <c r="P87" s="1" t="s">
        <v>180</v>
      </c>
      <c r="Q87" s="1"/>
      <c r="R87" s="1" t="s">
        <v>178</v>
      </c>
      <c r="S87" s="2" t="s">
        <v>44</v>
      </c>
      <c r="T87" s="2" t="s">
        <v>30</v>
      </c>
      <c r="U87" s="2" t="s">
        <v>320</v>
      </c>
      <c r="V87" s="2" t="s">
        <v>320</v>
      </c>
      <c r="W87" s="2" t="s">
        <v>104</v>
      </c>
      <c r="X87" s="2" t="s">
        <v>50</v>
      </c>
      <c r="Y87" s="5">
        <v>15</v>
      </c>
      <c r="Z87" s="1" t="s">
        <v>32</v>
      </c>
      <c r="AA87" s="1" t="s">
        <v>33</v>
      </c>
      <c r="AB87" s="1" t="s">
        <v>321</v>
      </c>
      <c r="AC87" s="1" t="s">
        <v>34</v>
      </c>
      <c r="AD87" s="1" t="s">
        <v>35</v>
      </c>
      <c r="AE87" s="4">
        <v>14011253221</v>
      </c>
      <c r="AF87" s="1" t="s">
        <v>509</v>
      </c>
    </row>
    <row r="88" spans="1:32" x14ac:dyDescent="0.3">
      <c r="A88" s="3">
        <v>43924.365310729168</v>
      </c>
      <c r="B88" s="1" t="s">
        <v>174</v>
      </c>
      <c r="C88" s="6">
        <f>HYPERLINK(CONCATENATE("https://hsdes.intel.com/resource/",HSDES_ListObject_4350bbe4d88d48378ef60dfcc70ec4e2[cloned_id]),HSDES_ListObject_4350bbe4d88d48378ef60dfcc70ec4e2[cloned_id])</f>
        <v>22010514436</v>
      </c>
      <c r="D88" s="1" t="s">
        <v>322</v>
      </c>
      <c r="E88" s="2" t="s">
        <v>78</v>
      </c>
      <c r="F88" s="2" t="s">
        <v>27</v>
      </c>
      <c r="G88" s="2" t="s">
        <v>147</v>
      </c>
      <c r="H88" s="2" t="s">
        <v>39</v>
      </c>
      <c r="I88" s="2" t="s">
        <v>40</v>
      </c>
      <c r="J88" s="1" t="s">
        <v>87</v>
      </c>
      <c r="K88" s="1" t="s">
        <v>105</v>
      </c>
      <c r="L88" s="1" t="s">
        <v>105</v>
      </c>
      <c r="M88" s="1"/>
      <c r="N88" s="3">
        <v>43938.490902777776</v>
      </c>
      <c r="O88" s="1" t="s">
        <v>175</v>
      </c>
      <c r="P88" s="1" t="s">
        <v>180</v>
      </c>
      <c r="Q88" s="1"/>
      <c r="R88" s="1" t="s">
        <v>175</v>
      </c>
      <c r="S88" s="2" t="s">
        <v>310</v>
      </c>
      <c r="T88" s="2" t="s">
        <v>30</v>
      </c>
      <c r="U88" s="2" t="s">
        <v>320</v>
      </c>
      <c r="V88" s="2" t="s">
        <v>320</v>
      </c>
      <c r="W88" s="2" t="s">
        <v>104</v>
      </c>
      <c r="X88" s="2" t="s">
        <v>50</v>
      </c>
      <c r="Y88" s="5">
        <v>10</v>
      </c>
      <c r="Z88" s="1" t="s">
        <v>32</v>
      </c>
      <c r="AA88" s="1" t="s">
        <v>33</v>
      </c>
      <c r="AB88" s="1" t="s">
        <v>323</v>
      </c>
      <c r="AC88" s="1" t="s">
        <v>34</v>
      </c>
      <c r="AD88" s="1" t="s">
        <v>35</v>
      </c>
      <c r="AE88" s="4">
        <v>22010514436</v>
      </c>
      <c r="AF88" s="1" t="s">
        <v>510</v>
      </c>
    </row>
    <row r="89" spans="1:32" x14ac:dyDescent="0.3">
      <c r="A89" s="3">
        <v>43923.407190127313</v>
      </c>
      <c r="B89" s="1" t="s">
        <v>174</v>
      </c>
      <c r="C89" s="6">
        <f>HYPERLINK(CONCATENATE("https://hsdes.intel.com/resource/",HSDES_ListObject_4350bbe4d88d48378ef60dfcc70ec4e2[cloned_id]),HSDES_ListObject_4350bbe4d88d48378ef60dfcc70ec4e2[cloned_id])</f>
        <v>16010969915</v>
      </c>
      <c r="D89" s="1" t="s">
        <v>314</v>
      </c>
      <c r="E89" s="2" t="s">
        <v>26</v>
      </c>
      <c r="F89" s="2" t="s">
        <v>27</v>
      </c>
      <c r="G89" s="2" t="s">
        <v>86</v>
      </c>
      <c r="H89" s="2" t="s">
        <v>39</v>
      </c>
      <c r="I89" s="2" t="s">
        <v>40</v>
      </c>
      <c r="J89" s="1" t="s">
        <v>87</v>
      </c>
      <c r="K89" s="1" t="s">
        <v>112</v>
      </c>
      <c r="L89" s="1" t="s">
        <v>112</v>
      </c>
      <c r="M89" s="1"/>
      <c r="N89" s="3">
        <v>43924</v>
      </c>
      <c r="O89" s="1" t="s">
        <v>174</v>
      </c>
      <c r="P89" s="1" t="s">
        <v>175</v>
      </c>
      <c r="Q89" s="1"/>
      <c r="R89" s="1" t="s">
        <v>174</v>
      </c>
      <c r="S89" s="2" t="s">
        <v>44</v>
      </c>
      <c r="T89" s="2" t="s">
        <v>30</v>
      </c>
      <c r="U89" s="2" t="s">
        <v>320</v>
      </c>
      <c r="V89" s="2" t="s">
        <v>320</v>
      </c>
      <c r="W89" s="2" t="s">
        <v>104</v>
      </c>
      <c r="X89" s="2" t="s">
        <v>50</v>
      </c>
      <c r="Y89" s="5">
        <v>14</v>
      </c>
      <c r="Z89" s="1" t="s">
        <v>32</v>
      </c>
      <c r="AA89" s="1" t="s">
        <v>33</v>
      </c>
      <c r="AB89" s="1" t="s">
        <v>315</v>
      </c>
      <c r="AC89" s="1" t="s">
        <v>34</v>
      </c>
      <c r="AD89" s="1" t="s">
        <v>35</v>
      </c>
      <c r="AE89" s="4">
        <v>16010969915</v>
      </c>
      <c r="AF89" s="1" t="s">
        <v>511</v>
      </c>
    </row>
    <row r="90" spans="1:32" x14ac:dyDescent="0.3">
      <c r="A90" s="3">
        <v>43923.244547881943</v>
      </c>
      <c r="B90" s="1" t="s">
        <v>174</v>
      </c>
      <c r="C90" s="6">
        <f>HYPERLINK(CONCATENATE("https://hsdes.intel.com/resource/",HSDES_ListObject_4350bbe4d88d48378ef60dfcc70ec4e2[cloned_id]),HSDES_ListObject_4350bbe4d88d48378ef60dfcc70ec4e2[cloned_id])</f>
        <v>16010968862</v>
      </c>
      <c r="D90" s="1" t="s">
        <v>316</v>
      </c>
      <c r="E90" s="2" t="s">
        <v>37</v>
      </c>
      <c r="F90" s="2" t="s">
        <v>27</v>
      </c>
      <c r="G90" s="2" t="s">
        <v>38</v>
      </c>
      <c r="H90" s="2" t="s">
        <v>39</v>
      </c>
      <c r="I90" s="2" t="s">
        <v>40</v>
      </c>
      <c r="J90" s="1" t="s">
        <v>29</v>
      </c>
      <c r="K90" s="1" t="s">
        <v>112</v>
      </c>
      <c r="L90" s="1" t="s">
        <v>112</v>
      </c>
      <c r="M90" s="1"/>
      <c r="N90" s="3">
        <v>43938.489768518521</v>
      </c>
      <c r="O90" s="1" t="s">
        <v>175</v>
      </c>
      <c r="P90" s="1" t="s">
        <v>176</v>
      </c>
      <c r="Q90" s="1"/>
      <c r="R90" s="1" t="s">
        <v>175</v>
      </c>
      <c r="S90" s="2" t="s">
        <v>44</v>
      </c>
      <c r="T90" s="2" t="s">
        <v>30</v>
      </c>
      <c r="U90" s="2" t="s">
        <v>320</v>
      </c>
      <c r="V90" s="2" t="s">
        <v>320</v>
      </c>
      <c r="W90" s="2" t="s">
        <v>104</v>
      </c>
      <c r="X90" s="2" t="s">
        <v>50</v>
      </c>
      <c r="Y90" s="5">
        <v>16</v>
      </c>
      <c r="Z90" s="1" t="s">
        <v>32</v>
      </c>
      <c r="AA90" s="1" t="s">
        <v>33</v>
      </c>
      <c r="AB90" s="1" t="s">
        <v>317</v>
      </c>
      <c r="AC90" s="1" t="s">
        <v>34</v>
      </c>
      <c r="AD90" s="1" t="s">
        <v>35</v>
      </c>
      <c r="AE90" s="4">
        <v>16010968862</v>
      </c>
      <c r="AF90" s="1" t="s">
        <v>542</v>
      </c>
    </row>
    <row r="91" spans="1:32" x14ac:dyDescent="0.3">
      <c r="A91" s="3">
        <v>43917.538012962963</v>
      </c>
      <c r="B91" s="1" t="s">
        <v>173</v>
      </c>
      <c r="C91" s="6">
        <f>HYPERLINK(CONCATENATE("https://hsdes.intel.com/resource/",HSDES_ListObject_4350bbe4d88d48378ef60dfcc70ec4e2[cloned_id]),HSDES_ListObject_4350bbe4d88d48378ef60dfcc70ec4e2[cloned_id])</f>
        <v>14011217077</v>
      </c>
      <c r="D91" s="1" t="s">
        <v>282</v>
      </c>
      <c r="E91" s="2" t="s">
        <v>26</v>
      </c>
      <c r="F91" s="2" t="s">
        <v>27</v>
      </c>
      <c r="G91" s="2" t="s">
        <v>283</v>
      </c>
      <c r="H91" s="2" t="s">
        <v>39</v>
      </c>
      <c r="I91" s="2" t="s">
        <v>40</v>
      </c>
      <c r="J91" s="1" t="s">
        <v>219</v>
      </c>
      <c r="K91" s="1" t="s">
        <v>284</v>
      </c>
      <c r="L91" s="1" t="s">
        <v>49</v>
      </c>
      <c r="M91" s="1"/>
      <c r="N91" s="3">
        <v>43978</v>
      </c>
      <c r="O91" s="1" t="s">
        <v>439</v>
      </c>
      <c r="P91" s="1" t="s">
        <v>439</v>
      </c>
      <c r="Q91" s="1"/>
      <c r="R91" s="1" t="s">
        <v>439</v>
      </c>
      <c r="S91" s="2" t="s">
        <v>44</v>
      </c>
      <c r="T91" s="2" t="s">
        <v>30</v>
      </c>
      <c r="U91" s="2" t="s">
        <v>285</v>
      </c>
      <c r="V91" s="2" t="s">
        <v>285</v>
      </c>
      <c r="W91" s="2" t="s">
        <v>104</v>
      </c>
      <c r="X91" s="2" t="s">
        <v>46</v>
      </c>
      <c r="Y91" s="5">
        <v>6</v>
      </c>
      <c r="Z91" s="1" t="s">
        <v>32</v>
      </c>
      <c r="AA91" s="1" t="s">
        <v>33</v>
      </c>
      <c r="AB91" s="1" t="s">
        <v>286</v>
      </c>
      <c r="AC91" s="1" t="s">
        <v>34</v>
      </c>
      <c r="AD91" s="1" t="s">
        <v>35</v>
      </c>
      <c r="AE91" s="4">
        <v>14011217077</v>
      </c>
      <c r="AF91" s="1" t="s">
        <v>546</v>
      </c>
    </row>
    <row r="92" spans="1:32" x14ac:dyDescent="0.3">
      <c r="A92" s="3">
        <v>43916.448621643518</v>
      </c>
      <c r="B92" s="1" t="s">
        <v>173</v>
      </c>
      <c r="C92" s="6">
        <f>HYPERLINK(CONCATENATE("https://hsdes.intel.com/resource/",HSDES_ListObject_4350bbe4d88d48378ef60dfcc70ec4e2[cloned_id]),HSDES_ListObject_4350bbe4d88d48378ef60dfcc70ec4e2[cloned_id])</f>
        <v>16010946973</v>
      </c>
      <c r="D92" s="1" t="s">
        <v>280</v>
      </c>
      <c r="E92" s="2" t="s">
        <v>26</v>
      </c>
      <c r="F92" s="2" t="s">
        <v>27</v>
      </c>
      <c r="G92" s="2" t="s">
        <v>86</v>
      </c>
      <c r="H92" s="2" t="s">
        <v>39</v>
      </c>
      <c r="I92" s="2" t="s">
        <v>40</v>
      </c>
      <c r="J92" s="1" t="s">
        <v>87</v>
      </c>
      <c r="K92" s="1" t="s">
        <v>126</v>
      </c>
      <c r="L92" s="1" t="s">
        <v>126</v>
      </c>
      <c r="M92" s="1"/>
      <c r="N92" s="3">
        <v>43918</v>
      </c>
      <c r="O92" s="1" t="s">
        <v>173</v>
      </c>
      <c r="P92" s="1" t="s">
        <v>175</v>
      </c>
      <c r="Q92" s="1"/>
      <c r="R92" s="1" t="s">
        <v>173</v>
      </c>
      <c r="S92" s="2" t="s">
        <v>44</v>
      </c>
      <c r="T92" s="2" t="s">
        <v>53</v>
      </c>
      <c r="U92" s="2" t="s">
        <v>320</v>
      </c>
      <c r="V92" s="2" t="s">
        <v>408</v>
      </c>
      <c r="W92" s="2" t="s">
        <v>104</v>
      </c>
      <c r="X92" s="2" t="s">
        <v>50</v>
      </c>
      <c r="Y92" s="5">
        <v>8</v>
      </c>
      <c r="Z92" s="1" t="s">
        <v>32</v>
      </c>
      <c r="AA92" s="1" t="s">
        <v>33</v>
      </c>
      <c r="AB92" s="1" t="s">
        <v>281</v>
      </c>
      <c r="AC92" s="1" t="s">
        <v>34</v>
      </c>
      <c r="AD92" s="1" t="s">
        <v>35</v>
      </c>
      <c r="AE92" s="4">
        <v>16010946973</v>
      </c>
      <c r="AF92" s="1" t="s">
        <v>559</v>
      </c>
    </row>
    <row r="93" spans="1:32" x14ac:dyDescent="0.3">
      <c r="A93" s="3">
        <v>43915.040144872684</v>
      </c>
      <c r="B93" s="1" t="s">
        <v>173</v>
      </c>
      <c r="C93" s="6">
        <f>HYPERLINK(CONCATENATE("https://hsdes.intel.com/resource/",HSDES_ListObject_4350bbe4d88d48378ef60dfcc70ec4e2[cloned_id]),HSDES_ListObject_4350bbe4d88d48378ef60dfcc70ec4e2[cloned_id])</f>
        <v>16010941831</v>
      </c>
      <c r="D93" s="1" t="s">
        <v>244</v>
      </c>
      <c r="E93" s="2" t="s">
        <v>37</v>
      </c>
      <c r="F93" s="2" t="s">
        <v>27</v>
      </c>
      <c r="G93" s="2" t="s">
        <v>38</v>
      </c>
      <c r="H93" s="2" t="s">
        <v>39</v>
      </c>
      <c r="I93" s="2" t="s">
        <v>40</v>
      </c>
      <c r="J93" s="1" t="s">
        <v>29</v>
      </c>
      <c r="K93" s="1" t="s">
        <v>126</v>
      </c>
      <c r="L93" s="1" t="s">
        <v>126</v>
      </c>
      <c r="M93" s="1"/>
      <c r="N93" s="3">
        <v>43931.999837962961</v>
      </c>
      <c r="O93" s="1" t="s">
        <v>177</v>
      </c>
      <c r="P93" s="1" t="s">
        <v>177</v>
      </c>
      <c r="Q93" s="1"/>
      <c r="R93" s="1" t="s">
        <v>177</v>
      </c>
      <c r="S93" s="2" t="s">
        <v>44</v>
      </c>
      <c r="T93" s="2" t="s">
        <v>30</v>
      </c>
      <c r="U93" s="2" t="s">
        <v>320</v>
      </c>
      <c r="V93" s="2" t="s">
        <v>408</v>
      </c>
      <c r="W93" s="2" t="s">
        <v>104</v>
      </c>
      <c r="X93" s="2" t="s">
        <v>398</v>
      </c>
      <c r="Y93" s="5">
        <v>7</v>
      </c>
      <c r="Z93" s="1" t="s">
        <v>32</v>
      </c>
      <c r="AA93" s="1" t="s">
        <v>33</v>
      </c>
      <c r="AB93" s="1" t="s">
        <v>245</v>
      </c>
      <c r="AC93" s="1" t="s">
        <v>34</v>
      </c>
      <c r="AD93" s="1" t="s">
        <v>35</v>
      </c>
      <c r="AE93" s="4">
        <v>16010941831</v>
      </c>
      <c r="AF93" s="1" t="s">
        <v>560</v>
      </c>
    </row>
    <row r="94" spans="1:32" x14ac:dyDescent="0.3">
      <c r="A94" s="3">
        <v>43913.907492210645</v>
      </c>
      <c r="B94" s="1" t="s">
        <v>173</v>
      </c>
      <c r="C94" s="6">
        <f>HYPERLINK(CONCATENATE("https://hsdes.intel.com/resource/",HSDES_ListObject_4350bbe4d88d48378ef60dfcc70ec4e2[cloned_id]),HSDES_ListObject_4350bbe4d88d48378ef60dfcc70ec4e2[cloned_id])</f>
        <v>22010460173</v>
      </c>
      <c r="D94" s="1" t="s">
        <v>287</v>
      </c>
      <c r="E94" s="2" t="s">
        <v>26</v>
      </c>
      <c r="F94" s="2" t="s">
        <v>58</v>
      </c>
      <c r="G94" s="2" t="s">
        <v>283</v>
      </c>
      <c r="H94" s="2" t="s">
        <v>97</v>
      </c>
      <c r="I94" s="2" t="s">
        <v>98</v>
      </c>
      <c r="J94" s="1" t="s">
        <v>288</v>
      </c>
      <c r="K94" s="1" t="s">
        <v>420</v>
      </c>
      <c r="L94" s="1" t="s">
        <v>288</v>
      </c>
      <c r="M94" s="1"/>
      <c r="N94" s="3">
        <v>43999</v>
      </c>
      <c r="O94" s="1" t="s">
        <v>535</v>
      </c>
      <c r="P94" s="1"/>
      <c r="Q94" s="1"/>
      <c r="R94" s="1" t="s">
        <v>535</v>
      </c>
      <c r="S94" s="2" t="s">
        <v>44</v>
      </c>
      <c r="T94" s="2" t="s">
        <v>30</v>
      </c>
      <c r="U94" s="2" t="s">
        <v>285</v>
      </c>
      <c r="V94" s="2" t="s">
        <v>285</v>
      </c>
      <c r="W94" s="2" t="s">
        <v>104</v>
      </c>
      <c r="X94" s="2" t="s">
        <v>398</v>
      </c>
      <c r="Y94" s="5">
        <v>5</v>
      </c>
      <c r="Z94" s="1" t="s">
        <v>32</v>
      </c>
      <c r="AA94" s="1" t="s">
        <v>33</v>
      </c>
      <c r="AB94" s="1" t="s">
        <v>289</v>
      </c>
      <c r="AC94" s="1" t="s">
        <v>34</v>
      </c>
      <c r="AD94" s="1" t="s">
        <v>35</v>
      </c>
      <c r="AE94" s="4">
        <v>22010460173</v>
      </c>
      <c r="AF94" s="1" t="s">
        <v>561</v>
      </c>
    </row>
    <row r="95" spans="1:32" x14ac:dyDescent="0.3">
      <c r="A95" s="3">
        <v>43913.497079780092</v>
      </c>
      <c r="B95" s="1" t="s">
        <v>173</v>
      </c>
      <c r="C95" s="6">
        <f>HYPERLINK(CONCATENATE("https://hsdes.intel.com/resource/",HSDES_ListObject_4350bbe4d88d48378ef60dfcc70ec4e2[cloned_id]),HSDES_ListObject_4350bbe4d88d48378ef60dfcc70ec4e2[cloned_id])</f>
        <v>22010457829</v>
      </c>
      <c r="D95" s="1" t="s">
        <v>625</v>
      </c>
      <c r="E95" s="2" t="s">
        <v>26</v>
      </c>
      <c r="F95" s="2" t="s">
        <v>27</v>
      </c>
      <c r="G95" s="2" t="s">
        <v>283</v>
      </c>
      <c r="H95" s="2" t="s">
        <v>39</v>
      </c>
      <c r="I95" s="2" t="s">
        <v>210</v>
      </c>
      <c r="J95" s="1" t="s">
        <v>237</v>
      </c>
      <c r="K95" s="1" t="s">
        <v>241</v>
      </c>
      <c r="L95" s="1" t="s">
        <v>241</v>
      </c>
      <c r="M95" s="1"/>
      <c r="N95" s="3">
        <v>43914.479166666664</v>
      </c>
      <c r="O95" s="1" t="s">
        <v>173</v>
      </c>
      <c r="P95" s="1" t="s">
        <v>173</v>
      </c>
      <c r="Q95" s="1"/>
      <c r="R95" s="1" t="s">
        <v>173</v>
      </c>
      <c r="S95" s="2" t="s">
        <v>44</v>
      </c>
      <c r="T95" s="2" t="s">
        <v>30</v>
      </c>
      <c r="U95" s="2" t="s">
        <v>320</v>
      </c>
      <c r="V95" s="2" t="s">
        <v>320</v>
      </c>
      <c r="W95" s="2" t="s">
        <v>104</v>
      </c>
      <c r="X95" s="2" t="s">
        <v>50</v>
      </c>
      <c r="Y95" s="5">
        <v>7</v>
      </c>
      <c r="Z95" s="1" t="s">
        <v>32</v>
      </c>
      <c r="AA95" s="1" t="s">
        <v>33</v>
      </c>
      <c r="AB95" s="1" t="s">
        <v>626</v>
      </c>
      <c r="AC95" s="1" t="s">
        <v>34</v>
      </c>
      <c r="AD95" s="1" t="s">
        <v>35</v>
      </c>
      <c r="AE95" s="4">
        <v>22010457829</v>
      </c>
      <c r="AF95" s="1" t="s">
        <v>562</v>
      </c>
    </row>
    <row r="96" spans="1:32" x14ac:dyDescent="0.3">
      <c r="A96" s="3">
        <v>43910.727745138887</v>
      </c>
      <c r="B96" s="1" t="s">
        <v>172</v>
      </c>
      <c r="C96" s="6">
        <f>HYPERLINK(CONCATENATE("https://hsdes.intel.com/resource/",HSDES_ListObject_4350bbe4d88d48378ef60dfcc70ec4e2[cloned_id]),HSDES_ListObject_4350bbe4d88d48378ef60dfcc70ec4e2[cloned_id])</f>
        <v>14011177982</v>
      </c>
      <c r="D96" s="1" t="s">
        <v>290</v>
      </c>
      <c r="E96" s="2" t="s">
        <v>26</v>
      </c>
      <c r="F96" s="2" t="s">
        <v>58</v>
      </c>
      <c r="G96" s="2" t="s">
        <v>283</v>
      </c>
      <c r="H96" s="2" t="s">
        <v>39</v>
      </c>
      <c r="I96" s="2" t="s">
        <v>40</v>
      </c>
      <c r="J96" s="1" t="s">
        <v>219</v>
      </c>
      <c r="K96" s="1" t="s">
        <v>420</v>
      </c>
      <c r="L96" s="1" t="s">
        <v>105</v>
      </c>
      <c r="M96" s="1"/>
      <c r="N96" s="3">
        <v>43978</v>
      </c>
      <c r="O96" s="1" t="s">
        <v>439</v>
      </c>
      <c r="P96" s="1" t="s">
        <v>533</v>
      </c>
      <c r="Q96" s="1"/>
      <c r="R96" s="1" t="s">
        <v>439</v>
      </c>
      <c r="S96" s="2" t="s">
        <v>44</v>
      </c>
      <c r="T96" s="2" t="s">
        <v>30</v>
      </c>
      <c r="U96" s="2" t="s">
        <v>285</v>
      </c>
      <c r="V96" s="2" t="s">
        <v>285</v>
      </c>
      <c r="W96" s="2" t="s">
        <v>104</v>
      </c>
      <c r="X96" s="2" t="s">
        <v>428</v>
      </c>
      <c r="Y96" s="5">
        <v>11</v>
      </c>
      <c r="Z96" s="1" t="s">
        <v>32</v>
      </c>
      <c r="AA96" s="1" t="s">
        <v>33</v>
      </c>
      <c r="AB96" s="1" t="s">
        <v>291</v>
      </c>
      <c r="AC96" s="1" t="s">
        <v>34</v>
      </c>
      <c r="AD96" s="1" t="s">
        <v>35</v>
      </c>
      <c r="AE96" s="4">
        <v>14011177982</v>
      </c>
      <c r="AF96" s="1" t="s">
        <v>563</v>
      </c>
    </row>
    <row r="97" spans="1:32" x14ac:dyDescent="0.3">
      <c r="A97" s="3">
        <v>43910.625985798608</v>
      </c>
      <c r="B97" s="1" t="s">
        <v>172</v>
      </c>
      <c r="C97" s="6">
        <f>HYPERLINK(CONCATENATE("https://hsdes.intel.com/resource/",HSDES_ListObject_4350bbe4d88d48378ef60dfcc70ec4e2[cloned_id]),HSDES_ListObject_4350bbe4d88d48378ef60dfcc70ec4e2[cloned_id])</f>
        <v>14011176780</v>
      </c>
      <c r="D97" s="1" t="s">
        <v>246</v>
      </c>
      <c r="E97" s="2" t="s">
        <v>238</v>
      </c>
      <c r="F97" s="2" t="s">
        <v>58</v>
      </c>
      <c r="G97" s="2" t="s">
        <v>239</v>
      </c>
      <c r="H97" s="2" t="s">
        <v>55</v>
      </c>
      <c r="I97" s="2" t="s">
        <v>89</v>
      </c>
      <c r="J97" s="1" t="s">
        <v>87</v>
      </c>
      <c r="K97" s="1" t="s">
        <v>236</v>
      </c>
      <c r="L97" s="1" t="s">
        <v>121</v>
      </c>
      <c r="M97" s="1"/>
      <c r="N97" s="3">
        <v>44022.535752314812</v>
      </c>
      <c r="O97" s="1"/>
      <c r="P97" s="1"/>
      <c r="Q97" s="1"/>
      <c r="R97" s="1"/>
      <c r="S97" s="2" t="s">
        <v>44</v>
      </c>
      <c r="T97" s="2" t="s">
        <v>217</v>
      </c>
      <c r="U97" s="2" t="s">
        <v>320</v>
      </c>
      <c r="V97" s="2" t="s">
        <v>320</v>
      </c>
      <c r="W97" s="2" t="s">
        <v>104</v>
      </c>
      <c r="X97" s="2"/>
      <c r="Y97" s="5">
        <v>12</v>
      </c>
      <c r="Z97" s="1" t="s">
        <v>32</v>
      </c>
      <c r="AA97" s="1" t="s">
        <v>33</v>
      </c>
      <c r="AB97" s="1" t="s">
        <v>247</v>
      </c>
      <c r="AC97" s="1" t="s">
        <v>34</v>
      </c>
      <c r="AD97" s="1" t="s">
        <v>35</v>
      </c>
      <c r="AE97" s="4">
        <v>14011176780</v>
      </c>
      <c r="AF97" s="1" t="s">
        <v>578</v>
      </c>
    </row>
    <row r="98" spans="1:32" x14ac:dyDescent="0.3">
      <c r="A98" s="3">
        <v>43910.502669363428</v>
      </c>
      <c r="B98" s="1" t="s">
        <v>172</v>
      </c>
      <c r="C98" s="6">
        <f>HYPERLINK(CONCATENATE("https://hsdes.intel.com/resource/",HSDES_ListObject_4350bbe4d88d48378ef60dfcc70ec4e2[cloned_id]),HSDES_ListObject_4350bbe4d88d48378ef60dfcc70ec4e2[cloned_id])</f>
        <v>16010926122</v>
      </c>
      <c r="D98" s="1" t="s">
        <v>248</v>
      </c>
      <c r="E98" s="2" t="s">
        <v>26</v>
      </c>
      <c r="F98" s="2" t="s">
        <v>27</v>
      </c>
      <c r="G98" s="2" t="s">
        <v>86</v>
      </c>
      <c r="H98" s="2" t="s">
        <v>28</v>
      </c>
      <c r="I98" s="2" t="s">
        <v>83</v>
      </c>
      <c r="J98" s="1" t="s">
        <v>87</v>
      </c>
      <c r="K98" s="1" t="s">
        <v>126</v>
      </c>
      <c r="L98" s="1" t="s">
        <v>126</v>
      </c>
      <c r="M98" s="1"/>
      <c r="N98" s="3">
        <v>43924.000393518516</v>
      </c>
      <c r="O98" s="1"/>
      <c r="P98" s="1"/>
      <c r="Q98" s="1" t="s">
        <v>173</v>
      </c>
      <c r="R98" s="1"/>
      <c r="S98" s="2" t="s">
        <v>44</v>
      </c>
      <c r="T98" s="2" t="s">
        <v>53</v>
      </c>
      <c r="U98" s="2" t="s">
        <v>320</v>
      </c>
      <c r="V98" s="2" t="s">
        <v>414</v>
      </c>
      <c r="W98" s="2" t="s">
        <v>104</v>
      </c>
      <c r="X98" s="2"/>
      <c r="Y98" s="5">
        <v>4</v>
      </c>
      <c r="Z98" s="1" t="s">
        <v>32</v>
      </c>
      <c r="AA98" s="1" t="s">
        <v>33</v>
      </c>
      <c r="AB98" s="1" t="s">
        <v>249</v>
      </c>
      <c r="AC98" s="1" t="s">
        <v>34</v>
      </c>
      <c r="AD98" s="1" t="s">
        <v>35</v>
      </c>
      <c r="AE98" s="4">
        <v>16010926122</v>
      </c>
      <c r="AF98" s="1" t="s">
        <v>579</v>
      </c>
    </row>
    <row r="99" spans="1:32" x14ac:dyDescent="0.3">
      <c r="A99" s="3">
        <v>43910.451507175923</v>
      </c>
      <c r="B99" s="1" t="s">
        <v>172</v>
      </c>
      <c r="C99" s="6">
        <f>HYPERLINK(CONCATENATE("https://hsdes.intel.com/resource/",HSDES_ListObject_4350bbe4d88d48378ef60dfcc70ec4e2[cloned_id]),HSDES_ListObject_4350bbe4d88d48378ef60dfcc70ec4e2[cloned_id])</f>
        <v>16010926052</v>
      </c>
      <c r="D99" s="1" t="s">
        <v>250</v>
      </c>
      <c r="E99" s="2" t="s">
        <v>43</v>
      </c>
      <c r="F99" s="2" t="s">
        <v>27</v>
      </c>
      <c r="G99" s="2" t="s">
        <v>108</v>
      </c>
      <c r="H99" s="2" t="s">
        <v>39</v>
      </c>
      <c r="I99" s="2" t="s">
        <v>40</v>
      </c>
      <c r="J99" s="1" t="s">
        <v>105</v>
      </c>
      <c r="K99" s="1" t="s">
        <v>140</v>
      </c>
      <c r="L99" s="1" t="s">
        <v>140</v>
      </c>
      <c r="M99" s="1"/>
      <c r="N99" s="3">
        <v>43920.000497685185</v>
      </c>
      <c r="O99" s="1" t="s">
        <v>439</v>
      </c>
      <c r="P99" s="1" t="s">
        <v>439</v>
      </c>
      <c r="Q99" s="1"/>
      <c r="R99" s="1" t="s">
        <v>439</v>
      </c>
      <c r="S99" s="2" t="s">
        <v>44</v>
      </c>
      <c r="T99" s="2" t="s">
        <v>30</v>
      </c>
      <c r="U99" s="2" t="s">
        <v>320</v>
      </c>
      <c r="V99" s="2" t="s">
        <v>320</v>
      </c>
      <c r="W99" s="2" t="s">
        <v>104</v>
      </c>
      <c r="X99" s="2" t="s">
        <v>46</v>
      </c>
      <c r="Y99" s="5">
        <v>8</v>
      </c>
      <c r="Z99" s="1" t="s">
        <v>32</v>
      </c>
      <c r="AA99" s="1" t="s">
        <v>33</v>
      </c>
      <c r="AB99" s="1" t="s">
        <v>251</v>
      </c>
      <c r="AC99" s="1" t="s">
        <v>34</v>
      </c>
      <c r="AD99" s="1" t="s">
        <v>35</v>
      </c>
      <c r="AE99" s="4">
        <v>16010926052</v>
      </c>
      <c r="AF99" s="1" t="s">
        <v>580</v>
      </c>
    </row>
    <row r="100" spans="1:32" x14ac:dyDescent="0.3">
      <c r="A100" s="3">
        <v>43910.415812268518</v>
      </c>
      <c r="B100" s="1" t="s">
        <v>172</v>
      </c>
      <c r="C100" s="6">
        <f>HYPERLINK(CONCATENATE("https://hsdes.intel.com/resource/",HSDES_ListObject_4350bbe4d88d48378ef60dfcc70ec4e2[cloned_id]),HSDES_ListObject_4350bbe4d88d48378ef60dfcc70ec4e2[cloned_id])</f>
        <v>14011167088</v>
      </c>
      <c r="D100" s="1" t="s">
        <v>242</v>
      </c>
      <c r="E100" s="2" t="s">
        <v>78</v>
      </c>
      <c r="F100" s="2" t="s">
        <v>27</v>
      </c>
      <c r="G100" s="2" t="s">
        <v>147</v>
      </c>
      <c r="H100" s="2" t="s">
        <v>39</v>
      </c>
      <c r="I100" s="2" t="s">
        <v>40</v>
      </c>
      <c r="J100" s="1" t="s">
        <v>87</v>
      </c>
      <c r="K100" s="1" t="s">
        <v>105</v>
      </c>
      <c r="L100" s="1" t="s">
        <v>105</v>
      </c>
      <c r="M100" s="1"/>
      <c r="N100" s="3">
        <v>43927.000833333332</v>
      </c>
      <c r="O100" s="1" t="s">
        <v>179</v>
      </c>
      <c r="P100" s="1" t="s">
        <v>179</v>
      </c>
      <c r="Q100" s="1"/>
      <c r="R100" s="1" t="s">
        <v>179</v>
      </c>
      <c r="S100" s="2" t="s">
        <v>44</v>
      </c>
      <c r="T100" s="2" t="s">
        <v>30</v>
      </c>
      <c r="U100" s="2" t="s">
        <v>320</v>
      </c>
      <c r="V100" s="2" t="s">
        <v>431</v>
      </c>
      <c r="W100" s="2" t="s">
        <v>104</v>
      </c>
      <c r="X100" s="2" t="s">
        <v>50</v>
      </c>
      <c r="Y100" s="5">
        <v>8</v>
      </c>
      <c r="Z100" s="1" t="s">
        <v>32</v>
      </c>
      <c r="AA100" s="1" t="s">
        <v>33</v>
      </c>
      <c r="AB100" s="1" t="s">
        <v>243</v>
      </c>
      <c r="AC100" s="1" t="s">
        <v>34</v>
      </c>
      <c r="AD100" s="1" t="s">
        <v>35</v>
      </c>
      <c r="AE100" s="4">
        <v>14011167088</v>
      </c>
      <c r="AF100" s="1" t="s">
        <v>581</v>
      </c>
    </row>
    <row r="101" spans="1:32" x14ac:dyDescent="0.3">
      <c r="A101" s="3">
        <v>43907.914192592594</v>
      </c>
      <c r="B101" s="1" t="s">
        <v>172</v>
      </c>
      <c r="C101" s="6">
        <f>HYPERLINK(CONCATENATE("https://hsdes.intel.com/resource/",HSDES_ListObject_4350bbe4d88d48378ef60dfcc70ec4e2[cloned_id]),HSDES_ListObject_4350bbe4d88d48378ef60dfcc70ec4e2[cloned_id])</f>
        <v>14011138958</v>
      </c>
      <c r="D101" s="1" t="s">
        <v>252</v>
      </c>
      <c r="E101" s="2" t="s">
        <v>26</v>
      </c>
      <c r="F101" s="2" t="s">
        <v>27</v>
      </c>
      <c r="G101" s="2" t="s">
        <v>86</v>
      </c>
      <c r="H101" s="2" t="s">
        <v>39</v>
      </c>
      <c r="I101" s="2" t="s">
        <v>210</v>
      </c>
      <c r="J101" s="1" t="s">
        <v>237</v>
      </c>
      <c r="K101" s="1" t="s">
        <v>241</v>
      </c>
      <c r="L101" s="1" t="s">
        <v>241</v>
      </c>
      <c r="M101" s="1"/>
      <c r="N101" s="3">
        <v>43910.904097222221</v>
      </c>
      <c r="O101" s="1" t="s">
        <v>173</v>
      </c>
      <c r="P101" s="1" t="s">
        <v>173</v>
      </c>
      <c r="Q101" s="1"/>
      <c r="R101" s="1" t="s">
        <v>173</v>
      </c>
      <c r="S101" s="2" t="s">
        <v>44</v>
      </c>
      <c r="T101" s="2" t="s">
        <v>53</v>
      </c>
      <c r="U101" s="2" t="s">
        <v>320</v>
      </c>
      <c r="V101" s="2" t="s">
        <v>414</v>
      </c>
      <c r="W101" s="2" t="s">
        <v>104</v>
      </c>
      <c r="X101" s="2" t="s">
        <v>50</v>
      </c>
      <c r="Y101" s="5">
        <v>8</v>
      </c>
      <c r="Z101" s="1" t="s">
        <v>32</v>
      </c>
      <c r="AA101" s="1" t="s">
        <v>33</v>
      </c>
      <c r="AB101" s="1" t="s">
        <v>253</v>
      </c>
      <c r="AC101" s="1" t="s">
        <v>34</v>
      </c>
      <c r="AD101" s="1" t="s">
        <v>35</v>
      </c>
      <c r="AE101" s="4">
        <v>14011138958</v>
      </c>
      <c r="AF101" s="1" t="s">
        <v>582</v>
      </c>
    </row>
    <row r="102" spans="1:32" x14ac:dyDescent="0.3">
      <c r="A102" s="3">
        <v>43907.909251886573</v>
      </c>
      <c r="B102" s="1" t="s">
        <v>172</v>
      </c>
      <c r="C102" s="6">
        <f>HYPERLINK(CONCATENATE("https://hsdes.intel.com/resource/",HSDES_ListObject_4350bbe4d88d48378ef60dfcc70ec4e2[cloned_id]),HSDES_ListObject_4350bbe4d88d48378ef60dfcc70ec4e2[cloned_id])</f>
        <v>14011138946</v>
      </c>
      <c r="D102" s="1" t="s">
        <v>254</v>
      </c>
      <c r="E102" s="2" t="s">
        <v>255</v>
      </c>
      <c r="F102" s="2" t="s">
        <v>27</v>
      </c>
      <c r="G102" s="2" t="s">
        <v>256</v>
      </c>
      <c r="H102" s="2" t="s">
        <v>39</v>
      </c>
      <c r="I102" s="2" t="s">
        <v>210</v>
      </c>
      <c r="J102" s="1" t="s">
        <v>237</v>
      </c>
      <c r="K102" s="1" t="s">
        <v>241</v>
      </c>
      <c r="L102" s="1" t="s">
        <v>241</v>
      </c>
      <c r="M102" s="1"/>
      <c r="N102" s="3">
        <v>43910.904224537036</v>
      </c>
      <c r="O102" s="1" t="s">
        <v>173</v>
      </c>
      <c r="P102" s="1" t="s">
        <v>175</v>
      </c>
      <c r="Q102" s="1"/>
      <c r="R102" s="1" t="s">
        <v>173</v>
      </c>
      <c r="S102" s="2" t="s">
        <v>44</v>
      </c>
      <c r="T102" s="2" t="s">
        <v>53</v>
      </c>
      <c r="U102" s="2" t="s">
        <v>320</v>
      </c>
      <c r="V102" s="2" t="s">
        <v>408</v>
      </c>
      <c r="W102" s="2" t="s">
        <v>104</v>
      </c>
      <c r="X102" s="2" t="s">
        <v>50</v>
      </c>
      <c r="Y102" s="5">
        <v>8</v>
      </c>
      <c r="Z102" s="1" t="s">
        <v>32</v>
      </c>
      <c r="AA102" s="1" t="s">
        <v>33</v>
      </c>
      <c r="AB102" s="1" t="s">
        <v>257</v>
      </c>
      <c r="AC102" s="1" t="s">
        <v>34</v>
      </c>
      <c r="AD102" s="1" t="s">
        <v>35</v>
      </c>
      <c r="AE102" s="4">
        <v>14011138946</v>
      </c>
      <c r="AF102" s="1" t="s">
        <v>583</v>
      </c>
    </row>
    <row r="103" spans="1:32" x14ac:dyDescent="0.3">
      <c r="A103" s="3">
        <v>43907.902080555556</v>
      </c>
      <c r="B103" s="1" t="s">
        <v>172</v>
      </c>
      <c r="C103" s="6">
        <f>HYPERLINK(CONCATENATE("https://hsdes.intel.com/resource/",HSDES_ListObject_4350bbe4d88d48378ef60dfcc70ec4e2[cloned_id]),HSDES_ListObject_4350bbe4d88d48378ef60dfcc70ec4e2[cloned_id])</f>
        <v>14011138910</v>
      </c>
      <c r="D103" s="1" t="s">
        <v>258</v>
      </c>
      <c r="E103" s="2" t="s">
        <v>218</v>
      </c>
      <c r="F103" s="2" t="s">
        <v>58</v>
      </c>
      <c r="G103" s="2" t="s">
        <v>259</v>
      </c>
      <c r="H103" s="2" t="s">
        <v>531</v>
      </c>
      <c r="I103" s="2" t="s">
        <v>532</v>
      </c>
      <c r="J103" s="1" t="s">
        <v>237</v>
      </c>
      <c r="K103" s="1" t="s">
        <v>241</v>
      </c>
      <c r="L103" s="1" t="s">
        <v>241</v>
      </c>
      <c r="M103" s="1"/>
      <c r="N103" s="3">
        <v>44078.490254629629</v>
      </c>
      <c r="O103" s="1"/>
      <c r="P103" s="1"/>
      <c r="Q103" s="1"/>
      <c r="R103" s="1" t="s">
        <v>536</v>
      </c>
      <c r="S103" s="2" t="s">
        <v>44</v>
      </c>
      <c r="T103" s="2" t="s">
        <v>30</v>
      </c>
      <c r="U103" s="2" t="s">
        <v>320</v>
      </c>
      <c r="V103" s="2" t="s">
        <v>408</v>
      </c>
      <c r="W103" s="2" t="s">
        <v>104</v>
      </c>
      <c r="X103" s="2" t="s">
        <v>46</v>
      </c>
      <c r="Y103" s="5">
        <v>7</v>
      </c>
      <c r="Z103" s="1" t="s">
        <v>32</v>
      </c>
      <c r="AA103" s="1" t="s">
        <v>33</v>
      </c>
      <c r="AB103" s="1" t="s">
        <v>260</v>
      </c>
      <c r="AC103" s="1" t="s">
        <v>34</v>
      </c>
      <c r="AD103" s="1" t="s">
        <v>35</v>
      </c>
      <c r="AE103" s="4">
        <v>14011138910</v>
      </c>
      <c r="AF103" s="1" t="s">
        <v>584</v>
      </c>
    </row>
    <row r="104" spans="1:32" x14ac:dyDescent="0.3">
      <c r="A104" s="3">
        <v>43907.620167905094</v>
      </c>
      <c r="B104" s="1" t="s">
        <v>172</v>
      </c>
      <c r="C104" s="6">
        <f>HYPERLINK(CONCATENATE("https://hsdes.intel.com/resource/",HSDES_ListObject_4350bbe4d88d48378ef60dfcc70ec4e2[cloned_id]),HSDES_ListObject_4350bbe4d88d48378ef60dfcc70ec4e2[cloned_id])</f>
        <v>22010434342</v>
      </c>
      <c r="D104" s="1" t="s">
        <v>261</v>
      </c>
      <c r="E104" s="2" t="s">
        <v>37</v>
      </c>
      <c r="F104" s="2" t="s">
        <v>27</v>
      </c>
      <c r="G104" s="2" t="s">
        <v>240</v>
      </c>
      <c r="H104" s="2" t="s">
        <v>39</v>
      </c>
      <c r="I104" s="2" t="s">
        <v>210</v>
      </c>
      <c r="J104" s="1" t="s">
        <v>105</v>
      </c>
      <c r="K104" s="1" t="s">
        <v>262</v>
      </c>
      <c r="L104" s="1" t="s">
        <v>262</v>
      </c>
      <c r="M104" s="1"/>
      <c r="N104" s="3">
        <v>43910.904282407406</v>
      </c>
      <c r="O104" s="1" t="s">
        <v>173</v>
      </c>
      <c r="P104" s="1" t="s">
        <v>175</v>
      </c>
      <c r="Q104" s="1"/>
      <c r="R104" s="1" t="s">
        <v>173</v>
      </c>
      <c r="S104" s="2" t="s">
        <v>44</v>
      </c>
      <c r="T104" s="2" t="s">
        <v>53</v>
      </c>
      <c r="U104" s="2" t="s">
        <v>320</v>
      </c>
      <c r="V104" s="2" t="s">
        <v>320</v>
      </c>
      <c r="W104" s="2" t="s">
        <v>104</v>
      </c>
      <c r="X104" s="2" t="s">
        <v>50</v>
      </c>
      <c r="Y104" s="5">
        <v>6</v>
      </c>
      <c r="Z104" s="1" t="s">
        <v>32</v>
      </c>
      <c r="AA104" s="1" t="s">
        <v>33</v>
      </c>
      <c r="AB104" s="1" t="s">
        <v>263</v>
      </c>
      <c r="AC104" s="1" t="s">
        <v>34</v>
      </c>
      <c r="AD104" s="1" t="s">
        <v>35</v>
      </c>
      <c r="AE104" s="4">
        <v>22010434342</v>
      </c>
      <c r="AF104" s="1" t="s">
        <v>614</v>
      </c>
    </row>
    <row r="105" spans="1:32" x14ac:dyDescent="0.3">
      <c r="A105" s="3">
        <v>43907.61604760417</v>
      </c>
      <c r="B105" s="1" t="s">
        <v>172</v>
      </c>
      <c r="C105" s="6">
        <f>HYPERLINK(CONCATENATE("https://hsdes.intel.com/resource/",HSDES_ListObject_4350bbe4d88d48378ef60dfcc70ec4e2[cloned_id]),HSDES_ListObject_4350bbe4d88d48378ef60dfcc70ec4e2[cloned_id])</f>
        <v>22010434320</v>
      </c>
      <c r="D105" s="1" t="s">
        <v>264</v>
      </c>
      <c r="E105" s="2" t="s">
        <v>37</v>
      </c>
      <c r="F105" s="2" t="s">
        <v>27</v>
      </c>
      <c r="G105" s="2" t="s">
        <v>240</v>
      </c>
      <c r="H105" s="2" t="s">
        <v>39</v>
      </c>
      <c r="I105" s="2" t="s">
        <v>210</v>
      </c>
      <c r="J105" s="1" t="s">
        <v>105</v>
      </c>
      <c r="K105" s="1" t="s">
        <v>262</v>
      </c>
      <c r="L105" s="1" t="s">
        <v>262</v>
      </c>
      <c r="M105" s="1"/>
      <c r="N105" s="3">
        <v>43910.904328703706</v>
      </c>
      <c r="O105" s="1" t="s">
        <v>173</v>
      </c>
      <c r="P105" s="1" t="s">
        <v>175</v>
      </c>
      <c r="Q105" s="1"/>
      <c r="R105" s="1" t="s">
        <v>173</v>
      </c>
      <c r="S105" s="2" t="s">
        <v>44</v>
      </c>
      <c r="T105" s="2" t="s">
        <v>30</v>
      </c>
      <c r="U105" s="2" t="s">
        <v>320</v>
      </c>
      <c r="V105" s="2" t="s">
        <v>320</v>
      </c>
      <c r="W105" s="2" t="s">
        <v>104</v>
      </c>
      <c r="X105" s="2" t="s">
        <v>50</v>
      </c>
      <c r="Y105" s="5">
        <v>6</v>
      </c>
      <c r="Z105" s="1" t="s">
        <v>32</v>
      </c>
      <c r="AA105" s="1" t="s">
        <v>33</v>
      </c>
      <c r="AB105" s="1" t="s">
        <v>265</v>
      </c>
      <c r="AC105" s="1" t="s">
        <v>34</v>
      </c>
      <c r="AD105" s="1" t="s">
        <v>35</v>
      </c>
      <c r="AE105" s="4">
        <v>22010434320</v>
      </c>
      <c r="AF105" s="1" t="s">
        <v>615</v>
      </c>
    </row>
    <row r="106" spans="1:32" x14ac:dyDescent="0.3">
      <c r="A106" s="3">
        <v>43907.611380358794</v>
      </c>
      <c r="B106" s="1" t="s">
        <v>172</v>
      </c>
      <c r="C106" s="6">
        <f>HYPERLINK(CONCATENATE("https://hsdes.intel.com/resource/",HSDES_ListObject_4350bbe4d88d48378ef60dfcc70ec4e2[cloned_id]),HSDES_ListObject_4350bbe4d88d48378ef60dfcc70ec4e2[cloned_id])</f>
        <v>22010434299</v>
      </c>
      <c r="D106" s="1" t="s">
        <v>266</v>
      </c>
      <c r="E106" s="2" t="s">
        <v>43</v>
      </c>
      <c r="F106" s="2" t="s">
        <v>27</v>
      </c>
      <c r="G106" s="2" t="s">
        <v>108</v>
      </c>
      <c r="H106" s="2" t="s">
        <v>39</v>
      </c>
      <c r="I106" s="2" t="s">
        <v>210</v>
      </c>
      <c r="J106" s="1" t="s">
        <v>105</v>
      </c>
      <c r="K106" s="1" t="s">
        <v>262</v>
      </c>
      <c r="L106" s="1" t="s">
        <v>262</v>
      </c>
      <c r="M106" s="1"/>
      <c r="N106" s="3">
        <v>43910.904386574075</v>
      </c>
      <c r="O106" s="1" t="s">
        <v>173</v>
      </c>
      <c r="P106" s="1" t="s">
        <v>175</v>
      </c>
      <c r="Q106" s="1"/>
      <c r="R106" s="1" t="s">
        <v>173</v>
      </c>
      <c r="S106" s="2" t="s">
        <v>44</v>
      </c>
      <c r="T106" s="2" t="s">
        <v>53</v>
      </c>
      <c r="U106" s="2" t="s">
        <v>320</v>
      </c>
      <c r="V106" s="2" t="s">
        <v>408</v>
      </c>
      <c r="W106" s="2" t="s">
        <v>104</v>
      </c>
      <c r="X106" s="2" t="s">
        <v>50</v>
      </c>
      <c r="Y106" s="5">
        <v>8</v>
      </c>
      <c r="Z106" s="1" t="s">
        <v>32</v>
      </c>
      <c r="AA106" s="1" t="s">
        <v>33</v>
      </c>
      <c r="AB106" s="1" t="s">
        <v>267</v>
      </c>
      <c r="AC106" s="1" t="s">
        <v>34</v>
      </c>
      <c r="AD106" s="1" t="s">
        <v>35</v>
      </c>
      <c r="AE106" s="4">
        <v>22010434299</v>
      </c>
      <c r="AF106" s="1" t="s">
        <v>616</v>
      </c>
    </row>
    <row r="107" spans="1:32" x14ac:dyDescent="0.3">
      <c r="A107" s="3">
        <v>43907.605369444442</v>
      </c>
      <c r="B107" s="1" t="s">
        <v>172</v>
      </c>
      <c r="C107" s="6">
        <f>HYPERLINK(CONCATENATE("https://hsdes.intel.com/resource/",HSDES_ListObject_4350bbe4d88d48378ef60dfcc70ec4e2[cloned_id]),HSDES_ListObject_4350bbe4d88d48378ef60dfcc70ec4e2[cloned_id])</f>
        <v>22010434266</v>
      </c>
      <c r="D107" s="1" t="s">
        <v>268</v>
      </c>
      <c r="E107" s="2" t="s">
        <v>43</v>
      </c>
      <c r="F107" s="2" t="s">
        <v>27</v>
      </c>
      <c r="G107" s="2" t="s">
        <v>108</v>
      </c>
      <c r="H107" s="2" t="s">
        <v>39</v>
      </c>
      <c r="I107" s="2" t="s">
        <v>210</v>
      </c>
      <c r="J107" s="1" t="s">
        <v>105</v>
      </c>
      <c r="K107" s="1" t="s">
        <v>262</v>
      </c>
      <c r="L107" s="1" t="s">
        <v>262</v>
      </c>
      <c r="M107" s="1"/>
      <c r="N107" s="3">
        <v>43910.904432870368</v>
      </c>
      <c r="O107" s="1" t="s">
        <v>173</v>
      </c>
      <c r="P107" s="1" t="s">
        <v>175</v>
      </c>
      <c r="Q107" s="1"/>
      <c r="R107" s="1" t="s">
        <v>173</v>
      </c>
      <c r="S107" s="2" t="s">
        <v>44</v>
      </c>
      <c r="T107" s="2" t="s">
        <v>53</v>
      </c>
      <c r="U107" s="2" t="s">
        <v>320</v>
      </c>
      <c r="V107" s="2" t="s">
        <v>320</v>
      </c>
      <c r="W107" s="2" t="s">
        <v>104</v>
      </c>
      <c r="X107" s="2" t="s">
        <v>50</v>
      </c>
      <c r="Y107" s="5">
        <v>7</v>
      </c>
      <c r="Z107" s="1" t="s">
        <v>32</v>
      </c>
      <c r="AA107" s="1" t="s">
        <v>33</v>
      </c>
      <c r="AB107" s="1" t="s">
        <v>269</v>
      </c>
      <c r="AC107" s="1" t="s">
        <v>34</v>
      </c>
      <c r="AD107" s="1" t="s">
        <v>35</v>
      </c>
      <c r="AE107" s="4">
        <v>22010434266</v>
      </c>
      <c r="AF107" s="1" t="s">
        <v>617</v>
      </c>
    </row>
    <row r="108" spans="1:32" x14ac:dyDescent="0.3">
      <c r="A108" s="3">
        <v>43902.656409456016</v>
      </c>
      <c r="B108" s="1" t="s">
        <v>171</v>
      </c>
      <c r="C108" s="6">
        <f>HYPERLINK(CONCATENATE("https://hsdes.intel.com/resource/",HSDES_ListObject_4350bbe4d88d48378ef60dfcc70ec4e2[cloned_id]),HSDES_ListObject_4350bbe4d88d48378ef60dfcc70ec4e2[cloned_id])</f>
        <v>22010412978</v>
      </c>
      <c r="D108" s="1" t="s">
        <v>292</v>
      </c>
      <c r="E108" s="2" t="s">
        <v>37</v>
      </c>
      <c r="F108" s="2" t="s">
        <v>27</v>
      </c>
      <c r="G108" s="2" t="s">
        <v>38</v>
      </c>
      <c r="H108" s="2" t="s">
        <v>55</v>
      </c>
      <c r="I108" s="2" t="s">
        <v>89</v>
      </c>
      <c r="J108" s="1" t="s">
        <v>29</v>
      </c>
      <c r="K108" s="1" t="s">
        <v>219</v>
      </c>
      <c r="L108" s="1" t="s">
        <v>219</v>
      </c>
      <c r="M108" s="1"/>
      <c r="N108" s="3"/>
      <c r="O108" s="1"/>
      <c r="P108" s="1"/>
      <c r="Q108" s="1"/>
      <c r="R108" s="1"/>
      <c r="S108" s="2" t="s">
        <v>234</v>
      </c>
      <c r="T108" s="2" t="s">
        <v>30</v>
      </c>
      <c r="U108" s="2" t="s">
        <v>285</v>
      </c>
      <c r="V108" s="2" t="s">
        <v>285</v>
      </c>
      <c r="W108" s="2" t="s">
        <v>104</v>
      </c>
      <c r="X108" s="2"/>
      <c r="Y108" s="5">
        <v>2</v>
      </c>
      <c r="Z108" s="1" t="s">
        <v>32</v>
      </c>
      <c r="AA108" s="1" t="s">
        <v>33</v>
      </c>
      <c r="AB108" s="1" t="s">
        <v>293</v>
      </c>
      <c r="AC108" s="1" t="s">
        <v>34</v>
      </c>
      <c r="AD108" s="1" t="s">
        <v>35</v>
      </c>
      <c r="AE108" s="4">
        <v>22010412978</v>
      </c>
      <c r="AF108" s="1" t="s">
        <v>618</v>
      </c>
    </row>
    <row r="109" spans="1:32" x14ac:dyDescent="0.3">
      <c r="A109" s="3">
        <v>43902.484724074071</v>
      </c>
      <c r="B109" s="1" t="s">
        <v>171</v>
      </c>
      <c r="C109" s="6">
        <f>HYPERLINK(CONCATENATE("https://hsdes.intel.com/resource/",HSDES_ListObject_4350bbe4d88d48378ef60dfcc70ec4e2[cloned_id]),HSDES_ListObject_4350bbe4d88d48378ef60dfcc70ec4e2[cloned_id])</f>
        <v>1507857516</v>
      </c>
      <c r="D109" s="1" t="s">
        <v>294</v>
      </c>
      <c r="E109" s="2" t="s">
        <v>37</v>
      </c>
      <c r="F109" s="2" t="s">
        <v>58</v>
      </c>
      <c r="G109" s="2" t="s">
        <v>38</v>
      </c>
      <c r="H109" s="2" t="s">
        <v>55</v>
      </c>
      <c r="I109" s="2" t="s">
        <v>89</v>
      </c>
      <c r="J109" s="1" t="s">
        <v>29</v>
      </c>
      <c r="K109" s="1" t="s">
        <v>295</v>
      </c>
      <c r="L109" s="1" t="s">
        <v>295</v>
      </c>
      <c r="M109" s="1"/>
      <c r="N109" s="3"/>
      <c r="O109" s="1"/>
      <c r="P109" s="1"/>
      <c r="Q109" s="1"/>
      <c r="R109" s="1"/>
      <c r="S109" s="2"/>
      <c r="T109" s="2" t="s">
        <v>30</v>
      </c>
      <c r="U109" s="2" t="s">
        <v>285</v>
      </c>
      <c r="V109" s="2" t="s">
        <v>285</v>
      </c>
      <c r="W109" s="2" t="s">
        <v>104</v>
      </c>
      <c r="X109" s="2"/>
      <c r="Y109" s="5">
        <v>1</v>
      </c>
      <c r="Z109" s="1" t="s">
        <v>32</v>
      </c>
      <c r="AA109" s="1" t="s">
        <v>33</v>
      </c>
      <c r="AB109" s="1" t="s">
        <v>296</v>
      </c>
      <c r="AC109" s="1" t="s">
        <v>34</v>
      </c>
      <c r="AD109" s="1" t="s">
        <v>35</v>
      </c>
      <c r="AE109" s="4">
        <v>1507857516</v>
      </c>
      <c r="AF109" s="1" t="s">
        <v>630</v>
      </c>
    </row>
    <row r="110" spans="1:32" x14ac:dyDescent="0.3">
      <c r="A110" s="3">
        <v>43901.104047881941</v>
      </c>
      <c r="B110" s="1" t="s">
        <v>171</v>
      </c>
      <c r="C110" s="6">
        <f>HYPERLINK(CONCATENATE("https://hsdes.intel.com/resource/",HSDES_ListObject_4350bbe4d88d48378ef60dfcc70ec4e2[cloned_id]),HSDES_ListObject_4350bbe4d88d48378ef60dfcc70ec4e2[cloned_id])</f>
        <v>16010876540</v>
      </c>
      <c r="D110" s="1" t="s">
        <v>270</v>
      </c>
      <c r="E110" s="2" t="s">
        <v>26</v>
      </c>
      <c r="F110" s="2" t="s">
        <v>27</v>
      </c>
      <c r="G110" s="2" t="s">
        <v>86</v>
      </c>
      <c r="H110" s="2" t="s">
        <v>28</v>
      </c>
      <c r="I110" s="2" t="s">
        <v>83</v>
      </c>
      <c r="J110" s="1" t="s">
        <v>49</v>
      </c>
      <c r="K110" s="1" t="s">
        <v>112</v>
      </c>
      <c r="L110" s="1" t="s">
        <v>112</v>
      </c>
      <c r="M110" s="1"/>
      <c r="N110" s="3">
        <v>43931.00099537037</v>
      </c>
      <c r="O110" s="1"/>
      <c r="P110" s="1"/>
      <c r="Q110" s="1" t="s">
        <v>175</v>
      </c>
      <c r="R110" s="1"/>
      <c r="S110" s="2" t="s">
        <v>44</v>
      </c>
      <c r="T110" s="2" t="s">
        <v>30</v>
      </c>
      <c r="U110" s="2" t="s">
        <v>320</v>
      </c>
      <c r="V110" s="2" t="s">
        <v>408</v>
      </c>
      <c r="W110" s="2" t="s">
        <v>104</v>
      </c>
      <c r="X110" s="2" t="s">
        <v>50</v>
      </c>
      <c r="Y110" s="5">
        <v>14</v>
      </c>
      <c r="Z110" s="1" t="s">
        <v>32</v>
      </c>
      <c r="AA110" s="1" t="s">
        <v>33</v>
      </c>
      <c r="AB110" s="1" t="s">
        <v>271</v>
      </c>
      <c r="AC110" s="1" t="s">
        <v>34</v>
      </c>
      <c r="AD110" s="1" t="s">
        <v>35</v>
      </c>
      <c r="AE110" s="4">
        <v>16010876540</v>
      </c>
      <c r="AF110" s="1" t="s">
        <v>631</v>
      </c>
    </row>
    <row r="111" spans="1:32" x14ac:dyDescent="0.3">
      <c r="A111" s="3">
        <v>43900.126815127318</v>
      </c>
      <c r="B111" s="1" t="s">
        <v>171</v>
      </c>
      <c r="C111" s="6">
        <f>HYPERLINK(CONCATENATE("https://hsdes.intel.com/resource/",HSDES_ListObject_4350bbe4d88d48378ef60dfcc70ec4e2[cloned_id]),HSDES_ListObject_4350bbe4d88d48378ef60dfcc70ec4e2[cloned_id])</f>
        <v>16010873287</v>
      </c>
      <c r="D111" s="1" t="s">
        <v>272</v>
      </c>
      <c r="E111" s="2" t="s">
        <v>37</v>
      </c>
      <c r="F111" s="2" t="s">
        <v>27</v>
      </c>
      <c r="G111" s="2" t="s">
        <v>38</v>
      </c>
      <c r="H111" s="2" t="s">
        <v>39</v>
      </c>
      <c r="I111" s="2" t="s">
        <v>40</v>
      </c>
      <c r="J111" s="1" t="s">
        <v>29</v>
      </c>
      <c r="K111" s="1" t="s">
        <v>126</v>
      </c>
      <c r="L111" s="1" t="s">
        <v>126</v>
      </c>
      <c r="M111" s="1"/>
      <c r="N111" s="3">
        <v>43938.001134259262</v>
      </c>
      <c r="O111" s="1" t="s">
        <v>177</v>
      </c>
      <c r="P111" s="1" t="s">
        <v>177</v>
      </c>
      <c r="Q111" s="1"/>
      <c r="R111" s="1" t="s">
        <v>177</v>
      </c>
      <c r="S111" s="2" t="s">
        <v>44</v>
      </c>
      <c r="T111" s="2" t="s">
        <v>30</v>
      </c>
      <c r="U111" s="2" t="s">
        <v>320</v>
      </c>
      <c r="V111" s="2" t="s">
        <v>408</v>
      </c>
      <c r="W111" s="2" t="s">
        <v>104</v>
      </c>
      <c r="X111" s="2" t="s">
        <v>50</v>
      </c>
      <c r="Y111" s="5">
        <v>9</v>
      </c>
      <c r="Z111" s="1" t="s">
        <v>32</v>
      </c>
      <c r="AA111" s="1" t="s">
        <v>33</v>
      </c>
      <c r="AB111" s="1" t="s">
        <v>273</v>
      </c>
      <c r="AC111" s="1" t="s">
        <v>34</v>
      </c>
      <c r="AD111" s="1" t="s">
        <v>35</v>
      </c>
      <c r="AE111" s="4">
        <v>16010873287</v>
      </c>
      <c r="AF111" s="1" t="s">
        <v>632</v>
      </c>
    </row>
    <row r="112" spans="1:32" x14ac:dyDescent="0.3">
      <c r="A112" s="3">
        <v>43892.58430023148</v>
      </c>
      <c r="B112" s="1" t="s">
        <v>170</v>
      </c>
      <c r="C112" s="6">
        <f>HYPERLINK(CONCATENATE("https://hsdes.intel.com/resource/",HSDES_ListObject_4350bbe4d88d48378ef60dfcc70ec4e2[cloned_id]),HSDES_ListObject_4350bbe4d88d48378ef60dfcc70ec4e2[cloned_id])</f>
        <v>14011036081</v>
      </c>
      <c r="D112" s="1" t="s">
        <v>627</v>
      </c>
      <c r="E112" s="2" t="s">
        <v>26</v>
      </c>
      <c r="F112" s="2" t="s">
        <v>27</v>
      </c>
      <c r="G112" s="2" t="s">
        <v>283</v>
      </c>
      <c r="H112" s="2" t="s">
        <v>39</v>
      </c>
      <c r="I112" s="2" t="s">
        <v>210</v>
      </c>
      <c r="J112" s="1" t="s">
        <v>237</v>
      </c>
      <c r="K112" s="1" t="s">
        <v>628</v>
      </c>
      <c r="L112" s="1" t="s">
        <v>241</v>
      </c>
      <c r="M112" s="1"/>
      <c r="N112" s="3">
        <v>43916.479166666664</v>
      </c>
      <c r="O112" s="1" t="s">
        <v>439</v>
      </c>
      <c r="P112" s="1" t="s">
        <v>533</v>
      </c>
      <c r="Q112" s="1"/>
      <c r="R112" s="1" t="s">
        <v>173</v>
      </c>
      <c r="S112" s="2" t="s">
        <v>44</v>
      </c>
      <c r="T112" s="2" t="s">
        <v>30</v>
      </c>
      <c r="U112" s="2" t="s">
        <v>320</v>
      </c>
      <c r="V112" s="2" t="s">
        <v>435</v>
      </c>
      <c r="W112" s="2" t="s">
        <v>104</v>
      </c>
      <c r="X112" s="2" t="s">
        <v>50</v>
      </c>
      <c r="Y112" s="5">
        <v>11</v>
      </c>
      <c r="Z112" s="1" t="s">
        <v>32</v>
      </c>
      <c r="AA112" s="1" t="s">
        <v>33</v>
      </c>
      <c r="AB112" s="1" t="s">
        <v>629</v>
      </c>
      <c r="AC112" s="1" t="s">
        <v>34</v>
      </c>
      <c r="AD112" s="1" t="s">
        <v>35</v>
      </c>
      <c r="AE112" s="4">
        <v>14011036081</v>
      </c>
      <c r="AF112" s="1" t="s">
        <v>633</v>
      </c>
    </row>
    <row r="113" spans="1:32" x14ac:dyDescent="0.3">
      <c r="A113" s="3">
        <v>43888.174279826388</v>
      </c>
      <c r="B113" s="1" t="s">
        <v>169</v>
      </c>
      <c r="C113" s="6">
        <f>HYPERLINK(CONCATENATE("https://hsdes.intel.com/resource/",HSDES_ListObject_4350bbe4d88d48378ef60dfcc70ec4e2[cloned_id]),HSDES_ListObject_4350bbe4d88d48378ef60dfcc70ec4e2[cloned_id])</f>
        <v>16010836369</v>
      </c>
      <c r="D113" s="1" t="s">
        <v>274</v>
      </c>
      <c r="E113" s="2" t="s">
        <v>26</v>
      </c>
      <c r="F113" s="2" t="s">
        <v>27</v>
      </c>
      <c r="G113" s="2" t="s">
        <v>86</v>
      </c>
      <c r="H113" s="2" t="s">
        <v>39</v>
      </c>
      <c r="I113" s="2" t="s">
        <v>40</v>
      </c>
      <c r="J113" s="1" t="s">
        <v>87</v>
      </c>
      <c r="K113" s="1" t="s">
        <v>140</v>
      </c>
      <c r="L113" s="1" t="s">
        <v>140</v>
      </c>
      <c r="M113" s="1"/>
      <c r="N113" s="3">
        <v>43888.041666666664</v>
      </c>
      <c r="O113" s="1" t="s">
        <v>169</v>
      </c>
      <c r="P113" s="1" t="s">
        <v>175</v>
      </c>
      <c r="Q113" s="1"/>
      <c r="R113" s="1" t="s">
        <v>169</v>
      </c>
      <c r="S113" s="2" t="s">
        <v>44</v>
      </c>
      <c r="T113" s="2" t="s">
        <v>30</v>
      </c>
      <c r="U113" s="2" t="s">
        <v>320</v>
      </c>
      <c r="V113" s="2" t="s">
        <v>408</v>
      </c>
      <c r="W113" s="2" t="s">
        <v>104</v>
      </c>
      <c r="X113" s="2" t="s">
        <v>50</v>
      </c>
      <c r="Y113" s="5">
        <v>9</v>
      </c>
      <c r="Z113" s="1" t="s">
        <v>32</v>
      </c>
      <c r="AA113" s="1" t="s">
        <v>33</v>
      </c>
      <c r="AB113" s="1" t="s">
        <v>211</v>
      </c>
      <c r="AC113" s="1" t="s">
        <v>34</v>
      </c>
      <c r="AD113" s="1" t="s">
        <v>35</v>
      </c>
      <c r="AE113" s="4">
        <v>16010836369</v>
      </c>
      <c r="AF113" s="1" t="s">
        <v>634</v>
      </c>
    </row>
    <row r="114" spans="1:32" x14ac:dyDescent="0.3">
      <c r="A114" s="3">
        <v>43886.769368136571</v>
      </c>
      <c r="B114" s="1" t="s">
        <v>169</v>
      </c>
      <c r="C114" s="6">
        <f>HYPERLINK(CONCATENATE("https://hsdes.intel.com/resource/",HSDES_ListObject_4350bbe4d88d48378ef60dfcc70ec4e2[cloned_id]),HSDES_ListObject_4350bbe4d88d48378ef60dfcc70ec4e2[cloned_id])</f>
        <v>14010992610</v>
      </c>
      <c r="D114" s="1" t="s">
        <v>297</v>
      </c>
      <c r="E114" s="2" t="s">
        <v>26</v>
      </c>
      <c r="F114" s="2" t="s">
        <v>27</v>
      </c>
      <c r="G114" s="2" t="s">
        <v>283</v>
      </c>
      <c r="H114" s="2" t="s">
        <v>39</v>
      </c>
      <c r="I114" s="2" t="s">
        <v>210</v>
      </c>
      <c r="J114" s="1" t="s">
        <v>237</v>
      </c>
      <c r="K114" s="1" t="s">
        <v>241</v>
      </c>
      <c r="L114" s="1" t="s">
        <v>241</v>
      </c>
      <c r="M114" s="1"/>
      <c r="N114" s="3">
        <v>43915.479166666664</v>
      </c>
      <c r="O114" s="1" t="s">
        <v>174</v>
      </c>
      <c r="P114" s="1" t="s">
        <v>174</v>
      </c>
      <c r="Q114" s="1"/>
      <c r="R114" s="1" t="s">
        <v>174</v>
      </c>
      <c r="S114" s="2" t="s">
        <v>44</v>
      </c>
      <c r="T114" s="2" t="s">
        <v>30</v>
      </c>
      <c r="U114" s="2" t="s">
        <v>285</v>
      </c>
      <c r="V114" s="2" t="s">
        <v>285</v>
      </c>
      <c r="W114" s="2" t="s">
        <v>104</v>
      </c>
      <c r="X114" s="2" t="s">
        <v>50</v>
      </c>
      <c r="Y114" s="5">
        <v>5</v>
      </c>
      <c r="Z114" s="1" t="s">
        <v>32</v>
      </c>
      <c r="AA114" s="1" t="s">
        <v>33</v>
      </c>
      <c r="AB114" s="1" t="s">
        <v>298</v>
      </c>
      <c r="AC114" s="1" t="s">
        <v>34</v>
      </c>
      <c r="AD114" s="1" t="s">
        <v>35</v>
      </c>
      <c r="AE114" s="4">
        <v>14010992610</v>
      </c>
      <c r="AF114" s="1" t="s">
        <v>635</v>
      </c>
    </row>
    <row r="115" spans="1:32" x14ac:dyDescent="0.3">
      <c r="A115" s="3">
        <v>43885.250842245368</v>
      </c>
      <c r="B115" s="1" t="s">
        <v>169</v>
      </c>
      <c r="C115" s="6">
        <f>HYPERLINK(CONCATENATE("https://hsdes.intel.com/resource/",HSDES_ListObject_4350bbe4d88d48378ef60dfcc70ec4e2[cloned_id]),HSDES_ListObject_4350bbe4d88d48378ef60dfcc70ec4e2[cloned_id])</f>
        <v>16010821462</v>
      </c>
      <c r="D115" s="1" t="s">
        <v>275</v>
      </c>
      <c r="E115" s="2" t="s">
        <v>26</v>
      </c>
      <c r="F115" s="2" t="s">
        <v>27</v>
      </c>
      <c r="G115" s="2" t="s">
        <v>86</v>
      </c>
      <c r="H115" s="2" t="s">
        <v>39</v>
      </c>
      <c r="I115" s="2" t="s">
        <v>40</v>
      </c>
      <c r="J115" s="1" t="s">
        <v>87</v>
      </c>
      <c r="K115" s="1" t="s">
        <v>112</v>
      </c>
      <c r="L115" s="1" t="s">
        <v>112</v>
      </c>
      <c r="M115" s="1"/>
      <c r="N115" s="3">
        <v>43887.041666666664</v>
      </c>
      <c r="O115" s="1" t="s">
        <v>169</v>
      </c>
      <c r="P115" s="1" t="s">
        <v>175</v>
      </c>
      <c r="Q115" s="1"/>
      <c r="R115" s="1" t="s">
        <v>169</v>
      </c>
      <c r="S115" s="2" t="s">
        <v>44</v>
      </c>
      <c r="T115" s="2" t="s">
        <v>30</v>
      </c>
      <c r="U115" s="2" t="s">
        <v>320</v>
      </c>
      <c r="V115" s="2" t="s">
        <v>408</v>
      </c>
      <c r="W115" s="2" t="s">
        <v>104</v>
      </c>
      <c r="X115" s="2" t="s">
        <v>50</v>
      </c>
      <c r="Y115" s="5">
        <v>14</v>
      </c>
      <c r="Z115" s="1" t="s">
        <v>32</v>
      </c>
      <c r="AA115" s="1" t="s">
        <v>33</v>
      </c>
      <c r="AB115" s="1" t="s">
        <v>212</v>
      </c>
      <c r="AC115" s="1" t="s">
        <v>34</v>
      </c>
      <c r="AD115" s="1" t="s">
        <v>35</v>
      </c>
      <c r="AE115" s="4">
        <v>16010821462</v>
      </c>
      <c r="AF115" s="1" t="s">
        <v>636</v>
      </c>
    </row>
    <row r="116" spans="1:32" x14ac:dyDescent="0.3">
      <c r="A116" s="3">
        <v>43881.148887962961</v>
      </c>
      <c r="B116" s="1" t="s">
        <v>168</v>
      </c>
      <c r="C116" s="6">
        <f>HYPERLINK(CONCATENATE("https://hsdes.intel.com/resource/",HSDES_ListObject_4350bbe4d88d48378ef60dfcc70ec4e2[cloned_id]),HSDES_ListObject_4350bbe4d88d48378ef60dfcc70ec4e2[cloned_id])</f>
        <v>16010811437</v>
      </c>
      <c r="D116" s="1" t="s">
        <v>276</v>
      </c>
      <c r="E116" s="2" t="s">
        <v>43</v>
      </c>
      <c r="F116" s="2" t="s">
        <v>27</v>
      </c>
      <c r="G116" s="2" t="s">
        <v>108</v>
      </c>
      <c r="H116" s="2" t="s">
        <v>39</v>
      </c>
      <c r="I116" s="2" t="s">
        <v>40</v>
      </c>
      <c r="J116" s="1" t="s">
        <v>140</v>
      </c>
      <c r="K116" s="1" t="s">
        <v>200</v>
      </c>
      <c r="L116" s="1" t="s">
        <v>200</v>
      </c>
      <c r="M116" s="1"/>
      <c r="N116" s="3">
        <v>43910.511284722219</v>
      </c>
      <c r="O116" s="1" t="s">
        <v>439</v>
      </c>
      <c r="P116" s="1" t="s">
        <v>439</v>
      </c>
      <c r="Q116" s="1"/>
      <c r="R116" s="1" t="s">
        <v>439</v>
      </c>
      <c r="S116" s="2" t="s">
        <v>44</v>
      </c>
      <c r="T116" s="2" t="s">
        <v>30</v>
      </c>
      <c r="U116" s="2" t="s">
        <v>320</v>
      </c>
      <c r="V116" s="2" t="s">
        <v>408</v>
      </c>
      <c r="W116" s="2" t="s">
        <v>104</v>
      </c>
      <c r="X116" s="2" t="s">
        <v>50</v>
      </c>
      <c r="Y116" s="5">
        <v>22</v>
      </c>
      <c r="Z116" s="1" t="s">
        <v>32</v>
      </c>
      <c r="AA116" s="1" t="s">
        <v>33</v>
      </c>
      <c r="AB116" s="1" t="s">
        <v>213</v>
      </c>
      <c r="AC116" s="1" t="s">
        <v>34</v>
      </c>
      <c r="AD116" s="1" t="s">
        <v>35</v>
      </c>
      <c r="AE116" s="4">
        <v>16010811437</v>
      </c>
      <c r="AF116" s="1" t="s">
        <v>637</v>
      </c>
    </row>
    <row r="117" spans="1:32" x14ac:dyDescent="0.3">
      <c r="A117" s="3">
        <v>43872.381444907405</v>
      </c>
      <c r="B117" s="1" t="s">
        <v>167</v>
      </c>
      <c r="C117" s="6">
        <f>HYPERLINK(CONCATENATE("https://hsdes.intel.com/resource/",HSDES_ListObject_4350bbe4d88d48378ef60dfcc70ec4e2[cloned_id]),HSDES_ListObject_4350bbe4d88d48378ef60dfcc70ec4e2[cloned_id])</f>
        <v>16010773638</v>
      </c>
      <c r="D117" s="1" t="s">
        <v>202</v>
      </c>
      <c r="E117" s="2" t="s">
        <v>26</v>
      </c>
      <c r="F117" s="2" t="s">
        <v>27</v>
      </c>
      <c r="G117" s="2" t="s">
        <v>86</v>
      </c>
      <c r="H117" s="2" t="s">
        <v>39</v>
      </c>
      <c r="I117" s="2" t="s">
        <v>40</v>
      </c>
      <c r="J117" s="1" t="s">
        <v>87</v>
      </c>
      <c r="K117" s="1" t="s">
        <v>112</v>
      </c>
      <c r="L117" s="1" t="s">
        <v>112</v>
      </c>
      <c r="M117" s="1"/>
      <c r="N117" s="3">
        <v>43910.484247685185</v>
      </c>
      <c r="O117" s="1" t="s">
        <v>167</v>
      </c>
      <c r="P117" s="1" t="s">
        <v>179</v>
      </c>
      <c r="Q117" s="1"/>
      <c r="R117" s="1" t="s">
        <v>167</v>
      </c>
      <c r="S117" s="2" t="s">
        <v>44</v>
      </c>
      <c r="T117" s="2" t="s">
        <v>30</v>
      </c>
      <c r="U117" s="2" t="s">
        <v>320</v>
      </c>
      <c r="V117" s="2" t="s">
        <v>408</v>
      </c>
      <c r="W117" s="2" t="s">
        <v>104</v>
      </c>
      <c r="X117" s="2" t="s">
        <v>50</v>
      </c>
      <c r="Y117" s="5">
        <v>12</v>
      </c>
      <c r="Z117" s="1" t="s">
        <v>32</v>
      </c>
      <c r="AA117" s="1" t="s">
        <v>33</v>
      </c>
      <c r="AB117" s="1" t="s">
        <v>203</v>
      </c>
      <c r="AC117" s="1" t="s">
        <v>34</v>
      </c>
      <c r="AD117" s="1" t="s">
        <v>35</v>
      </c>
      <c r="AE117" s="4">
        <v>16010773638</v>
      </c>
      <c r="AF117" s="1" t="s">
        <v>638</v>
      </c>
    </row>
    <row r="118" spans="1:32" x14ac:dyDescent="0.3">
      <c r="A118" s="3">
        <v>43871.497868136576</v>
      </c>
      <c r="B118" s="1" t="s">
        <v>167</v>
      </c>
      <c r="C118" s="6">
        <f>HYPERLINK(CONCATENATE("https://hsdes.intel.com/resource/",HSDES_ListObject_4350bbe4d88d48378ef60dfcc70ec4e2[cloned_id]),HSDES_ListObject_4350bbe4d88d48378ef60dfcc70ec4e2[cloned_id])</f>
        <v>16010767628</v>
      </c>
      <c r="D118" s="1" t="s">
        <v>204</v>
      </c>
      <c r="E118" s="2" t="s">
        <v>26</v>
      </c>
      <c r="F118" s="2" t="s">
        <v>27</v>
      </c>
      <c r="G118" s="2" t="s">
        <v>86</v>
      </c>
      <c r="H118" s="2" t="s">
        <v>39</v>
      </c>
      <c r="I118" s="2" t="s">
        <v>40</v>
      </c>
      <c r="J118" s="1" t="s">
        <v>87</v>
      </c>
      <c r="K118" s="1" t="s">
        <v>112</v>
      </c>
      <c r="L118" s="1" t="s">
        <v>112</v>
      </c>
      <c r="M118" s="1"/>
      <c r="N118" s="3">
        <v>43910.4844212963</v>
      </c>
      <c r="O118" s="1" t="s">
        <v>167</v>
      </c>
      <c r="P118" s="1" t="s">
        <v>175</v>
      </c>
      <c r="Q118" s="1"/>
      <c r="R118" s="1" t="s">
        <v>167</v>
      </c>
      <c r="S118" s="2" t="s">
        <v>44</v>
      </c>
      <c r="T118" s="2" t="s">
        <v>30</v>
      </c>
      <c r="U118" s="2" t="s">
        <v>320</v>
      </c>
      <c r="V118" s="2" t="s">
        <v>408</v>
      </c>
      <c r="W118" s="2" t="s">
        <v>104</v>
      </c>
      <c r="X118" s="2" t="s">
        <v>50</v>
      </c>
      <c r="Y118" s="5">
        <v>15</v>
      </c>
      <c r="Z118" s="1" t="s">
        <v>32</v>
      </c>
      <c r="AA118" s="1" t="s">
        <v>33</v>
      </c>
      <c r="AB118" s="1" t="s">
        <v>205</v>
      </c>
      <c r="AC118" s="1" t="s">
        <v>34</v>
      </c>
      <c r="AD118" s="1" t="s">
        <v>35</v>
      </c>
      <c r="AE118" s="4">
        <v>16010767628</v>
      </c>
      <c r="AF118" s="1" t="s">
        <v>639</v>
      </c>
    </row>
    <row r="119" spans="1:32" x14ac:dyDescent="0.3">
      <c r="A119" s="3">
        <v>43868.092823067127</v>
      </c>
      <c r="B119" s="1" t="s">
        <v>93</v>
      </c>
      <c r="C119" s="6">
        <f>HYPERLINK(CONCATENATE("https://hsdes.intel.com/resource/",HSDES_ListObject_4350bbe4d88d48378ef60dfcc70ec4e2[cloned_id]),HSDES_ListObject_4350bbe4d88d48378ef60dfcc70ec4e2[cloned_id])</f>
        <v>16010758875</v>
      </c>
      <c r="D119" s="1" t="s">
        <v>199</v>
      </c>
      <c r="E119" s="2" t="s">
        <v>43</v>
      </c>
      <c r="F119" s="2" t="s">
        <v>27</v>
      </c>
      <c r="G119" s="2" t="s">
        <v>108</v>
      </c>
      <c r="H119" s="2" t="s">
        <v>39</v>
      </c>
      <c r="I119" s="2" t="s">
        <v>40</v>
      </c>
      <c r="J119" s="1" t="s">
        <v>140</v>
      </c>
      <c r="K119" s="1" t="s">
        <v>200</v>
      </c>
      <c r="L119" s="1" t="s">
        <v>200</v>
      </c>
      <c r="M119" s="1"/>
      <c r="N119" s="3">
        <v>43910.4844212963</v>
      </c>
      <c r="O119" s="1" t="s">
        <v>439</v>
      </c>
      <c r="P119" s="1" t="s">
        <v>439</v>
      </c>
      <c r="Q119" s="1"/>
      <c r="R119" s="1" t="s">
        <v>439</v>
      </c>
      <c r="S119" s="2" t="s">
        <v>44</v>
      </c>
      <c r="T119" s="2" t="s">
        <v>30</v>
      </c>
      <c r="U119" s="2" t="s">
        <v>320</v>
      </c>
      <c r="V119" s="2" t="s">
        <v>408</v>
      </c>
      <c r="W119" s="2" t="s">
        <v>104</v>
      </c>
      <c r="X119" s="2" t="s">
        <v>50</v>
      </c>
      <c r="Y119" s="5">
        <v>14</v>
      </c>
      <c r="Z119" s="1" t="s">
        <v>32</v>
      </c>
      <c r="AA119" s="1" t="s">
        <v>33</v>
      </c>
      <c r="AB119" s="1" t="s">
        <v>201</v>
      </c>
      <c r="AC119" s="1" t="s">
        <v>34</v>
      </c>
      <c r="AD119" s="1" t="s">
        <v>35</v>
      </c>
      <c r="AE119" s="4">
        <v>16010758875</v>
      </c>
      <c r="AF119" s="1" t="s">
        <v>641</v>
      </c>
    </row>
    <row r="120" spans="1:32" x14ac:dyDescent="0.3">
      <c r="A120" s="3">
        <v>43867.448248148146</v>
      </c>
      <c r="B120" s="1" t="s">
        <v>93</v>
      </c>
      <c r="C120" s="6">
        <f>HYPERLINK(CONCATENATE("https://hsdes.intel.com/resource/",HSDES_ListObject_4350bbe4d88d48378ef60dfcc70ec4e2[cloned_id]),HSDES_ListObject_4350bbe4d88d48378ef60dfcc70ec4e2[cloned_id])</f>
        <v>16010757299</v>
      </c>
      <c r="D120" s="1" t="s">
        <v>197</v>
      </c>
      <c r="E120" s="2" t="s">
        <v>26</v>
      </c>
      <c r="F120" s="2" t="s">
        <v>27</v>
      </c>
      <c r="G120" s="2" t="s">
        <v>86</v>
      </c>
      <c r="H120" s="2" t="s">
        <v>39</v>
      </c>
      <c r="I120" s="2" t="s">
        <v>40</v>
      </c>
      <c r="J120" s="1" t="s">
        <v>87</v>
      </c>
      <c r="K120" s="1" t="s">
        <v>112</v>
      </c>
      <c r="L120" s="1" t="s">
        <v>112</v>
      </c>
      <c r="M120" s="1"/>
      <c r="N120" s="3">
        <v>43910.484618055554</v>
      </c>
      <c r="O120" s="1" t="s">
        <v>167</v>
      </c>
      <c r="P120" s="1" t="s">
        <v>175</v>
      </c>
      <c r="Q120" s="1"/>
      <c r="R120" s="1" t="s">
        <v>167</v>
      </c>
      <c r="S120" s="2" t="s">
        <v>44</v>
      </c>
      <c r="T120" s="2" t="s">
        <v>30</v>
      </c>
      <c r="U120" s="2" t="s">
        <v>320</v>
      </c>
      <c r="V120" s="2" t="s">
        <v>408</v>
      </c>
      <c r="W120" s="2" t="s">
        <v>104</v>
      </c>
      <c r="X120" s="2" t="s">
        <v>50</v>
      </c>
      <c r="Y120" s="5">
        <v>22</v>
      </c>
      <c r="Z120" s="1" t="s">
        <v>32</v>
      </c>
      <c r="AA120" s="1" t="s">
        <v>33</v>
      </c>
      <c r="AB120" s="1" t="s">
        <v>198</v>
      </c>
      <c r="AC120" s="1" t="s">
        <v>34</v>
      </c>
      <c r="AD120" s="1" t="s">
        <v>35</v>
      </c>
      <c r="AE120" s="4">
        <v>16010757299</v>
      </c>
      <c r="AF120" s="1" t="s">
        <v>642</v>
      </c>
    </row>
    <row r="121" spans="1:32" x14ac:dyDescent="0.3">
      <c r="A121" s="3">
        <v>43866.622102048612</v>
      </c>
      <c r="B121" s="1" t="s">
        <v>93</v>
      </c>
      <c r="C121" s="6">
        <f>HYPERLINK(CONCATENATE("https://hsdes.intel.com/resource/",HSDES_ListObject_4350bbe4d88d48378ef60dfcc70ec4e2[cloned_id]),HSDES_ListObject_4350bbe4d88d48378ef60dfcc70ec4e2[cloned_id])</f>
        <v>14010834797</v>
      </c>
      <c r="D121" s="1" t="s">
        <v>195</v>
      </c>
      <c r="E121" s="2" t="s">
        <v>26</v>
      </c>
      <c r="F121" s="2" t="s">
        <v>27</v>
      </c>
      <c r="G121" s="2" t="s">
        <v>86</v>
      </c>
      <c r="H121" s="2" t="s">
        <v>39</v>
      </c>
      <c r="I121" s="2" t="s">
        <v>40</v>
      </c>
      <c r="J121" s="1" t="s">
        <v>49</v>
      </c>
      <c r="K121" s="1" t="s">
        <v>109</v>
      </c>
      <c r="L121" s="1" t="s">
        <v>109</v>
      </c>
      <c r="M121" s="1"/>
      <c r="N121" s="3">
        <v>43873.663298611114</v>
      </c>
      <c r="O121" s="1" t="s">
        <v>93</v>
      </c>
      <c r="P121" s="1" t="s">
        <v>167</v>
      </c>
      <c r="Q121" s="1"/>
      <c r="R121" s="1" t="s">
        <v>93</v>
      </c>
      <c r="S121" s="2" t="s">
        <v>44</v>
      </c>
      <c r="T121" s="2" t="s">
        <v>53</v>
      </c>
      <c r="U121" s="2" t="s">
        <v>320</v>
      </c>
      <c r="V121" s="2" t="s">
        <v>414</v>
      </c>
      <c r="W121" s="2" t="s">
        <v>104</v>
      </c>
      <c r="X121" s="2" t="s">
        <v>50</v>
      </c>
      <c r="Y121" s="5">
        <v>8</v>
      </c>
      <c r="Z121" s="1" t="s">
        <v>32</v>
      </c>
      <c r="AA121" s="1" t="s">
        <v>33</v>
      </c>
      <c r="AB121" s="1" t="s">
        <v>196</v>
      </c>
      <c r="AC121" s="1" t="s">
        <v>34</v>
      </c>
      <c r="AD121" s="1" t="s">
        <v>35</v>
      </c>
      <c r="AE121" s="4">
        <v>14010834797</v>
      </c>
      <c r="AF121" s="1" t="s">
        <v>643</v>
      </c>
    </row>
    <row r="122" spans="1:32" x14ac:dyDescent="0.3">
      <c r="A122" s="3">
        <v>43865.493382604167</v>
      </c>
      <c r="B122" s="1" t="s">
        <v>93</v>
      </c>
      <c r="C122" s="6">
        <f>HYPERLINK(CONCATENATE("https://hsdes.intel.com/resource/",HSDES_ListObject_4350bbe4d88d48378ef60dfcc70ec4e2[cloned_id]),HSDES_ListObject_4350bbe4d88d48378ef60dfcc70ec4e2[cloned_id])</f>
        <v>22010236991</v>
      </c>
      <c r="D122" s="1" t="s">
        <v>161</v>
      </c>
      <c r="E122" s="2" t="s">
        <v>26</v>
      </c>
      <c r="F122" s="2" t="s">
        <v>27</v>
      </c>
      <c r="G122" s="2" t="s">
        <v>86</v>
      </c>
      <c r="H122" s="2" t="s">
        <v>28</v>
      </c>
      <c r="I122" s="2" t="s">
        <v>83</v>
      </c>
      <c r="J122" s="1" t="s">
        <v>49</v>
      </c>
      <c r="K122" s="1" t="s">
        <v>105</v>
      </c>
      <c r="L122" s="1" t="s">
        <v>105</v>
      </c>
      <c r="M122" s="1"/>
      <c r="N122" s="3"/>
      <c r="O122" s="1"/>
      <c r="P122" s="1"/>
      <c r="Q122" s="1" t="s">
        <v>93</v>
      </c>
      <c r="R122" s="1"/>
      <c r="S122" s="2" t="s">
        <v>44</v>
      </c>
      <c r="T122" s="2" t="s">
        <v>30</v>
      </c>
      <c r="U122" s="2" t="s">
        <v>320</v>
      </c>
      <c r="V122" s="2" t="s">
        <v>414</v>
      </c>
      <c r="W122" s="2" t="s">
        <v>104</v>
      </c>
      <c r="X122" s="2"/>
      <c r="Y122" s="5">
        <v>4</v>
      </c>
      <c r="Z122" s="1" t="s">
        <v>32</v>
      </c>
      <c r="AA122" s="1" t="s">
        <v>33</v>
      </c>
      <c r="AB122" s="1" t="s">
        <v>162</v>
      </c>
      <c r="AC122" s="1" t="s">
        <v>34</v>
      </c>
      <c r="AD122" s="1" t="s">
        <v>35</v>
      </c>
      <c r="AE122" s="4">
        <v>22010236991</v>
      </c>
      <c r="AF122" s="1" t="s">
        <v>644</v>
      </c>
    </row>
    <row r="123" spans="1:32" x14ac:dyDescent="0.3">
      <c r="A123" s="3">
        <v>43864.670036261574</v>
      </c>
      <c r="B123" s="1" t="s">
        <v>93</v>
      </c>
      <c r="C123" s="6">
        <f>HYPERLINK(CONCATENATE("https://hsdes.intel.com/resource/",HSDES_ListObject_4350bbe4d88d48378ef60dfcc70ec4e2[cloned_id]),HSDES_ListObject_4350bbe4d88d48378ef60dfcc70ec4e2[cloned_id])</f>
        <v>14010817401</v>
      </c>
      <c r="D123" s="1" t="s">
        <v>159</v>
      </c>
      <c r="E123" s="2" t="s">
        <v>37</v>
      </c>
      <c r="F123" s="2" t="s">
        <v>27</v>
      </c>
      <c r="G123" s="2" t="s">
        <v>38</v>
      </c>
      <c r="H123" s="2" t="s">
        <v>39</v>
      </c>
      <c r="I123" s="2" t="s">
        <v>40</v>
      </c>
      <c r="J123" s="1" t="s">
        <v>109</v>
      </c>
      <c r="K123" s="1" t="s">
        <v>109</v>
      </c>
      <c r="L123" s="1" t="s">
        <v>109</v>
      </c>
      <c r="M123" s="1"/>
      <c r="N123" s="3">
        <v>43896.274398148147</v>
      </c>
      <c r="O123" s="1" t="s">
        <v>179</v>
      </c>
      <c r="P123" s="1" t="s">
        <v>179</v>
      </c>
      <c r="Q123" s="1"/>
      <c r="R123" s="1" t="s">
        <v>179</v>
      </c>
      <c r="S123" s="2" t="s">
        <v>44</v>
      </c>
      <c r="T123" s="2" t="s">
        <v>30</v>
      </c>
      <c r="U123" s="2" t="s">
        <v>320</v>
      </c>
      <c r="V123" s="2" t="s">
        <v>408</v>
      </c>
      <c r="W123" s="2" t="s">
        <v>104</v>
      </c>
      <c r="X123" s="2" t="s">
        <v>50</v>
      </c>
      <c r="Y123" s="5">
        <v>15</v>
      </c>
      <c r="Z123" s="1" t="s">
        <v>32</v>
      </c>
      <c r="AA123" s="1" t="s">
        <v>33</v>
      </c>
      <c r="AB123" s="1" t="s">
        <v>160</v>
      </c>
      <c r="AC123" s="1" t="s">
        <v>34</v>
      </c>
      <c r="AD123" s="1" t="s">
        <v>35</v>
      </c>
      <c r="AE123" s="4">
        <v>14010817401</v>
      </c>
      <c r="AF123" s="1" t="s">
        <v>646</v>
      </c>
    </row>
    <row r="124" spans="1:32" x14ac:dyDescent="0.3">
      <c r="A124" s="3">
        <v>43861.662236192133</v>
      </c>
      <c r="B124" s="1" t="s">
        <v>101</v>
      </c>
      <c r="C124" s="6">
        <f>HYPERLINK(CONCATENATE("https://hsdes.intel.com/resource/",HSDES_ListObject_4350bbe4d88d48378ef60dfcc70ec4e2[cloned_id]),HSDES_ListObject_4350bbe4d88d48378ef60dfcc70ec4e2[cloned_id])</f>
        <v>14010810070</v>
      </c>
      <c r="D124" s="1" t="s">
        <v>102</v>
      </c>
      <c r="E124" s="2" t="s">
        <v>26</v>
      </c>
      <c r="F124" s="2" t="s">
        <v>27</v>
      </c>
      <c r="G124" s="2" t="s">
        <v>86</v>
      </c>
      <c r="H124" s="2" t="s">
        <v>39</v>
      </c>
      <c r="I124" s="2" t="s">
        <v>40</v>
      </c>
      <c r="J124" s="1" t="s">
        <v>87</v>
      </c>
      <c r="K124" s="1" t="s">
        <v>105</v>
      </c>
      <c r="L124" s="1" t="s">
        <v>105</v>
      </c>
      <c r="M124" s="1"/>
      <c r="N124" s="3">
        <v>43910.485567129632</v>
      </c>
      <c r="O124" s="1" t="s">
        <v>167</v>
      </c>
      <c r="P124" s="1" t="s">
        <v>175</v>
      </c>
      <c r="Q124" s="1"/>
      <c r="R124" s="1" t="s">
        <v>93</v>
      </c>
      <c r="S124" s="2" t="s">
        <v>44</v>
      </c>
      <c r="T124" s="2" t="s">
        <v>30</v>
      </c>
      <c r="U124" s="2" t="s">
        <v>320</v>
      </c>
      <c r="V124" s="2" t="s">
        <v>408</v>
      </c>
      <c r="W124" s="2" t="s">
        <v>104</v>
      </c>
      <c r="X124" s="2" t="s">
        <v>50</v>
      </c>
      <c r="Y124" s="5">
        <v>15</v>
      </c>
      <c r="Z124" s="1" t="s">
        <v>32</v>
      </c>
      <c r="AA124" s="1" t="s">
        <v>33</v>
      </c>
      <c r="AB124" s="1" t="s">
        <v>106</v>
      </c>
      <c r="AC124" s="1" t="s">
        <v>34</v>
      </c>
      <c r="AD124" s="1" t="s">
        <v>35</v>
      </c>
      <c r="AE124" s="4">
        <v>14010810070</v>
      </c>
      <c r="AF124" s="1" t="s">
        <v>647</v>
      </c>
    </row>
    <row r="125" spans="1:32" x14ac:dyDescent="0.3">
      <c r="A125" s="3">
        <v>43861.547219988424</v>
      </c>
      <c r="B125" s="1" t="s">
        <v>101</v>
      </c>
      <c r="C125" s="6">
        <f>HYPERLINK(CONCATENATE("https://hsdes.intel.com/resource/",HSDES_ListObject_4350bbe4d88d48378ef60dfcc70ec4e2[cloned_id]),HSDES_ListObject_4350bbe4d88d48378ef60dfcc70ec4e2[cloned_id])</f>
        <v>14010808558</v>
      </c>
      <c r="D125" s="1" t="s">
        <v>107</v>
      </c>
      <c r="E125" s="2" t="s">
        <v>43</v>
      </c>
      <c r="F125" s="2" t="s">
        <v>58</v>
      </c>
      <c r="G125" s="2" t="s">
        <v>108</v>
      </c>
      <c r="H125" s="2" t="s">
        <v>39</v>
      </c>
      <c r="I125" s="2" t="s">
        <v>40</v>
      </c>
      <c r="J125" s="1" t="s">
        <v>109</v>
      </c>
      <c r="K125" s="1" t="s">
        <v>109</v>
      </c>
      <c r="L125" s="1" t="s">
        <v>109</v>
      </c>
      <c r="M125" s="1"/>
      <c r="N125" s="3">
        <v>43924.480613425927</v>
      </c>
      <c r="O125" s="1" t="s">
        <v>533</v>
      </c>
      <c r="P125" s="1" t="s">
        <v>533</v>
      </c>
      <c r="Q125" s="1"/>
      <c r="R125" s="1" t="s">
        <v>533</v>
      </c>
      <c r="S125" s="2" t="s">
        <v>44</v>
      </c>
      <c r="T125" s="2" t="s">
        <v>30</v>
      </c>
      <c r="U125" s="2" t="s">
        <v>320</v>
      </c>
      <c r="V125" s="2" t="s">
        <v>438</v>
      </c>
      <c r="W125" s="2" t="s">
        <v>104</v>
      </c>
      <c r="X125" s="2" t="s">
        <v>46</v>
      </c>
      <c r="Y125" s="5">
        <v>11</v>
      </c>
      <c r="Z125" s="1" t="s">
        <v>32</v>
      </c>
      <c r="AA125" s="1" t="s">
        <v>33</v>
      </c>
      <c r="AB125" s="1" t="s">
        <v>110</v>
      </c>
      <c r="AC125" s="1" t="s">
        <v>34</v>
      </c>
      <c r="AD125" s="1" t="s">
        <v>35</v>
      </c>
      <c r="AE125" s="4">
        <v>14010808558</v>
      </c>
      <c r="AF125" s="1" t="s">
        <v>648</v>
      </c>
    </row>
    <row r="126" spans="1:32" x14ac:dyDescent="0.3">
      <c r="A126" s="3">
        <v>43861.263220173612</v>
      </c>
      <c r="B126" s="1" t="s">
        <v>101</v>
      </c>
      <c r="C126" s="6">
        <f>HYPERLINK(CONCATENATE("https://hsdes.intel.com/resource/",HSDES_ListObject_4350bbe4d88d48378ef60dfcc70ec4e2[cloned_id]),HSDES_ListObject_4350bbe4d88d48378ef60dfcc70ec4e2[cloned_id])</f>
        <v>1507735614</v>
      </c>
      <c r="D126" s="1" t="s">
        <v>111</v>
      </c>
      <c r="E126" s="2" t="s">
        <v>26</v>
      </c>
      <c r="F126" s="2" t="s">
        <v>27</v>
      </c>
      <c r="G126" s="2" t="s">
        <v>86</v>
      </c>
      <c r="H126" s="2" t="s">
        <v>39</v>
      </c>
      <c r="I126" s="2" t="s">
        <v>40</v>
      </c>
      <c r="J126" s="1" t="s">
        <v>87</v>
      </c>
      <c r="K126" s="1" t="s">
        <v>112</v>
      </c>
      <c r="L126" s="1" t="s">
        <v>112</v>
      </c>
      <c r="M126" s="1"/>
      <c r="N126" s="3">
        <v>43910.48574074074</v>
      </c>
      <c r="O126" s="1" t="s">
        <v>101</v>
      </c>
      <c r="P126" s="1" t="s">
        <v>175</v>
      </c>
      <c r="Q126" s="1"/>
      <c r="R126" s="1" t="s">
        <v>101</v>
      </c>
      <c r="S126" s="2" t="s">
        <v>44</v>
      </c>
      <c r="T126" s="2" t="s">
        <v>30</v>
      </c>
      <c r="U126" s="2" t="s">
        <v>320</v>
      </c>
      <c r="V126" s="2" t="s">
        <v>415</v>
      </c>
      <c r="W126" s="2" t="s">
        <v>104</v>
      </c>
      <c r="X126" s="2" t="s">
        <v>50</v>
      </c>
      <c r="Y126" s="5">
        <v>20</v>
      </c>
      <c r="Z126" s="1" t="s">
        <v>32</v>
      </c>
      <c r="AA126" s="1" t="s">
        <v>33</v>
      </c>
      <c r="AB126" s="1" t="s">
        <v>113</v>
      </c>
      <c r="AC126" s="1" t="s">
        <v>34</v>
      </c>
      <c r="AD126" s="1" t="s">
        <v>35</v>
      </c>
      <c r="AE126" s="4">
        <v>1507735614</v>
      </c>
      <c r="AF126" s="1" t="s">
        <v>649</v>
      </c>
    </row>
    <row r="127" spans="1:32" x14ac:dyDescent="0.3">
      <c r="A127" s="3">
        <v>43860.868689201387</v>
      </c>
      <c r="B127" s="1" t="s">
        <v>101</v>
      </c>
      <c r="C127" s="6">
        <f>HYPERLINK(CONCATENATE("https://hsdes.intel.com/resource/",HSDES_ListObject_4350bbe4d88d48378ef60dfcc70ec4e2[cloned_id]),HSDES_ListObject_4350bbe4d88d48378ef60dfcc70ec4e2[cloned_id])</f>
        <v>14010803585</v>
      </c>
      <c r="D127" s="1" t="s">
        <v>114</v>
      </c>
      <c r="E127" s="2" t="s">
        <v>37</v>
      </c>
      <c r="F127" s="2" t="s">
        <v>27</v>
      </c>
      <c r="G127" s="2" t="s">
        <v>38</v>
      </c>
      <c r="H127" s="2" t="s">
        <v>39</v>
      </c>
      <c r="I127" s="2" t="s">
        <v>40</v>
      </c>
      <c r="J127" s="1" t="s">
        <v>29</v>
      </c>
      <c r="K127" s="1" t="s">
        <v>109</v>
      </c>
      <c r="L127" s="1" t="s">
        <v>109</v>
      </c>
      <c r="M127" s="1"/>
      <c r="N127" s="3">
        <v>43931.490671296298</v>
      </c>
      <c r="O127" s="1" t="s">
        <v>177</v>
      </c>
      <c r="P127" s="1" t="s">
        <v>178</v>
      </c>
      <c r="Q127" s="1"/>
      <c r="R127" s="1" t="s">
        <v>177</v>
      </c>
      <c r="S127" s="2" t="s">
        <v>44</v>
      </c>
      <c r="T127" s="2" t="s">
        <v>53</v>
      </c>
      <c r="U127" s="2" t="s">
        <v>320</v>
      </c>
      <c r="V127" s="2" t="s">
        <v>408</v>
      </c>
      <c r="W127" s="2" t="s">
        <v>104</v>
      </c>
      <c r="X127" s="2" t="s">
        <v>50</v>
      </c>
      <c r="Y127" s="5">
        <v>16</v>
      </c>
      <c r="Z127" s="1" t="s">
        <v>32</v>
      </c>
      <c r="AA127" s="1" t="s">
        <v>33</v>
      </c>
      <c r="AB127" s="1" t="s">
        <v>115</v>
      </c>
      <c r="AC127" s="1" t="s">
        <v>34</v>
      </c>
      <c r="AD127" s="1" t="s">
        <v>35</v>
      </c>
      <c r="AE127" s="4">
        <v>14010803585</v>
      </c>
      <c r="AF127" s="1" t="s">
        <v>652</v>
      </c>
    </row>
    <row r="128" spans="1:32" x14ac:dyDescent="0.3">
      <c r="A128" s="3">
        <v>43860.573193321761</v>
      </c>
      <c r="B128" s="1" t="s">
        <v>101</v>
      </c>
      <c r="C128" s="6">
        <f>HYPERLINK(CONCATENATE("https://hsdes.intel.com/resource/",HSDES_ListObject_4350bbe4d88d48378ef60dfcc70ec4e2[cloned_id]),HSDES_ListObject_4350bbe4d88d48378ef60dfcc70ec4e2[cloned_id])</f>
        <v>14010799755</v>
      </c>
      <c r="D128" s="1" t="s">
        <v>116</v>
      </c>
      <c r="E128" s="2" t="s">
        <v>26</v>
      </c>
      <c r="F128" s="2" t="s">
        <v>27</v>
      </c>
      <c r="G128" s="2" t="s">
        <v>86</v>
      </c>
      <c r="H128" s="2" t="s">
        <v>39</v>
      </c>
      <c r="I128" s="2" t="s">
        <v>40</v>
      </c>
      <c r="J128" s="1" t="s">
        <v>49</v>
      </c>
      <c r="K128" s="1" t="s">
        <v>109</v>
      </c>
      <c r="L128" s="1" t="s">
        <v>109</v>
      </c>
      <c r="M128" s="1"/>
      <c r="N128" s="3">
        <v>43861.041666666664</v>
      </c>
      <c r="O128" s="1" t="s">
        <v>101</v>
      </c>
      <c r="P128" s="1" t="s">
        <v>93</v>
      </c>
      <c r="Q128" s="1"/>
      <c r="R128" s="1" t="s">
        <v>101</v>
      </c>
      <c r="S128" s="2" t="s">
        <v>44</v>
      </c>
      <c r="T128" s="2" t="s">
        <v>53</v>
      </c>
      <c r="U128" s="2" t="s">
        <v>320</v>
      </c>
      <c r="V128" s="2" t="s">
        <v>414</v>
      </c>
      <c r="W128" s="2" t="s">
        <v>104</v>
      </c>
      <c r="X128" s="2" t="s">
        <v>50</v>
      </c>
      <c r="Y128" s="5">
        <v>16</v>
      </c>
      <c r="Z128" s="1" t="s">
        <v>32</v>
      </c>
      <c r="AA128" s="1" t="s">
        <v>33</v>
      </c>
      <c r="AB128" s="1" t="s">
        <v>117</v>
      </c>
      <c r="AC128" s="1" t="s">
        <v>34</v>
      </c>
      <c r="AD128" s="1" t="s">
        <v>35</v>
      </c>
      <c r="AE128" s="4">
        <v>14010799755</v>
      </c>
      <c r="AF128" s="1" t="s">
        <v>655</v>
      </c>
    </row>
    <row r="129" spans="1:32" x14ac:dyDescent="0.3">
      <c r="A129" s="3">
        <v>43860.561484293983</v>
      </c>
      <c r="B129" s="1" t="s">
        <v>101</v>
      </c>
      <c r="C129" s="6">
        <f>HYPERLINK(CONCATENATE("https://hsdes.intel.com/resource/",HSDES_ListObject_4350bbe4d88d48378ef60dfcc70ec4e2[cloned_id]),HSDES_ListObject_4350bbe4d88d48378ef60dfcc70ec4e2[cloned_id])</f>
        <v>14010799685</v>
      </c>
      <c r="D129" s="1" t="s">
        <v>118</v>
      </c>
      <c r="E129" s="2" t="s">
        <v>26</v>
      </c>
      <c r="F129" s="2" t="s">
        <v>27</v>
      </c>
      <c r="G129" s="2" t="s">
        <v>86</v>
      </c>
      <c r="H129" s="2" t="s">
        <v>39</v>
      </c>
      <c r="I129" s="2" t="s">
        <v>40</v>
      </c>
      <c r="J129" s="1" t="s">
        <v>87</v>
      </c>
      <c r="K129" s="1" t="s">
        <v>105</v>
      </c>
      <c r="L129" s="1" t="s">
        <v>105</v>
      </c>
      <c r="M129" s="1"/>
      <c r="N129" s="3">
        <v>43910.486006944448</v>
      </c>
      <c r="O129" s="1" t="s">
        <v>101</v>
      </c>
      <c r="P129" s="1" t="s">
        <v>175</v>
      </c>
      <c r="Q129" s="1"/>
      <c r="R129" s="1" t="s">
        <v>101</v>
      </c>
      <c r="S129" s="2" t="s">
        <v>44</v>
      </c>
      <c r="T129" s="2" t="s">
        <v>30</v>
      </c>
      <c r="U129" s="2" t="s">
        <v>320</v>
      </c>
      <c r="V129" s="2" t="s">
        <v>409</v>
      </c>
      <c r="W129" s="2" t="s">
        <v>104</v>
      </c>
      <c r="X129" s="2" t="s">
        <v>50</v>
      </c>
      <c r="Y129" s="5">
        <v>15</v>
      </c>
      <c r="Z129" s="1" t="s">
        <v>32</v>
      </c>
      <c r="AA129" s="1" t="s">
        <v>33</v>
      </c>
      <c r="AB129" s="1" t="s">
        <v>119</v>
      </c>
      <c r="AC129" s="1" t="s">
        <v>34</v>
      </c>
      <c r="AD129" s="1" t="s">
        <v>35</v>
      </c>
      <c r="AE129" s="4">
        <v>14010799685</v>
      </c>
      <c r="AF129" s="1" t="s">
        <v>657</v>
      </c>
    </row>
    <row r="130" spans="1:32" x14ac:dyDescent="0.3">
      <c r="A130" s="3">
        <v>43859.508560381946</v>
      </c>
      <c r="B130" s="1" t="s">
        <v>101</v>
      </c>
      <c r="C130" s="6">
        <f>HYPERLINK(CONCATENATE("https://hsdes.intel.com/resource/",HSDES_ListObject_4350bbe4d88d48378ef60dfcc70ec4e2[cloned_id]),HSDES_ListObject_4350bbe4d88d48378ef60dfcc70ec4e2[cloned_id])</f>
        <v>14010793429</v>
      </c>
      <c r="D130" s="1" t="s">
        <v>120</v>
      </c>
      <c r="E130" s="2" t="s">
        <v>26</v>
      </c>
      <c r="F130" s="2" t="s">
        <v>58</v>
      </c>
      <c r="G130" s="2" t="s">
        <v>86</v>
      </c>
      <c r="H130" s="2" t="s">
        <v>39</v>
      </c>
      <c r="I130" s="2" t="s">
        <v>40</v>
      </c>
      <c r="J130" s="1" t="s">
        <v>87</v>
      </c>
      <c r="K130" s="1" t="s">
        <v>121</v>
      </c>
      <c r="L130" s="1" t="s">
        <v>121</v>
      </c>
      <c r="M130" s="1"/>
      <c r="N130" s="3">
        <v>43865.041666666664</v>
      </c>
      <c r="O130" s="1" t="s">
        <v>93</v>
      </c>
      <c r="P130" s="1" t="s">
        <v>93</v>
      </c>
      <c r="Q130" s="1"/>
      <c r="R130" s="1" t="s">
        <v>93</v>
      </c>
      <c r="S130" s="2" t="s">
        <v>95</v>
      </c>
      <c r="T130" s="2" t="s">
        <v>30</v>
      </c>
      <c r="U130" s="2" t="s">
        <v>320</v>
      </c>
      <c r="V130" s="2" t="s">
        <v>414</v>
      </c>
      <c r="W130" s="2" t="s">
        <v>104</v>
      </c>
      <c r="X130" s="2" t="s">
        <v>46</v>
      </c>
      <c r="Y130" s="5">
        <v>18</v>
      </c>
      <c r="Z130" s="1" t="s">
        <v>32</v>
      </c>
      <c r="AA130" s="1" t="s">
        <v>33</v>
      </c>
      <c r="AB130" s="1" t="s">
        <v>122</v>
      </c>
      <c r="AC130" s="1" t="s">
        <v>34</v>
      </c>
      <c r="AD130" s="1" t="s">
        <v>35</v>
      </c>
      <c r="AE130" s="4">
        <v>14010793429</v>
      </c>
      <c r="AF130" s="1" t="s">
        <v>658</v>
      </c>
    </row>
    <row r="131" spans="1:32" x14ac:dyDescent="0.3">
      <c r="A131" s="3">
        <v>43859.4062690625</v>
      </c>
      <c r="B131" s="1" t="s">
        <v>101</v>
      </c>
      <c r="C131" s="6">
        <f>HYPERLINK(CONCATENATE("https://hsdes.intel.com/resource/",HSDES_ListObject_4350bbe4d88d48378ef60dfcc70ec4e2[cloned_id]),HSDES_ListObject_4350bbe4d88d48378ef60dfcc70ec4e2[cloned_id])</f>
        <v>14010791421</v>
      </c>
      <c r="D131" s="1" t="s">
        <v>123</v>
      </c>
      <c r="E131" s="2" t="s">
        <v>26</v>
      </c>
      <c r="F131" s="2" t="s">
        <v>58</v>
      </c>
      <c r="G131" s="2" t="s">
        <v>86</v>
      </c>
      <c r="H131" s="2" t="s">
        <v>39</v>
      </c>
      <c r="I131" s="2" t="s">
        <v>40</v>
      </c>
      <c r="J131" s="1" t="s">
        <v>87</v>
      </c>
      <c r="K131" s="1" t="s">
        <v>109</v>
      </c>
      <c r="L131" s="1" t="s">
        <v>121</v>
      </c>
      <c r="M131" s="1"/>
      <c r="N131" s="3">
        <v>43945.543969907405</v>
      </c>
      <c r="O131" s="1" t="s">
        <v>173</v>
      </c>
      <c r="P131" s="1" t="s">
        <v>439</v>
      </c>
      <c r="Q131" s="1"/>
      <c r="R131" s="1" t="s">
        <v>173</v>
      </c>
      <c r="S131" s="2" t="s">
        <v>44</v>
      </c>
      <c r="T131" s="2" t="s">
        <v>53</v>
      </c>
      <c r="U131" s="2" t="s">
        <v>320</v>
      </c>
      <c r="V131" s="2" t="s">
        <v>408</v>
      </c>
      <c r="W131" s="2" t="s">
        <v>104</v>
      </c>
      <c r="X131" s="2" t="s">
        <v>50</v>
      </c>
      <c r="Y131" s="5">
        <v>16</v>
      </c>
      <c r="Z131" s="1" t="s">
        <v>32</v>
      </c>
      <c r="AA131" s="1" t="s">
        <v>33</v>
      </c>
      <c r="AB131" s="1" t="s">
        <v>124</v>
      </c>
      <c r="AC131" s="1" t="s">
        <v>34</v>
      </c>
      <c r="AD131" s="1" t="s">
        <v>35</v>
      </c>
      <c r="AE131" s="4">
        <v>14010791421</v>
      </c>
      <c r="AF131" s="1" t="s">
        <v>659</v>
      </c>
    </row>
    <row r="132" spans="1:32" x14ac:dyDescent="0.3">
      <c r="A132" s="3">
        <v>43858.515689618056</v>
      </c>
      <c r="B132" s="1" t="s">
        <v>101</v>
      </c>
      <c r="C132" s="6">
        <f>HYPERLINK(CONCATENATE("https://hsdes.intel.com/resource/",HSDES_ListObject_4350bbe4d88d48378ef60dfcc70ec4e2[cloned_id]),HSDES_ListObject_4350bbe4d88d48378ef60dfcc70ec4e2[cloned_id])</f>
        <v>14010786818</v>
      </c>
      <c r="D132" s="1" t="s">
        <v>299</v>
      </c>
      <c r="E132" s="2" t="s">
        <v>218</v>
      </c>
      <c r="F132" s="2" t="s">
        <v>27</v>
      </c>
      <c r="G132" s="2" t="s">
        <v>303</v>
      </c>
      <c r="H132" s="2" t="s">
        <v>55</v>
      </c>
      <c r="I132" s="2" t="s">
        <v>300</v>
      </c>
      <c r="J132" s="1" t="s">
        <v>29</v>
      </c>
      <c r="K132" s="1" t="s">
        <v>284</v>
      </c>
      <c r="L132" s="1" t="s">
        <v>29</v>
      </c>
      <c r="M132" s="1"/>
      <c r="N132" s="3"/>
      <c r="O132" s="1"/>
      <c r="P132" s="1"/>
      <c r="Q132" s="1"/>
      <c r="R132" s="1"/>
      <c r="S132" s="2" t="s">
        <v>44</v>
      </c>
      <c r="T132" s="2" t="s">
        <v>30</v>
      </c>
      <c r="U132" s="2" t="s">
        <v>285</v>
      </c>
      <c r="V132" s="2" t="s">
        <v>285</v>
      </c>
      <c r="W132" s="2" t="s">
        <v>104</v>
      </c>
      <c r="X132" s="2"/>
      <c r="Y132" s="5">
        <v>7</v>
      </c>
      <c r="Z132" s="1" t="s">
        <v>32</v>
      </c>
      <c r="AA132" s="1" t="s">
        <v>33</v>
      </c>
      <c r="AB132" s="1" t="s">
        <v>302</v>
      </c>
      <c r="AC132" s="1" t="s">
        <v>34</v>
      </c>
      <c r="AD132" s="1" t="s">
        <v>35</v>
      </c>
      <c r="AE132" s="4">
        <v>14010786818</v>
      </c>
      <c r="AF132" s="1" t="s">
        <v>660</v>
      </c>
    </row>
    <row r="133" spans="1:32" x14ac:dyDescent="0.3">
      <c r="A133" s="3">
        <v>43858.515631284725</v>
      </c>
      <c r="B133" s="1" t="s">
        <v>101</v>
      </c>
      <c r="C133" s="6">
        <f>HYPERLINK(CONCATENATE("https://hsdes.intel.com/resource/",HSDES_ListObject_4350bbe4d88d48378ef60dfcc70ec4e2[cloned_id]),HSDES_ListObject_4350bbe4d88d48378ef60dfcc70ec4e2[cloned_id])</f>
        <v>14010786816</v>
      </c>
      <c r="D133" s="1" t="s">
        <v>299</v>
      </c>
      <c r="E133" s="2" t="s">
        <v>218</v>
      </c>
      <c r="F133" s="2" t="s">
        <v>27</v>
      </c>
      <c r="G133" s="2" t="s">
        <v>303</v>
      </c>
      <c r="H133" s="2" t="s">
        <v>55</v>
      </c>
      <c r="I133" s="2" t="s">
        <v>300</v>
      </c>
      <c r="J133" s="1" t="s">
        <v>29</v>
      </c>
      <c r="K133" s="1" t="s">
        <v>29</v>
      </c>
      <c r="L133" s="1" t="s">
        <v>29</v>
      </c>
      <c r="M133" s="1"/>
      <c r="N133" s="3"/>
      <c r="O133" s="1"/>
      <c r="P133" s="1"/>
      <c r="Q133" s="1"/>
      <c r="R133" s="1"/>
      <c r="S133" s="2" t="s">
        <v>44</v>
      </c>
      <c r="T133" s="2" t="s">
        <v>30</v>
      </c>
      <c r="U133" s="2" t="s">
        <v>320</v>
      </c>
      <c r="V133" s="2" t="s">
        <v>408</v>
      </c>
      <c r="W133" s="2" t="s">
        <v>104</v>
      </c>
      <c r="X133" s="2"/>
      <c r="Y133" s="5">
        <v>7</v>
      </c>
      <c r="Z133" s="1" t="s">
        <v>32</v>
      </c>
      <c r="AA133" s="1" t="s">
        <v>33</v>
      </c>
      <c r="AB133" s="1" t="s">
        <v>640</v>
      </c>
      <c r="AC133" s="1" t="s">
        <v>34</v>
      </c>
      <c r="AD133" s="1" t="s">
        <v>35</v>
      </c>
      <c r="AE133" s="4">
        <v>14010786816</v>
      </c>
      <c r="AF133" s="1" t="s">
        <v>661</v>
      </c>
    </row>
    <row r="134" spans="1:32" x14ac:dyDescent="0.3">
      <c r="A134" s="3">
        <v>43858.459498923614</v>
      </c>
      <c r="B134" s="1" t="s">
        <v>101</v>
      </c>
      <c r="C134" s="6">
        <f>HYPERLINK(CONCATENATE("https://hsdes.intel.com/resource/",HSDES_ListObject_4350bbe4d88d48378ef60dfcc70ec4e2[cloned_id]),HSDES_ListObject_4350bbe4d88d48378ef60dfcc70ec4e2[cloned_id])</f>
        <v>14010786068</v>
      </c>
      <c r="D134" s="1" t="s">
        <v>304</v>
      </c>
      <c r="E134" s="2" t="s">
        <v>26</v>
      </c>
      <c r="F134" s="2" t="s">
        <v>27</v>
      </c>
      <c r="G134" s="2" t="s">
        <v>283</v>
      </c>
      <c r="H134" s="2" t="s">
        <v>39</v>
      </c>
      <c r="I134" s="2" t="s">
        <v>40</v>
      </c>
      <c r="J134" s="1" t="s">
        <v>305</v>
      </c>
      <c r="K134" s="1" t="s">
        <v>29</v>
      </c>
      <c r="L134" s="1" t="s">
        <v>29</v>
      </c>
      <c r="M134" s="1"/>
      <c r="N134" s="3">
        <v>43973</v>
      </c>
      <c r="O134" s="1" t="s">
        <v>535</v>
      </c>
      <c r="P134" s="1" t="s">
        <v>535</v>
      </c>
      <c r="Q134" s="1"/>
      <c r="R134" s="1" t="s">
        <v>535</v>
      </c>
      <c r="S134" s="2" t="s">
        <v>234</v>
      </c>
      <c r="T134" s="2" t="s">
        <v>30</v>
      </c>
      <c r="U134" s="2" t="s">
        <v>285</v>
      </c>
      <c r="V134" s="2" t="s">
        <v>407</v>
      </c>
      <c r="W134" s="2" t="s">
        <v>104</v>
      </c>
      <c r="X134" s="2" t="s">
        <v>46</v>
      </c>
      <c r="Y134" s="5">
        <v>11</v>
      </c>
      <c r="Z134" s="1" t="s">
        <v>32</v>
      </c>
      <c r="AA134" s="1" t="s">
        <v>33</v>
      </c>
      <c r="AB134" s="1" t="s">
        <v>306</v>
      </c>
      <c r="AC134" s="1" t="s">
        <v>34</v>
      </c>
      <c r="AD134" s="1" t="s">
        <v>35</v>
      </c>
      <c r="AE134" s="4">
        <v>14010786068</v>
      </c>
      <c r="AF134" s="1" t="s">
        <v>662</v>
      </c>
    </row>
    <row r="135" spans="1:32" x14ac:dyDescent="0.3">
      <c r="A135" s="3">
        <v>43858.444057326386</v>
      </c>
      <c r="B135" s="1" t="s">
        <v>101</v>
      </c>
      <c r="C135" s="6">
        <f>HYPERLINK(CONCATENATE("https://hsdes.intel.com/resource/",HSDES_ListObject_4350bbe4d88d48378ef60dfcc70ec4e2[cloned_id]),HSDES_ListObject_4350bbe4d88d48378ef60dfcc70ec4e2[cloned_id])</f>
        <v>14010785873</v>
      </c>
      <c r="D135" s="1" t="s">
        <v>307</v>
      </c>
      <c r="E135" s="2" t="s">
        <v>26</v>
      </c>
      <c r="F135" s="2" t="s">
        <v>27</v>
      </c>
      <c r="G135" s="2" t="s">
        <v>283</v>
      </c>
      <c r="H135" s="2" t="s">
        <v>39</v>
      </c>
      <c r="I135" s="2" t="s">
        <v>40</v>
      </c>
      <c r="J135" s="1" t="s">
        <v>305</v>
      </c>
      <c r="K135" s="1" t="s">
        <v>29</v>
      </c>
      <c r="L135" s="1" t="s">
        <v>29</v>
      </c>
      <c r="M135" s="1"/>
      <c r="N135" s="3">
        <v>43990</v>
      </c>
      <c r="O135" s="1" t="s">
        <v>534</v>
      </c>
      <c r="P135" s="1" t="s">
        <v>534</v>
      </c>
      <c r="Q135" s="1"/>
      <c r="R135" s="1" t="s">
        <v>534</v>
      </c>
      <c r="S135" s="2" t="s">
        <v>234</v>
      </c>
      <c r="T135" s="2" t="s">
        <v>30</v>
      </c>
      <c r="U135" s="2" t="s">
        <v>285</v>
      </c>
      <c r="V135" s="2" t="s">
        <v>409</v>
      </c>
      <c r="W135" s="2" t="s">
        <v>104</v>
      </c>
      <c r="X135" s="2" t="s">
        <v>46</v>
      </c>
      <c r="Y135" s="5">
        <v>13</v>
      </c>
      <c r="Z135" s="1" t="s">
        <v>32</v>
      </c>
      <c r="AA135" s="1" t="s">
        <v>33</v>
      </c>
      <c r="AB135" s="1" t="s">
        <v>308</v>
      </c>
      <c r="AC135" s="1" t="s">
        <v>34</v>
      </c>
      <c r="AD135" s="1" t="s">
        <v>35</v>
      </c>
      <c r="AE135" s="4">
        <v>14010785873</v>
      </c>
      <c r="AF135" s="1" t="s">
        <v>665</v>
      </c>
    </row>
    <row r="136" spans="1:32" x14ac:dyDescent="0.3">
      <c r="A136" s="3">
        <v>43858.203300231478</v>
      </c>
      <c r="B136" s="1" t="s">
        <v>101</v>
      </c>
      <c r="C136" s="6">
        <f>HYPERLINK(CONCATENATE("https://hsdes.intel.com/resource/",HSDES_ListObject_4350bbe4d88d48378ef60dfcc70ec4e2[cloned_id]),HSDES_ListObject_4350bbe4d88d48378ef60dfcc70ec4e2[cloned_id])</f>
        <v>16010734146</v>
      </c>
      <c r="D136" s="1" t="s">
        <v>125</v>
      </c>
      <c r="E136" s="2" t="s">
        <v>26</v>
      </c>
      <c r="F136" s="2" t="s">
        <v>27</v>
      </c>
      <c r="G136" s="2" t="s">
        <v>86</v>
      </c>
      <c r="H136" s="2" t="s">
        <v>39</v>
      </c>
      <c r="I136" s="2" t="s">
        <v>40</v>
      </c>
      <c r="J136" s="1" t="s">
        <v>49</v>
      </c>
      <c r="K136" s="1" t="s">
        <v>126</v>
      </c>
      <c r="L136" s="1" t="s">
        <v>126</v>
      </c>
      <c r="M136" s="1"/>
      <c r="N136" s="3">
        <v>43910.486006944448</v>
      </c>
      <c r="O136" s="1" t="s">
        <v>101</v>
      </c>
      <c r="P136" s="1" t="s">
        <v>169</v>
      </c>
      <c r="Q136" s="1"/>
      <c r="R136" s="1" t="s">
        <v>101</v>
      </c>
      <c r="S136" s="2" t="s">
        <v>44</v>
      </c>
      <c r="T136" s="2" t="s">
        <v>30</v>
      </c>
      <c r="U136" s="2" t="s">
        <v>320</v>
      </c>
      <c r="V136" s="2" t="s">
        <v>438</v>
      </c>
      <c r="W136" s="2" t="s">
        <v>104</v>
      </c>
      <c r="X136" s="2" t="s">
        <v>50</v>
      </c>
      <c r="Y136" s="5">
        <v>15</v>
      </c>
      <c r="Z136" s="1" t="s">
        <v>32</v>
      </c>
      <c r="AA136" s="1" t="s">
        <v>33</v>
      </c>
      <c r="AB136" s="1" t="s">
        <v>127</v>
      </c>
      <c r="AC136" s="1" t="s">
        <v>34</v>
      </c>
      <c r="AD136" s="1" t="s">
        <v>35</v>
      </c>
      <c r="AE136" s="4">
        <v>16010734146</v>
      </c>
      <c r="AF136" s="1" t="s">
        <v>666</v>
      </c>
    </row>
    <row r="137" spans="1:32" x14ac:dyDescent="0.3">
      <c r="A137" s="3">
        <v>43857.466041122687</v>
      </c>
      <c r="B137" s="1" t="s">
        <v>101</v>
      </c>
      <c r="C137" s="6">
        <f>HYPERLINK(CONCATENATE("https://hsdes.intel.com/resource/",HSDES_ListObject_4350bbe4d88d48378ef60dfcc70ec4e2[cloned_id]),HSDES_ListObject_4350bbe4d88d48378ef60dfcc70ec4e2[cloned_id])</f>
        <v>14010779481</v>
      </c>
      <c r="D137" s="1" t="s">
        <v>309</v>
      </c>
      <c r="E137" s="2" t="s">
        <v>43</v>
      </c>
      <c r="F137" s="2" t="s">
        <v>27</v>
      </c>
      <c r="G137" s="2" t="s">
        <v>405</v>
      </c>
      <c r="H137" s="2" t="s">
        <v>55</v>
      </c>
      <c r="I137" s="2" t="s">
        <v>300</v>
      </c>
      <c r="J137" s="1" t="s">
        <v>49</v>
      </c>
      <c r="K137" s="1" t="s">
        <v>219</v>
      </c>
      <c r="L137" s="1" t="s">
        <v>29</v>
      </c>
      <c r="M137" s="1"/>
      <c r="N137" s="3"/>
      <c r="O137" s="1"/>
      <c r="P137" s="1"/>
      <c r="Q137" s="1"/>
      <c r="R137" s="1"/>
      <c r="S137" s="2" t="s">
        <v>310</v>
      </c>
      <c r="T137" s="2" t="s">
        <v>30</v>
      </c>
      <c r="U137" s="2" t="s">
        <v>320</v>
      </c>
      <c r="V137" s="2" t="s">
        <v>408</v>
      </c>
      <c r="W137" s="2" t="s">
        <v>104</v>
      </c>
      <c r="X137" s="2"/>
      <c r="Y137" s="5">
        <v>8</v>
      </c>
      <c r="Z137" s="1" t="s">
        <v>32</v>
      </c>
      <c r="AA137" s="1" t="s">
        <v>33</v>
      </c>
      <c r="AB137" s="1" t="s">
        <v>645</v>
      </c>
      <c r="AC137" s="1" t="s">
        <v>34</v>
      </c>
      <c r="AD137" s="1" t="s">
        <v>35</v>
      </c>
      <c r="AE137" s="4">
        <v>14010779481</v>
      </c>
      <c r="AF137" s="1" t="s">
        <v>667</v>
      </c>
    </row>
    <row r="138" spans="1:32" x14ac:dyDescent="0.3">
      <c r="A138" s="3">
        <v>43857.465750694442</v>
      </c>
      <c r="B138" s="1" t="s">
        <v>101</v>
      </c>
      <c r="C138" s="6">
        <f>HYPERLINK(CONCATENATE("https://hsdes.intel.com/resource/",HSDES_ListObject_4350bbe4d88d48378ef60dfcc70ec4e2[cloned_id]),HSDES_ListObject_4350bbe4d88d48378ef60dfcc70ec4e2[cloned_id])</f>
        <v>14010779478</v>
      </c>
      <c r="D138" s="1" t="s">
        <v>309</v>
      </c>
      <c r="E138" s="2" t="s">
        <v>43</v>
      </c>
      <c r="F138" s="2" t="s">
        <v>27</v>
      </c>
      <c r="G138" s="2" t="s">
        <v>405</v>
      </c>
      <c r="H138" s="2" t="s">
        <v>55</v>
      </c>
      <c r="I138" s="2" t="s">
        <v>300</v>
      </c>
      <c r="J138" s="1" t="s">
        <v>284</v>
      </c>
      <c r="K138" s="1" t="s">
        <v>301</v>
      </c>
      <c r="L138" s="1" t="s">
        <v>29</v>
      </c>
      <c r="M138" s="1"/>
      <c r="N138" s="3"/>
      <c r="O138" s="1"/>
      <c r="P138" s="1"/>
      <c r="Q138" s="1"/>
      <c r="R138" s="1"/>
      <c r="S138" s="2" t="s">
        <v>310</v>
      </c>
      <c r="T138" s="2" t="s">
        <v>30</v>
      </c>
      <c r="U138" s="2" t="s">
        <v>285</v>
      </c>
      <c r="V138" s="2" t="s">
        <v>285</v>
      </c>
      <c r="W138" s="2" t="s">
        <v>104</v>
      </c>
      <c r="X138" s="2"/>
      <c r="Y138" s="5">
        <v>7</v>
      </c>
      <c r="Z138" s="1" t="s">
        <v>32</v>
      </c>
      <c r="AA138" s="1" t="s">
        <v>33</v>
      </c>
      <c r="AB138" s="1" t="s">
        <v>311</v>
      </c>
      <c r="AC138" s="1" t="s">
        <v>34</v>
      </c>
      <c r="AD138" s="1" t="s">
        <v>35</v>
      </c>
      <c r="AE138" s="4">
        <v>14010779478</v>
      </c>
      <c r="AF138" s="1" t="s">
        <v>668</v>
      </c>
    </row>
    <row r="139" spans="1:32" x14ac:dyDescent="0.3">
      <c r="A139" s="3">
        <v>43857.240577395831</v>
      </c>
      <c r="B139" s="1" t="s">
        <v>101</v>
      </c>
      <c r="C139" s="6">
        <f>HYPERLINK(CONCATENATE("https://hsdes.intel.com/resource/",HSDES_ListObject_4350bbe4d88d48378ef60dfcc70ec4e2[cloned_id]),HSDES_ListObject_4350bbe4d88d48378ef60dfcc70ec4e2[cloned_id])</f>
        <v>16010732080</v>
      </c>
      <c r="D139" s="1" t="s">
        <v>128</v>
      </c>
      <c r="E139" s="2" t="s">
        <v>26</v>
      </c>
      <c r="F139" s="2" t="s">
        <v>27</v>
      </c>
      <c r="G139" s="2" t="s">
        <v>86</v>
      </c>
      <c r="H139" s="2" t="s">
        <v>28</v>
      </c>
      <c r="I139" s="2" t="s">
        <v>83</v>
      </c>
      <c r="J139" s="1" t="s">
        <v>49</v>
      </c>
      <c r="K139" s="1" t="s">
        <v>126</v>
      </c>
      <c r="L139" s="1" t="s">
        <v>126</v>
      </c>
      <c r="M139" s="1"/>
      <c r="N139" s="3"/>
      <c r="O139" s="1"/>
      <c r="P139" s="1"/>
      <c r="Q139" s="1" t="s">
        <v>101</v>
      </c>
      <c r="R139" s="1"/>
      <c r="S139" s="2" t="s">
        <v>44</v>
      </c>
      <c r="T139" s="2" t="s">
        <v>30</v>
      </c>
      <c r="U139" s="2" t="s">
        <v>320</v>
      </c>
      <c r="V139" s="2" t="s">
        <v>417</v>
      </c>
      <c r="W139" s="2" t="s">
        <v>104</v>
      </c>
      <c r="X139" s="2"/>
      <c r="Y139" s="5">
        <v>7</v>
      </c>
      <c r="Z139" s="1" t="s">
        <v>32</v>
      </c>
      <c r="AA139" s="1" t="s">
        <v>33</v>
      </c>
      <c r="AB139" s="1" t="s">
        <v>129</v>
      </c>
      <c r="AC139" s="1" t="s">
        <v>34</v>
      </c>
      <c r="AD139" s="1" t="s">
        <v>35</v>
      </c>
      <c r="AE139" s="4">
        <v>16010732080</v>
      </c>
      <c r="AF139" s="1" t="s">
        <v>669</v>
      </c>
    </row>
    <row r="140" spans="1:32" x14ac:dyDescent="0.3">
      <c r="A140" s="3">
        <v>43853.74872329861</v>
      </c>
      <c r="B140" s="1" t="s">
        <v>88</v>
      </c>
      <c r="C140" s="6">
        <f>HYPERLINK(CONCATENATE("https://hsdes.intel.com/resource/",HSDES_ListObject_4350bbe4d88d48378ef60dfcc70ec4e2[cloned_id]),HSDES_ListObject_4350bbe4d88d48378ef60dfcc70ec4e2[cloned_id])</f>
        <v>14010766305</v>
      </c>
      <c r="D140" s="1" t="s">
        <v>130</v>
      </c>
      <c r="E140" s="2" t="s">
        <v>26</v>
      </c>
      <c r="F140" s="2" t="s">
        <v>27</v>
      </c>
      <c r="G140" s="2" t="s">
        <v>86</v>
      </c>
      <c r="H140" s="2" t="s">
        <v>39</v>
      </c>
      <c r="I140" s="2" t="s">
        <v>40</v>
      </c>
      <c r="J140" s="1" t="s">
        <v>49</v>
      </c>
      <c r="K140" s="1" t="s">
        <v>109</v>
      </c>
      <c r="L140" s="1" t="s">
        <v>109</v>
      </c>
      <c r="M140" s="1"/>
      <c r="N140" s="3">
        <v>43857.041666666664</v>
      </c>
      <c r="O140" s="1" t="s">
        <v>101</v>
      </c>
      <c r="P140" s="1" t="s">
        <v>93</v>
      </c>
      <c r="Q140" s="1"/>
      <c r="R140" s="1" t="s">
        <v>101</v>
      </c>
      <c r="S140" s="2" t="s">
        <v>44</v>
      </c>
      <c r="T140" s="2" t="s">
        <v>53</v>
      </c>
      <c r="U140" s="2" t="s">
        <v>320</v>
      </c>
      <c r="V140" s="2" t="s">
        <v>416</v>
      </c>
      <c r="W140" s="2" t="s">
        <v>104</v>
      </c>
      <c r="X140" s="2" t="s">
        <v>50</v>
      </c>
      <c r="Y140" s="5">
        <v>22</v>
      </c>
      <c r="Z140" s="1" t="s">
        <v>32</v>
      </c>
      <c r="AA140" s="1" t="s">
        <v>33</v>
      </c>
      <c r="AB140" s="1" t="s">
        <v>131</v>
      </c>
      <c r="AC140" s="1" t="s">
        <v>34</v>
      </c>
      <c r="AD140" s="1" t="s">
        <v>35</v>
      </c>
      <c r="AE140" s="4">
        <v>14010766305</v>
      </c>
      <c r="AF140" s="1" t="s">
        <v>670</v>
      </c>
    </row>
    <row r="141" spans="1:32" x14ac:dyDescent="0.3">
      <c r="A141" s="3">
        <v>43853.672110451385</v>
      </c>
      <c r="B141" s="1" t="s">
        <v>88</v>
      </c>
      <c r="C141" s="6">
        <f>HYPERLINK(CONCATENATE("https://hsdes.intel.com/resource/",HSDES_ListObject_4350bbe4d88d48378ef60dfcc70ec4e2[cloned_id]),HSDES_ListObject_4350bbe4d88d48378ef60dfcc70ec4e2[cloned_id])</f>
        <v>14010765354</v>
      </c>
      <c r="D141" s="1" t="s">
        <v>650</v>
      </c>
      <c r="E141" s="2" t="s">
        <v>26</v>
      </c>
      <c r="F141" s="2" t="s">
        <v>27</v>
      </c>
      <c r="G141" s="2" t="s">
        <v>283</v>
      </c>
      <c r="H141" s="2" t="s">
        <v>39</v>
      </c>
      <c r="I141" s="2" t="s">
        <v>210</v>
      </c>
      <c r="J141" s="1" t="s">
        <v>219</v>
      </c>
      <c r="K141" s="1" t="s">
        <v>219</v>
      </c>
      <c r="L141" s="1" t="s">
        <v>219</v>
      </c>
      <c r="M141" s="1"/>
      <c r="N141" s="3">
        <v>43978</v>
      </c>
      <c r="O141" s="1" t="s">
        <v>439</v>
      </c>
      <c r="P141" s="1" t="s">
        <v>439</v>
      </c>
      <c r="Q141" s="1"/>
      <c r="R141" s="1" t="s">
        <v>439</v>
      </c>
      <c r="S141" s="2" t="s">
        <v>44</v>
      </c>
      <c r="T141" s="2" t="s">
        <v>30</v>
      </c>
      <c r="U141" s="2" t="s">
        <v>320</v>
      </c>
      <c r="V141" s="2" t="s">
        <v>408</v>
      </c>
      <c r="W141" s="2" t="s">
        <v>104</v>
      </c>
      <c r="X141" s="2" t="s">
        <v>50</v>
      </c>
      <c r="Y141" s="5">
        <v>6</v>
      </c>
      <c r="Z141" s="1" t="s">
        <v>32</v>
      </c>
      <c r="AA141" s="1" t="s">
        <v>33</v>
      </c>
      <c r="AB141" s="1" t="s">
        <v>651</v>
      </c>
      <c r="AC141" s="1" t="s">
        <v>34</v>
      </c>
      <c r="AD141" s="1" t="s">
        <v>35</v>
      </c>
      <c r="AE141" s="4">
        <v>14010765354</v>
      </c>
      <c r="AF141" s="1" t="s">
        <v>671</v>
      </c>
    </row>
    <row r="142" spans="1:32" x14ac:dyDescent="0.3">
      <c r="A142" s="3">
        <v>43853.669654050929</v>
      </c>
      <c r="B142" s="1" t="s">
        <v>88</v>
      </c>
      <c r="C142" s="6">
        <f>HYPERLINK(CONCATENATE("https://hsdes.intel.com/resource/",HSDES_ListObject_4350bbe4d88d48378ef60dfcc70ec4e2[cloned_id]),HSDES_ListObject_4350bbe4d88d48378ef60dfcc70ec4e2[cloned_id])</f>
        <v>14010765338</v>
      </c>
      <c r="D142" s="1" t="s">
        <v>653</v>
      </c>
      <c r="E142" s="2" t="s">
        <v>26</v>
      </c>
      <c r="F142" s="2" t="s">
        <v>27</v>
      </c>
      <c r="G142" s="2" t="s">
        <v>283</v>
      </c>
      <c r="H142" s="2" t="s">
        <v>39</v>
      </c>
      <c r="I142" s="2" t="s">
        <v>40</v>
      </c>
      <c r="J142" s="1" t="s">
        <v>219</v>
      </c>
      <c r="K142" s="1" t="s">
        <v>219</v>
      </c>
      <c r="L142" s="1" t="s">
        <v>219</v>
      </c>
      <c r="M142" s="1"/>
      <c r="N142" s="3">
        <v>43978</v>
      </c>
      <c r="O142" s="1" t="s">
        <v>439</v>
      </c>
      <c r="P142" s="1" t="s">
        <v>439</v>
      </c>
      <c r="Q142" s="1"/>
      <c r="R142" s="1" t="s">
        <v>439</v>
      </c>
      <c r="S142" s="2" t="s">
        <v>44</v>
      </c>
      <c r="T142" s="2" t="s">
        <v>30</v>
      </c>
      <c r="U142" s="2" t="s">
        <v>320</v>
      </c>
      <c r="V142" s="2" t="s">
        <v>408</v>
      </c>
      <c r="W142" s="2" t="s">
        <v>104</v>
      </c>
      <c r="X142" s="2" t="s">
        <v>50</v>
      </c>
      <c r="Y142" s="5">
        <v>7</v>
      </c>
      <c r="Z142" s="1" t="s">
        <v>32</v>
      </c>
      <c r="AA142" s="1" t="s">
        <v>33</v>
      </c>
      <c r="AB142" s="1" t="s">
        <v>654</v>
      </c>
      <c r="AC142" s="1" t="s">
        <v>34</v>
      </c>
      <c r="AD142" s="1" t="s">
        <v>35</v>
      </c>
      <c r="AE142" s="4">
        <v>14010765338</v>
      </c>
      <c r="AF142" s="1" t="s">
        <v>672</v>
      </c>
    </row>
    <row r="143" spans="1:32" x14ac:dyDescent="0.3">
      <c r="A143" s="3">
        <v>43852.678983101854</v>
      </c>
      <c r="B143" s="1" t="s">
        <v>88</v>
      </c>
      <c r="C143" s="6">
        <f>HYPERLINK(CONCATENATE("https://hsdes.intel.com/resource/",HSDES_ListObject_4350bbe4d88d48378ef60dfcc70ec4e2[cloned_id]),HSDES_ListObject_4350bbe4d88d48378ef60dfcc70ec4e2[cloned_id])</f>
        <v>14010755928</v>
      </c>
      <c r="D143" s="1" t="s">
        <v>312</v>
      </c>
      <c r="E143" s="2" t="s">
        <v>26</v>
      </c>
      <c r="F143" s="2" t="s">
        <v>27</v>
      </c>
      <c r="G143" s="2" t="s">
        <v>283</v>
      </c>
      <c r="H143" s="2" t="s">
        <v>55</v>
      </c>
      <c r="I143" s="2" t="s">
        <v>89</v>
      </c>
      <c r="J143" s="1" t="s">
        <v>49</v>
      </c>
      <c r="K143" s="1" t="s">
        <v>29</v>
      </c>
      <c r="L143" s="1" t="s">
        <v>29</v>
      </c>
      <c r="M143" s="1"/>
      <c r="N143" s="3"/>
      <c r="O143" s="1"/>
      <c r="P143" s="1"/>
      <c r="Q143" s="1"/>
      <c r="R143" s="1"/>
      <c r="S143" s="2" t="s">
        <v>44</v>
      </c>
      <c r="T143" s="2" t="s">
        <v>30</v>
      </c>
      <c r="U143" s="2" t="s">
        <v>320</v>
      </c>
      <c r="V143" s="2" t="s">
        <v>409</v>
      </c>
      <c r="W143" s="2" t="s">
        <v>104</v>
      </c>
      <c r="X143" s="2"/>
      <c r="Y143" s="5">
        <v>4</v>
      </c>
      <c r="Z143" s="1" t="s">
        <v>32</v>
      </c>
      <c r="AA143" s="1" t="s">
        <v>33</v>
      </c>
      <c r="AB143" s="1" t="s">
        <v>656</v>
      </c>
      <c r="AC143" s="1" t="s">
        <v>34</v>
      </c>
      <c r="AD143" s="1" t="s">
        <v>35</v>
      </c>
      <c r="AE143" s="4">
        <v>14010755928</v>
      </c>
      <c r="AF143" s="1" t="s">
        <v>673</v>
      </c>
    </row>
    <row r="144" spans="1:32" x14ac:dyDescent="0.3">
      <c r="A144" s="3">
        <v>43852.675524571758</v>
      </c>
      <c r="B144" s="1" t="s">
        <v>88</v>
      </c>
      <c r="C144" s="6">
        <f>HYPERLINK(CONCATENATE("https://hsdes.intel.com/resource/",HSDES_ListObject_4350bbe4d88d48378ef60dfcc70ec4e2[cloned_id]),HSDES_ListObject_4350bbe4d88d48378ef60dfcc70ec4e2[cloned_id])</f>
        <v>14010755916</v>
      </c>
      <c r="D144" s="1" t="s">
        <v>312</v>
      </c>
      <c r="E144" s="2" t="s">
        <v>26</v>
      </c>
      <c r="F144" s="2" t="s">
        <v>27</v>
      </c>
      <c r="G144" s="2" t="s">
        <v>283</v>
      </c>
      <c r="H144" s="2" t="s">
        <v>97</v>
      </c>
      <c r="I144" s="2" t="s">
        <v>98</v>
      </c>
      <c r="J144" s="1" t="s">
        <v>288</v>
      </c>
      <c r="K144" s="1" t="s">
        <v>29</v>
      </c>
      <c r="L144" s="1" t="s">
        <v>29</v>
      </c>
      <c r="M144" s="1"/>
      <c r="N144" s="3">
        <v>43993</v>
      </c>
      <c r="O144" s="1" t="s">
        <v>535</v>
      </c>
      <c r="P144" s="1"/>
      <c r="Q144" s="1"/>
      <c r="R144" s="1" t="s">
        <v>439</v>
      </c>
      <c r="S144" s="2" t="s">
        <v>44</v>
      </c>
      <c r="T144" s="2" t="s">
        <v>30</v>
      </c>
      <c r="U144" s="2" t="s">
        <v>285</v>
      </c>
      <c r="V144" s="2" t="s">
        <v>285</v>
      </c>
      <c r="W144" s="2" t="s">
        <v>104</v>
      </c>
      <c r="X144" s="2" t="s">
        <v>46</v>
      </c>
      <c r="Y144" s="5">
        <v>5</v>
      </c>
      <c r="Z144" s="1" t="s">
        <v>32</v>
      </c>
      <c r="AA144" s="1" t="s">
        <v>33</v>
      </c>
      <c r="AB144" s="1" t="s">
        <v>313</v>
      </c>
      <c r="AC144" s="1" t="s">
        <v>34</v>
      </c>
      <c r="AD144" s="1" t="s">
        <v>35</v>
      </c>
      <c r="AE144" s="4">
        <v>14010755916</v>
      </c>
      <c r="AF144" s="1" t="s">
        <v>674</v>
      </c>
    </row>
    <row r="145" spans="1:32" x14ac:dyDescent="0.3">
      <c r="A145" s="3">
        <v>43852.503402581016</v>
      </c>
      <c r="B145" s="1" t="s">
        <v>88</v>
      </c>
      <c r="C145" s="6">
        <f>HYPERLINK(CONCATENATE("https://hsdes.intel.com/resource/",HSDES_ListObject_4350bbe4d88d48378ef60dfcc70ec4e2[cloned_id]),HSDES_ListObject_4350bbe4d88d48378ef60dfcc70ec4e2[cloned_id])</f>
        <v>14010753669</v>
      </c>
      <c r="D145" s="1" t="s">
        <v>132</v>
      </c>
      <c r="E145" s="2" t="s">
        <v>43</v>
      </c>
      <c r="F145" s="2" t="s">
        <v>58</v>
      </c>
      <c r="G145" s="2" t="s">
        <v>108</v>
      </c>
      <c r="H145" s="2" t="s">
        <v>531</v>
      </c>
      <c r="I145" s="2" t="s">
        <v>532</v>
      </c>
      <c r="J145" s="1" t="s">
        <v>109</v>
      </c>
      <c r="K145" s="1" t="s">
        <v>109</v>
      </c>
      <c r="L145" s="1" t="s">
        <v>109</v>
      </c>
      <c r="M145" s="1"/>
      <c r="N145" s="3">
        <v>43903.480069444442</v>
      </c>
      <c r="O145" s="1"/>
      <c r="P145" s="1"/>
      <c r="Q145" s="1"/>
      <c r="R145" s="1" t="s">
        <v>534</v>
      </c>
      <c r="S145" s="2" t="s">
        <v>44</v>
      </c>
      <c r="T145" s="2" t="s">
        <v>53</v>
      </c>
      <c r="U145" s="2" t="s">
        <v>320</v>
      </c>
      <c r="V145" s="2" t="s">
        <v>438</v>
      </c>
      <c r="W145" s="2" t="s">
        <v>104</v>
      </c>
      <c r="X145" s="2" t="s">
        <v>46</v>
      </c>
      <c r="Y145" s="5">
        <v>9</v>
      </c>
      <c r="Z145" s="1" t="s">
        <v>32</v>
      </c>
      <c r="AA145" s="1" t="s">
        <v>33</v>
      </c>
      <c r="AB145" s="1" t="s">
        <v>133</v>
      </c>
      <c r="AC145" s="1" t="s">
        <v>34</v>
      </c>
      <c r="AD145" s="1" t="s">
        <v>35</v>
      </c>
      <c r="AE145" s="4">
        <v>14010753669</v>
      </c>
      <c r="AF145" s="1" t="s">
        <v>675</v>
      </c>
    </row>
    <row r="146" spans="1:32" x14ac:dyDescent="0.3">
      <c r="A146" s="3">
        <v>43852.038384340274</v>
      </c>
      <c r="B146" s="1" t="s">
        <v>88</v>
      </c>
      <c r="C146" s="6">
        <f>HYPERLINK(CONCATENATE("https://hsdes.intel.com/resource/",HSDES_ListObject_4350bbe4d88d48378ef60dfcc70ec4e2[cloned_id]),HSDES_ListObject_4350bbe4d88d48378ef60dfcc70ec4e2[cloned_id])</f>
        <v>16010709065</v>
      </c>
      <c r="D146" s="1" t="s">
        <v>134</v>
      </c>
      <c r="E146" s="2" t="s">
        <v>37</v>
      </c>
      <c r="F146" s="2" t="s">
        <v>27</v>
      </c>
      <c r="G146" s="2" t="s">
        <v>38</v>
      </c>
      <c r="H146" s="2" t="s">
        <v>39</v>
      </c>
      <c r="I146" s="2" t="s">
        <v>40</v>
      </c>
      <c r="J146" s="1" t="s">
        <v>112</v>
      </c>
      <c r="K146" s="1" t="s">
        <v>112</v>
      </c>
      <c r="L146" s="1" t="s">
        <v>112</v>
      </c>
      <c r="M146" s="1"/>
      <c r="N146" s="3">
        <v>43858.041666666664</v>
      </c>
      <c r="O146" s="1" t="s">
        <v>174</v>
      </c>
      <c r="P146" s="1" t="s">
        <v>175</v>
      </c>
      <c r="Q146" s="1"/>
      <c r="R146" s="1" t="s">
        <v>101</v>
      </c>
      <c r="S146" s="2" t="s">
        <v>44</v>
      </c>
      <c r="T146" s="2" t="s">
        <v>30</v>
      </c>
      <c r="U146" s="2" t="s">
        <v>320</v>
      </c>
      <c r="V146" s="2" t="s">
        <v>408</v>
      </c>
      <c r="W146" s="2" t="s">
        <v>104</v>
      </c>
      <c r="X146" s="2" t="s">
        <v>46</v>
      </c>
      <c r="Y146" s="5">
        <v>17</v>
      </c>
      <c r="Z146" s="1" t="s">
        <v>32</v>
      </c>
      <c r="AA146" s="1" t="s">
        <v>33</v>
      </c>
      <c r="AB146" s="1" t="s">
        <v>135</v>
      </c>
      <c r="AC146" s="1" t="s">
        <v>34</v>
      </c>
      <c r="AD146" s="1" t="s">
        <v>35</v>
      </c>
      <c r="AE146" s="4">
        <v>16010709065</v>
      </c>
      <c r="AF146" s="1" t="s">
        <v>680</v>
      </c>
    </row>
    <row r="147" spans="1:32" x14ac:dyDescent="0.3">
      <c r="A147" s="3">
        <v>43847.769663854167</v>
      </c>
      <c r="B147" s="1" t="s">
        <v>94</v>
      </c>
      <c r="C147" s="6">
        <f>HYPERLINK(CONCATENATE("https://hsdes.intel.com/resource/",HSDES_ListObject_4350bbe4d88d48378ef60dfcc70ec4e2[cloned_id]),HSDES_ListObject_4350bbe4d88d48378ef60dfcc70ec4e2[cloned_id])</f>
        <v>14010734531</v>
      </c>
      <c r="D147" s="1" t="s">
        <v>194</v>
      </c>
      <c r="E147" s="2" t="s">
        <v>26</v>
      </c>
      <c r="F147" s="2" t="s">
        <v>27</v>
      </c>
      <c r="G147" s="2" t="s">
        <v>86</v>
      </c>
      <c r="H147" s="2" t="s">
        <v>39</v>
      </c>
      <c r="I147" s="2" t="s">
        <v>40</v>
      </c>
      <c r="J147" s="1" t="s">
        <v>87</v>
      </c>
      <c r="K147" s="1" t="s">
        <v>109</v>
      </c>
      <c r="L147" s="1" t="s">
        <v>109</v>
      </c>
      <c r="M147" s="1"/>
      <c r="N147" s="3">
        <v>43910.486006944448</v>
      </c>
      <c r="O147" s="1" t="s">
        <v>167</v>
      </c>
      <c r="P147" s="1" t="s">
        <v>439</v>
      </c>
      <c r="Q147" s="1"/>
      <c r="R147" s="1" t="s">
        <v>93</v>
      </c>
      <c r="S147" s="2" t="s">
        <v>44</v>
      </c>
      <c r="T147" s="2" t="s">
        <v>53</v>
      </c>
      <c r="U147" s="2" t="s">
        <v>320</v>
      </c>
      <c r="V147" s="2" t="s">
        <v>478</v>
      </c>
      <c r="W147" s="2" t="s">
        <v>104</v>
      </c>
      <c r="X147" s="2" t="s">
        <v>50</v>
      </c>
      <c r="Y147" s="5">
        <v>26</v>
      </c>
      <c r="Z147" s="1" t="s">
        <v>32</v>
      </c>
      <c r="AA147" s="1" t="s">
        <v>33</v>
      </c>
      <c r="AB147" s="1" t="s">
        <v>136</v>
      </c>
      <c r="AC147" s="1" t="s">
        <v>34</v>
      </c>
      <c r="AD147" s="1" t="s">
        <v>35</v>
      </c>
      <c r="AE147" s="4">
        <v>14010734531</v>
      </c>
      <c r="AF147" s="1" t="s">
        <v>704</v>
      </c>
    </row>
    <row r="148" spans="1:32" x14ac:dyDescent="0.3">
      <c r="A148" s="3">
        <v>43847.628964039352</v>
      </c>
      <c r="B148" s="1" t="s">
        <v>94</v>
      </c>
      <c r="C148" s="6">
        <f>HYPERLINK(CONCATENATE("https://hsdes.intel.com/resource/",HSDES_ListObject_4350bbe4d88d48378ef60dfcc70ec4e2[cloned_id]),HSDES_ListObject_4350bbe4d88d48378ef60dfcc70ec4e2[cloned_id])</f>
        <v>14010733186</v>
      </c>
      <c r="D148" s="1" t="s">
        <v>137</v>
      </c>
      <c r="E148" s="2" t="s">
        <v>37</v>
      </c>
      <c r="F148" s="2" t="s">
        <v>27</v>
      </c>
      <c r="G148" s="2" t="s">
        <v>38</v>
      </c>
      <c r="H148" s="2" t="s">
        <v>55</v>
      </c>
      <c r="I148" s="2" t="s">
        <v>89</v>
      </c>
      <c r="J148" s="1" t="s">
        <v>29</v>
      </c>
      <c r="K148" s="1" t="s">
        <v>109</v>
      </c>
      <c r="L148" s="1" t="s">
        <v>109</v>
      </c>
      <c r="M148" s="1"/>
      <c r="N148" s="3">
        <v>43910.532824074071</v>
      </c>
      <c r="O148" s="1"/>
      <c r="P148" s="1"/>
      <c r="Q148" s="1"/>
      <c r="R148" s="1"/>
      <c r="S148" s="2" t="s">
        <v>44</v>
      </c>
      <c r="T148" s="2" t="s">
        <v>53</v>
      </c>
      <c r="U148" s="2" t="s">
        <v>320</v>
      </c>
      <c r="V148" s="2" t="s">
        <v>432</v>
      </c>
      <c r="W148" s="2" t="s">
        <v>104</v>
      </c>
      <c r="X148" s="2" t="s">
        <v>46</v>
      </c>
      <c r="Y148" s="5">
        <v>21</v>
      </c>
      <c r="Z148" s="1" t="s">
        <v>32</v>
      </c>
      <c r="AA148" s="1" t="s">
        <v>33</v>
      </c>
      <c r="AB148" s="1" t="s">
        <v>138</v>
      </c>
      <c r="AC148" s="1" t="s">
        <v>34</v>
      </c>
      <c r="AD148" s="1" t="s">
        <v>35</v>
      </c>
      <c r="AE148" s="4">
        <v>14010733186</v>
      </c>
      <c r="AF148" s="1" t="s">
        <v>705</v>
      </c>
    </row>
    <row r="149" spans="1:32" x14ac:dyDescent="0.3">
      <c r="A149" s="3">
        <v>43844.474751932874</v>
      </c>
      <c r="B149" s="1" t="s">
        <v>94</v>
      </c>
      <c r="C149" s="6">
        <f>HYPERLINK(CONCATENATE("https://hsdes.intel.com/resource/",HSDES_ListObject_4350bbe4d88d48378ef60dfcc70ec4e2[cloned_id]),HSDES_ListObject_4350bbe4d88d48378ef60dfcc70ec4e2[cloned_id])</f>
        <v>14010703442</v>
      </c>
      <c r="D149" s="1" t="s">
        <v>663</v>
      </c>
      <c r="E149" s="2" t="s">
        <v>26</v>
      </c>
      <c r="F149" s="2" t="s">
        <v>58</v>
      </c>
      <c r="G149" s="2" t="s">
        <v>283</v>
      </c>
      <c r="H149" s="2" t="s">
        <v>39</v>
      </c>
      <c r="I149" s="2" t="s">
        <v>210</v>
      </c>
      <c r="J149" s="1" t="s">
        <v>237</v>
      </c>
      <c r="K149" s="1" t="s">
        <v>241</v>
      </c>
      <c r="L149" s="1" t="s">
        <v>241</v>
      </c>
      <c r="M149" s="1"/>
      <c r="N149" s="3">
        <v>43979.479166666664</v>
      </c>
      <c r="O149" s="1" t="s">
        <v>536</v>
      </c>
      <c r="P149" s="1" t="s">
        <v>536</v>
      </c>
      <c r="Q149" s="1"/>
      <c r="R149" s="1" t="s">
        <v>536</v>
      </c>
      <c r="S149" s="2" t="s">
        <v>95</v>
      </c>
      <c r="T149" s="2" t="s">
        <v>30</v>
      </c>
      <c r="U149" s="2" t="s">
        <v>320</v>
      </c>
      <c r="V149" s="2" t="s">
        <v>408</v>
      </c>
      <c r="W149" s="2" t="s">
        <v>104</v>
      </c>
      <c r="X149" s="2" t="s">
        <v>50</v>
      </c>
      <c r="Y149" s="5">
        <v>49</v>
      </c>
      <c r="Z149" s="1" t="s">
        <v>32</v>
      </c>
      <c r="AA149" s="1" t="s">
        <v>33</v>
      </c>
      <c r="AB149" s="1" t="s">
        <v>664</v>
      </c>
      <c r="AC149" s="1" t="s">
        <v>34</v>
      </c>
      <c r="AD149" s="1" t="s">
        <v>35</v>
      </c>
      <c r="AE149" s="4">
        <v>14010703442</v>
      </c>
      <c r="AF149" s="1" t="s">
        <v>743</v>
      </c>
    </row>
    <row r="150" spans="1:32" x14ac:dyDescent="0.3">
      <c r="A150" s="3">
        <v>43804.487390428243</v>
      </c>
      <c r="B150" s="1" t="s">
        <v>79</v>
      </c>
      <c r="C150" s="6">
        <f>HYPERLINK(CONCATENATE("https://hsdes.intel.com/resource/",HSDES_ListObject_4350bbe4d88d48378ef60dfcc70ec4e2[cloned_id]),HSDES_ListObject_4350bbe4d88d48378ef60dfcc70ec4e2[cloned_id])</f>
        <v>14010531957</v>
      </c>
      <c r="D150" s="1" t="s">
        <v>139</v>
      </c>
      <c r="E150" s="2" t="s">
        <v>26</v>
      </c>
      <c r="F150" s="2" t="s">
        <v>27</v>
      </c>
      <c r="G150" s="2" t="s">
        <v>86</v>
      </c>
      <c r="H150" s="2" t="s">
        <v>39</v>
      </c>
      <c r="I150" s="2" t="s">
        <v>40</v>
      </c>
      <c r="J150" s="1" t="s">
        <v>49</v>
      </c>
      <c r="K150" s="1" t="s">
        <v>140</v>
      </c>
      <c r="L150" s="1" t="s">
        <v>140</v>
      </c>
      <c r="M150" s="1"/>
      <c r="N150" s="3">
        <v>43804.041666666664</v>
      </c>
      <c r="O150" s="1" t="s">
        <v>79</v>
      </c>
      <c r="P150" s="1" t="s">
        <v>100</v>
      </c>
      <c r="Q150" s="1"/>
      <c r="R150" s="1" t="s">
        <v>79</v>
      </c>
      <c r="S150" s="2" t="s">
        <v>44</v>
      </c>
      <c r="T150" s="2" t="s">
        <v>30</v>
      </c>
      <c r="U150" s="2" t="s">
        <v>320</v>
      </c>
      <c r="V150" s="2" t="s">
        <v>417</v>
      </c>
      <c r="W150" s="2" t="s">
        <v>104</v>
      </c>
      <c r="X150" s="2" t="s">
        <v>46</v>
      </c>
      <c r="Y150" s="5">
        <v>9</v>
      </c>
      <c r="Z150" s="1" t="s">
        <v>32</v>
      </c>
      <c r="AA150" s="1" t="s">
        <v>33</v>
      </c>
      <c r="AB150" s="1" t="s">
        <v>141</v>
      </c>
      <c r="AC150" s="1" t="s">
        <v>34</v>
      </c>
      <c r="AD150" s="1" t="s">
        <v>35</v>
      </c>
      <c r="AE150" s="4">
        <v>14010531957</v>
      </c>
      <c r="AF150" s="1" t="s">
        <v>744</v>
      </c>
    </row>
    <row r="151" spans="1:32" x14ac:dyDescent="0.3">
      <c r="A151" s="3">
        <v>43804.47768491898</v>
      </c>
      <c r="B151" s="1" t="s">
        <v>79</v>
      </c>
      <c r="C151" s="6">
        <f>HYPERLINK(CONCATENATE("https://hsdes.intel.com/resource/",HSDES_ListObject_4350bbe4d88d48378ef60dfcc70ec4e2[cloned_id]),HSDES_ListObject_4350bbe4d88d48378ef60dfcc70ec4e2[cloned_id])</f>
        <v>14010531826</v>
      </c>
      <c r="D151" s="1" t="s">
        <v>142</v>
      </c>
      <c r="E151" s="2" t="s">
        <v>26</v>
      </c>
      <c r="F151" s="2" t="s">
        <v>27</v>
      </c>
      <c r="G151" s="2" t="s">
        <v>86</v>
      </c>
      <c r="H151" s="2" t="s">
        <v>39</v>
      </c>
      <c r="I151" s="2" t="s">
        <v>40</v>
      </c>
      <c r="J151" s="1" t="s">
        <v>49</v>
      </c>
      <c r="K151" s="1" t="s">
        <v>140</v>
      </c>
      <c r="L151" s="1" t="s">
        <v>140</v>
      </c>
      <c r="M151" s="1"/>
      <c r="N151" s="3">
        <v>43804.041666666664</v>
      </c>
      <c r="O151" s="1" t="s">
        <v>79</v>
      </c>
      <c r="P151" s="1" t="s">
        <v>100</v>
      </c>
      <c r="Q151" s="1"/>
      <c r="R151" s="1" t="s">
        <v>79</v>
      </c>
      <c r="S151" s="2" t="s">
        <v>44</v>
      </c>
      <c r="T151" s="2" t="s">
        <v>30</v>
      </c>
      <c r="U151" s="2" t="s">
        <v>320</v>
      </c>
      <c r="V151" s="2" t="s">
        <v>417</v>
      </c>
      <c r="W151" s="2" t="s">
        <v>104</v>
      </c>
      <c r="X151" s="2" t="s">
        <v>46</v>
      </c>
      <c r="Y151" s="5">
        <v>10</v>
      </c>
      <c r="Z151" s="1" t="s">
        <v>32</v>
      </c>
      <c r="AA151" s="1" t="s">
        <v>33</v>
      </c>
      <c r="AB151" s="1" t="s">
        <v>143</v>
      </c>
      <c r="AC151" s="1" t="s">
        <v>34</v>
      </c>
      <c r="AD151" s="1" t="s">
        <v>35</v>
      </c>
      <c r="AE151" s="4">
        <v>14010531826</v>
      </c>
      <c r="AF151" s="1" t="s">
        <v>745</v>
      </c>
    </row>
    <row r="152" spans="1:32" x14ac:dyDescent="0.3">
      <c r="A152" s="3">
        <v>43804.446623229167</v>
      </c>
      <c r="B152" s="1" t="s">
        <v>79</v>
      </c>
      <c r="C152" s="6">
        <f>HYPERLINK(CONCATENATE("https://hsdes.intel.com/resource/",HSDES_ListObject_4350bbe4d88d48378ef60dfcc70ec4e2[cloned_id]),HSDES_ListObject_4350bbe4d88d48378ef60dfcc70ec4e2[cloned_id])</f>
        <v>14010531040</v>
      </c>
      <c r="D152" s="1" t="s">
        <v>144</v>
      </c>
      <c r="E152" s="2" t="s">
        <v>26</v>
      </c>
      <c r="F152" s="2" t="s">
        <v>27</v>
      </c>
      <c r="G152" s="2" t="s">
        <v>86</v>
      </c>
      <c r="H152" s="2" t="s">
        <v>39</v>
      </c>
      <c r="I152" s="2" t="s">
        <v>40</v>
      </c>
      <c r="J152" s="1" t="s">
        <v>49</v>
      </c>
      <c r="K152" s="1" t="s">
        <v>126</v>
      </c>
      <c r="L152" s="1" t="s">
        <v>140</v>
      </c>
      <c r="M152" s="1"/>
      <c r="N152" s="3">
        <v>43804.041666666664</v>
      </c>
      <c r="O152" s="1" t="s">
        <v>79</v>
      </c>
      <c r="P152" s="1" t="s">
        <v>100</v>
      </c>
      <c r="Q152" s="1"/>
      <c r="R152" s="1" t="s">
        <v>79</v>
      </c>
      <c r="S152" s="2" t="s">
        <v>44</v>
      </c>
      <c r="T152" s="2" t="s">
        <v>30</v>
      </c>
      <c r="U152" s="2" t="s">
        <v>320</v>
      </c>
      <c r="V152" s="2" t="s">
        <v>417</v>
      </c>
      <c r="W152" s="2" t="s">
        <v>104</v>
      </c>
      <c r="X152" s="2" t="s">
        <v>46</v>
      </c>
      <c r="Y152" s="5">
        <v>9</v>
      </c>
      <c r="Z152" s="1" t="s">
        <v>32</v>
      </c>
      <c r="AA152" s="1" t="s">
        <v>33</v>
      </c>
      <c r="AB152" s="1" t="s">
        <v>145</v>
      </c>
      <c r="AC152" s="1" t="s">
        <v>34</v>
      </c>
      <c r="AD152" s="1" t="s">
        <v>35</v>
      </c>
      <c r="AE152" s="4">
        <v>14010531040</v>
      </c>
      <c r="AF152" s="1" t="s">
        <v>746</v>
      </c>
    </row>
    <row r="153" spans="1:32" x14ac:dyDescent="0.3">
      <c r="A153" s="3">
        <v>43761.725865243054</v>
      </c>
      <c r="B153" s="1" t="s">
        <v>82</v>
      </c>
      <c r="C153" s="6">
        <f>HYPERLINK(CONCATENATE("https://hsdes.intel.com/resource/",HSDES_ListObject_4350bbe4d88d48378ef60dfcc70ec4e2[cloned_id]),HSDES_ListObject_4350bbe4d88d48378ef60dfcc70ec4e2[cloned_id])</f>
        <v>14010276208</v>
      </c>
      <c r="D153" s="1" t="s">
        <v>146</v>
      </c>
      <c r="E153" s="2" t="s">
        <v>78</v>
      </c>
      <c r="F153" s="2" t="s">
        <v>27</v>
      </c>
      <c r="G153" s="2" t="s">
        <v>147</v>
      </c>
      <c r="H153" s="2" t="s">
        <v>39</v>
      </c>
      <c r="I153" s="2" t="s">
        <v>40</v>
      </c>
      <c r="J153" s="1" t="s">
        <v>49</v>
      </c>
      <c r="K153" s="1" t="s">
        <v>109</v>
      </c>
      <c r="L153" s="1" t="s">
        <v>109</v>
      </c>
      <c r="M153" s="1" t="s">
        <v>81</v>
      </c>
      <c r="N153" s="3">
        <v>43770.041666666664</v>
      </c>
      <c r="O153" s="1" t="s">
        <v>81</v>
      </c>
      <c r="P153" s="1" t="s">
        <v>101</v>
      </c>
      <c r="Q153" s="1"/>
      <c r="R153" s="1" t="s">
        <v>81</v>
      </c>
      <c r="S153" s="2" t="s">
        <v>92</v>
      </c>
      <c r="T153" s="2" t="s">
        <v>53</v>
      </c>
      <c r="U153" s="2" t="s">
        <v>320</v>
      </c>
      <c r="V153" s="2" t="s">
        <v>418</v>
      </c>
      <c r="W153" s="2" t="s">
        <v>104</v>
      </c>
      <c r="X153" s="2" t="s">
        <v>46</v>
      </c>
      <c r="Y153" s="5">
        <v>16</v>
      </c>
      <c r="Z153" s="1" t="s">
        <v>32</v>
      </c>
      <c r="AA153" s="1" t="s">
        <v>33</v>
      </c>
      <c r="AB153" s="1" t="s">
        <v>148</v>
      </c>
      <c r="AC153" s="1" t="s">
        <v>34</v>
      </c>
      <c r="AD153" s="1" t="s">
        <v>35</v>
      </c>
      <c r="AE153" s="4">
        <v>14010276208</v>
      </c>
      <c r="AF153" s="1" t="s">
        <v>747</v>
      </c>
    </row>
    <row r="154" spans="1:32" x14ac:dyDescent="0.3">
      <c r="A154" s="3">
        <v>43753.700201354164</v>
      </c>
      <c r="B154" s="1" t="s">
        <v>84</v>
      </c>
      <c r="C154" s="6">
        <f>HYPERLINK(CONCATENATE("https://hsdes.intel.com/resource/",HSDES_ListObject_4350bbe4d88d48378ef60dfcc70ec4e2[cloned_id]),HSDES_ListObject_4350bbe4d88d48378ef60dfcc70ec4e2[cloned_id])</f>
        <v>14010233987</v>
      </c>
      <c r="D154" s="1" t="s">
        <v>149</v>
      </c>
      <c r="E154" s="2" t="s">
        <v>37</v>
      </c>
      <c r="F154" s="2" t="s">
        <v>27</v>
      </c>
      <c r="G154" s="2" t="s">
        <v>38</v>
      </c>
      <c r="H154" s="2" t="s">
        <v>28</v>
      </c>
      <c r="I154" s="2" t="s">
        <v>545</v>
      </c>
      <c r="J154" s="1" t="s">
        <v>29</v>
      </c>
      <c r="K154" s="1" t="s">
        <v>87</v>
      </c>
      <c r="L154" s="1" t="s">
        <v>109</v>
      </c>
      <c r="M154" s="1"/>
      <c r="N154" s="3">
        <v>43931.49113425926</v>
      </c>
      <c r="O154" s="1"/>
      <c r="P154" s="1"/>
      <c r="Q154" s="1" t="s">
        <v>439</v>
      </c>
      <c r="R154" s="1"/>
      <c r="S154" s="2" t="s">
        <v>44</v>
      </c>
      <c r="T154" s="2" t="s">
        <v>30</v>
      </c>
      <c r="U154" s="2" t="s">
        <v>320</v>
      </c>
      <c r="V154" s="2" t="s">
        <v>432</v>
      </c>
      <c r="W154" s="2" t="s">
        <v>104</v>
      </c>
      <c r="X154" s="2"/>
      <c r="Y154" s="5">
        <v>28</v>
      </c>
      <c r="Z154" s="1" t="s">
        <v>32</v>
      </c>
      <c r="AA154" s="1" t="s">
        <v>33</v>
      </c>
      <c r="AB154" s="1" t="s">
        <v>150</v>
      </c>
      <c r="AC154" s="1" t="s">
        <v>34</v>
      </c>
      <c r="AD154" s="1" t="s">
        <v>35</v>
      </c>
      <c r="AE154" s="4">
        <v>14010233987</v>
      </c>
      <c r="AF154" s="1" t="s">
        <v>748</v>
      </c>
    </row>
    <row r="155" spans="1:32" x14ac:dyDescent="0.3">
      <c r="A155" s="3">
        <v>43742.678755243054</v>
      </c>
      <c r="B155" s="1" t="s">
        <v>85</v>
      </c>
      <c r="C155" s="6">
        <f>HYPERLINK(CONCATENATE("https://hsdes.intel.com/resource/",HSDES_ListObject_4350bbe4d88d48378ef60dfcc70ec4e2[cloned_id]),HSDES_ListObject_4350bbe4d88d48378ef60dfcc70ec4e2[cloned_id])</f>
        <v>14010126478</v>
      </c>
      <c r="D155" s="1" t="s">
        <v>151</v>
      </c>
      <c r="E155" s="2" t="s">
        <v>26</v>
      </c>
      <c r="F155" s="2" t="s">
        <v>27</v>
      </c>
      <c r="G155" s="2" t="s">
        <v>86</v>
      </c>
      <c r="H155" s="2" t="s">
        <v>39</v>
      </c>
      <c r="I155" s="2" t="s">
        <v>40</v>
      </c>
      <c r="J155" s="1" t="s">
        <v>49</v>
      </c>
      <c r="K155" s="1" t="s">
        <v>109</v>
      </c>
      <c r="L155" s="1" t="s">
        <v>109</v>
      </c>
      <c r="M155" s="1" t="s">
        <v>81</v>
      </c>
      <c r="N155" s="3">
        <v>43770.041666666664</v>
      </c>
      <c r="O155" s="1" t="s">
        <v>81</v>
      </c>
      <c r="P155" s="1" t="s">
        <v>101</v>
      </c>
      <c r="Q155" s="1"/>
      <c r="R155" s="1" t="s">
        <v>81</v>
      </c>
      <c r="S155" s="2" t="s">
        <v>44</v>
      </c>
      <c r="T155" s="2" t="s">
        <v>53</v>
      </c>
      <c r="U155" s="2" t="s">
        <v>320</v>
      </c>
      <c r="V155" s="2" t="s">
        <v>418</v>
      </c>
      <c r="W155" s="2" t="s">
        <v>104</v>
      </c>
      <c r="X155" s="2" t="s">
        <v>46</v>
      </c>
      <c r="Y155" s="5">
        <v>12</v>
      </c>
      <c r="Z155" s="1" t="s">
        <v>32</v>
      </c>
      <c r="AA155" s="1" t="s">
        <v>33</v>
      </c>
      <c r="AB155" s="1" t="s">
        <v>152</v>
      </c>
      <c r="AC155" s="1" t="s">
        <v>34</v>
      </c>
      <c r="AD155" s="1" t="s">
        <v>35</v>
      </c>
      <c r="AE155" s="4">
        <v>14010126478</v>
      </c>
      <c r="AF155" s="1" t="s">
        <v>754</v>
      </c>
    </row>
    <row r="156" spans="1:32" x14ac:dyDescent="0.3">
      <c r="A156" s="3">
        <v>43738.758377118058</v>
      </c>
      <c r="B156" s="1" t="s">
        <v>85</v>
      </c>
      <c r="C156" s="6">
        <f>HYPERLINK(CONCATENATE("https://hsdes.intel.com/resource/",HSDES_ListObject_4350bbe4d88d48378ef60dfcc70ec4e2[cloned_id]),HSDES_ListObject_4350bbe4d88d48378ef60dfcc70ec4e2[cloned_id])</f>
        <v>14010090483</v>
      </c>
      <c r="D156" s="1" t="s">
        <v>164</v>
      </c>
      <c r="E156" s="2" t="s">
        <v>37</v>
      </c>
      <c r="F156" s="2" t="s">
        <v>27</v>
      </c>
      <c r="G156" s="2" t="s">
        <v>38</v>
      </c>
      <c r="H156" s="2" t="s">
        <v>39</v>
      </c>
      <c r="I156" s="2" t="s">
        <v>40</v>
      </c>
      <c r="J156" s="1" t="s">
        <v>109</v>
      </c>
      <c r="K156" s="1" t="s">
        <v>109</v>
      </c>
      <c r="L156" s="1" t="s">
        <v>109</v>
      </c>
      <c r="M156" s="1"/>
      <c r="N156" s="3">
        <v>43896.275092592594</v>
      </c>
      <c r="O156" s="1" t="s">
        <v>174</v>
      </c>
      <c r="P156" s="1" t="s">
        <v>174</v>
      </c>
      <c r="Q156" s="1"/>
      <c r="R156" s="1" t="s">
        <v>174</v>
      </c>
      <c r="S156" s="2" t="s">
        <v>44</v>
      </c>
      <c r="T156" s="2" t="s">
        <v>30</v>
      </c>
      <c r="U156" s="2" t="s">
        <v>320</v>
      </c>
      <c r="V156" s="2" t="s">
        <v>433</v>
      </c>
      <c r="W156" s="2" t="s">
        <v>104</v>
      </c>
      <c r="X156" s="2" t="s">
        <v>46</v>
      </c>
      <c r="Y156" s="5">
        <v>19</v>
      </c>
      <c r="Z156" s="1" t="s">
        <v>32</v>
      </c>
      <c r="AA156" s="1" t="s">
        <v>33</v>
      </c>
      <c r="AB156" s="1" t="s">
        <v>153</v>
      </c>
      <c r="AC156" s="1" t="s">
        <v>34</v>
      </c>
      <c r="AD156" s="1" t="s">
        <v>35</v>
      </c>
      <c r="AE156" s="4">
        <v>14010090483</v>
      </c>
      <c r="AF156" s="1" t="s">
        <v>757</v>
      </c>
    </row>
    <row r="157" spans="1:32" x14ac:dyDescent="0.3">
      <c r="A157" s="3">
        <v>43738.754597187501</v>
      </c>
      <c r="B157" s="1" t="s">
        <v>85</v>
      </c>
      <c r="C157" s="6">
        <f>HYPERLINK(CONCATENATE("https://hsdes.intel.com/resource/",HSDES_ListObject_4350bbe4d88d48378ef60dfcc70ec4e2[cloned_id]),HSDES_ListObject_4350bbe4d88d48378ef60dfcc70ec4e2[cloned_id])</f>
        <v>14010090456</v>
      </c>
      <c r="D157" s="1" t="s">
        <v>154</v>
      </c>
      <c r="E157" s="2" t="s">
        <v>26</v>
      </c>
      <c r="F157" s="2" t="s">
        <v>27</v>
      </c>
      <c r="G157" s="2" t="s">
        <v>86</v>
      </c>
      <c r="H157" s="2" t="s">
        <v>39</v>
      </c>
      <c r="I157" s="2" t="s">
        <v>40</v>
      </c>
      <c r="J157" s="1" t="s">
        <v>49</v>
      </c>
      <c r="K157" s="1" t="s">
        <v>109</v>
      </c>
      <c r="L157" s="1" t="s">
        <v>109</v>
      </c>
      <c r="M157" s="1" t="s">
        <v>81</v>
      </c>
      <c r="N157" s="3">
        <v>43770.041666666664</v>
      </c>
      <c r="O157" s="1" t="s">
        <v>81</v>
      </c>
      <c r="P157" s="1" t="s">
        <v>101</v>
      </c>
      <c r="Q157" s="1"/>
      <c r="R157" s="1" t="s">
        <v>81</v>
      </c>
      <c r="S157" s="2" t="s">
        <v>44</v>
      </c>
      <c r="T157" s="2" t="s">
        <v>30</v>
      </c>
      <c r="U157" s="2" t="s">
        <v>320</v>
      </c>
      <c r="V157" s="2" t="s">
        <v>418</v>
      </c>
      <c r="W157" s="2" t="s">
        <v>104</v>
      </c>
      <c r="X157" s="2" t="s">
        <v>46</v>
      </c>
      <c r="Y157" s="5">
        <v>16</v>
      </c>
      <c r="Z157" s="1" t="s">
        <v>32</v>
      </c>
      <c r="AA157" s="1" t="s">
        <v>33</v>
      </c>
      <c r="AB157" s="1" t="s">
        <v>155</v>
      </c>
      <c r="AC157" s="1" t="s">
        <v>34</v>
      </c>
      <c r="AD157" s="1" t="s">
        <v>35</v>
      </c>
      <c r="AE157" s="4">
        <v>14010090456</v>
      </c>
      <c r="AF157" s="1" t="s">
        <v>766</v>
      </c>
    </row>
    <row r="158" spans="1:32" x14ac:dyDescent="0.3">
      <c r="A158" s="3">
        <v>43719.438708564812</v>
      </c>
      <c r="B158" s="1" t="s">
        <v>235</v>
      </c>
      <c r="C158" s="6">
        <f>HYPERLINK(CONCATENATE("https://hsdes.intel.com/resource/",HSDES_ListObject_4350bbe4d88d48378ef60dfcc70ec4e2[cloned_id]),HSDES_ListObject_4350bbe4d88d48378ef60dfcc70ec4e2[cloned_id])</f>
        <v>1409954110</v>
      </c>
      <c r="D158" s="1" t="s">
        <v>277</v>
      </c>
      <c r="E158" s="2" t="s">
        <v>43</v>
      </c>
      <c r="F158" s="2" t="s">
        <v>27</v>
      </c>
      <c r="G158" s="2" t="s">
        <v>108</v>
      </c>
      <c r="H158" s="2" t="s">
        <v>28</v>
      </c>
      <c r="I158" s="2" t="s">
        <v>83</v>
      </c>
      <c r="J158" s="1" t="s">
        <v>105</v>
      </c>
      <c r="K158" s="1" t="s">
        <v>278</v>
      </c>
      <c r="L158" s="1" t="s">
        <v>278</v>
      </c>
      <c r="M158" s="1"/>
      <c r="N158" s="3"/>
      <c r="O158" s="1"/>
      <c r="P158" s="1"/>
      <c r="Q158" s="1" t="s">
        <v>175</v>
      </c>
      <c r="R158" s="1"/>
      <c r="S158" s="2" t="s">
        <v>44</v>
      </c>
      <c r="T158" s="2" t="s">
        <v>53</v>
      </c>
      <c r="U158" s="2" t="s">
        <v>320</v>
      </c>
      <c r="V158" s="2" t="s">
        <v>435</v>
      </c>
      <c r="W158" s="2" t="s">
        <v>104</v>
      </c>
      <c r="X158" s="2"/>
      <c r="Y158" s="5">
        <v>18</v>
      </c>
      <c r="Z158" s="1" t="s">
        <v>32</v>
      </c>
      <c r="AA158" s="1" t="s">
        <v>33</v>
      </c>
      <c r="AB158" s="1" t="s">
        <v>279</v>
      </c>
      <c r="AC158" s="1" t="s">
        <v>34</v>
      </c>
      <c r="AD158" s="1" t="s">
        <v>35</v>
      </c>
      <c r="AE158" s="4">
        <v>1409954110</v>
      </c>
      <c r="AF158" s="1" t="s">
        <v>767</v>
      </c>
    </row>
    <row r="159" spans="1:32" x14ac:dyDescent="0.3">
      <c r="A159" s="3">
        <v>43712.576201886572</v>
      </c>
      <c r="B159" s="1" t="s">
        <v>91</v>
      </c>
      <c r="C159" s="6">
        <f>HYPERLINK(CONCATENATE("https://hsdes.intel.com/resource/",HSDES_ListObject_4350bbe4d88d48378ef60dfcc70ec4e2[cloned_id]),HSDES_ListObject_4350bbe4d88d48378ef60dfcc70ec4e2[cloned_id])</f>
        <v>1409908112</v>
      </c>
      <c r="D159" s="1" t="s">
        <v>156</v>
      </c>
      <c r="E159" s="2" t="s">
        <v>43</v>
      </c>
      <c r="F159" s="2" t="s">
        <v>27</v>
      </c>
      <c r="G159" s="2" t="s">
        <v>108</v>
      </c>
      <c r="H159" s="2" t="s">
        <v>39</v>
      </c>
      <c r="I159" s="2" t="s">
        <v>210</v>
      </c>
      <c r="J159" s="1" t="s">
        <v>105</v>
      </c>
      <c r="K159" s="1" t="s">
        <v>157</v>
      </c>
      <c r="L159" s="1" t="s">
        <v>157</v>
      </c>
      <c r="M159" s="1"/>
      <c r="N159" s="3">
        <v>43869.775902777779</v>
      </c>
      <c r="O159" s="1" t="s">
        <v>167</v>
      </c>
      <c r="P159" s="1" t="s">
        <v>167</v>
      </c>
      <c r="Q159" s="1"/>
      <c r="R159" s="1" t="s">
        <v>167</v>
      </c>
      <c r="S159" s="2" t="s">
        <v>92</v>
      </c>
      <c r="T159" s="2" t="s">
        <v>53</v>
      </c>
      <c r="U159" s="2" t="s">
        <v>320</v>
      </c>
      <c r="V159" s="2" t="s">
        <v>417</v>
      </c>
      <c r="W159" s="2" t="s">
        <v>104</v>
      </c>
      <c r="X159" s="2" t="s">
        <v>50</v>
      </c>
      <c r="Y159" s="5">
        <v>21</v>
      </c>
      <c r="Z159" s="1" t="s">
        <v>32</v>
      </c>
      <c r="AA159" s="1" t="s">
        <v>33</v>
      </c>
      <c r="AB159" s="1" t="s">
        <v>158</v>
      </c>
      <c r="AC159" s="1" t="s">
        <v>34</v>
      </c>
      <c r="AD159" s="1" t="s">
        <v>35</v>
      </c>
      <c r="AE159" s="4">
        <v>1409908112</v>
      </c>
      <c r="AF159" s="1" t="s">
        <v>768</v>
      </c>
    </row>
  </sheetData>
  <pageMargins left="0.7" right="0.7" top="0.75" bottom="0.75" header="0.3" footer="0.3"/>
  <customProperties>
    <customPr name="ES_DATASOURCESYSTEM" r:id="rId1"/>
    <customPr name="ES_GUID" r:id="rId2"/>
    <customPr name="ES_ISDIRTY" r:id="rId3"/>
    <customPr name="ES_MAGAZINECATEGORY" r:id="rId4"/>
    <customPr name="ES_MAGAZINEID" r:id="rId5"/>
    <customPr name="ES_MAGAZINENAME" r:id="rId6"/>
    <customPr name="ES_NAME" r:id="rId7"/>
    <customPr name="ES_QUERYDISPLAY_1" r:id="rId8"/>
    <customPr name="ES_QUERYDISPLAY_2" r:id="rId9"/>
    <customPr name="ES_QUERYEXECUTIONMETHOD" r:id="rId10"/>
    <customPr name="ES_QUERYID" r:id="rId11"/>
    <customPr name="ES_QUERYREV" r:id="rId12"/>
    <customPr name="ES_QUERYTYPE" r:id="rId13"/>
    <customPr name="ES_QUERYUSERSELECTFIELDS" r:id="rId14"/>
    <customPr name="ES_QUERYXML" r:id="rId15"/>
    <customPr name="ES_RECORDINDEX" r:id="rId16"/>
  </customProperties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A538-38E2-4893-9AEA-D1545E8FC4CC}">
  <dimension ref="A1"/>
  <sheetViews>
    <sheetView topLeftCell="B1" workbookViewId="0">
      <selection activeCell="K37" sqref="K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2FDC-708C-40AE-AE38-68AFA02653F4}">
  <dimension ref="A1"/>
  <sheetViews>
    <sheetView tabSelected="1" topLeftCell="F1" workbookViewId="0">
      <selection activeCell="K49" sqref="K4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811DB-CE7D-4FFB-98A6-4D0FF5BF8DC4}">
  <dimension ref="A2:AJ53"/>
  <sheetViews>
    <sheetView zoomScale="70" zoomScaleNormal="70" workbookViewId="0">
      <pane xSplit="1" ySplit="4" topLeftCell="G22" activePane="bottomRight" state="frozen"/>
      <selection pane="topRight" activeCell="B1" sqref="B1"/>
      <selection pane="bottomLeft" activeCell="A5" sqref="A5"/>
      <selection pane="bottomRight" activeCell="V37" sqref="V37:AH53"/>
    </sheetView>
  </sheetViews>
  <sheetFormatPr defaultRowHeight="14.4" x14ac:dyDescent="0.3"/>
  <cols>
    <col min="1" max="1" width="12.109375" customWidth="1"/>
    <col min="2" max="2" width="12.77734375" customWidth="1"/>
    <col min="3" max="3" width="8.88671875" customWidth="1"/>
    <col min="4" max="7" width="8.88671875" style="8" customWidth="1"/>
    <col min="8" max="8" width="10.21875" customWidth="1"/>
    <col min="9" max="12" width="8.88671875" customWidth="1"/>
    <col min="13" max="13" width="8.88671875" style="14" customWidth="1"/>
    <col min="14" max="14" width="8.88671875" customWidth="1"/>
    <col min="15" max="15" width="12" customWidth="1"/>
    <col min="19" max="19" width="8.88671875" style="8"/>
    <col min="20" max="20" width="12.109375" customWidth="1"/>
    <col min="23" max="25" width="8.88671875" style="8"/>
    <col min="30" max="32" width="8.88671875" style="8"/>
  </cols>
  <sheetData>
    <row r="2" spans="1:36" x14ac:dyDescent="0.3">
      <c r="A2" t="s">
        <v>183</v>
      </c>
    </row>
    <row r="3" spans="1:36" x14ac:dyDescent="0.3">
      <c r="B3" s="32" t="s">
        <v>619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12"/>
      <c r="S3" s="29"/>
      <c r="U3" s="33" t="s">
        <v>620</v>
      </c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6" x14ac:dyDescent="0.3">
      <c r="A4" t="s">
        <v>1</v>
      </c>
      <c r="B4" t="s">
        <v>682</v>
      </c>
      <c r="C4" s="7" t="s">
        <v>699</v>
      </c>
      <c r="D4" s="8" t="s">
        <v>681</v>
      </c>
      <c r="E4" s="7" t="s">
        <v>683</v>
      </c>
      <c r="F4" s="13" t="s">
        <v>684</v>
      </c>
      <c r="G4" s="7" t="s">
        <v>685</v>
      </c>
      <c r="H4" s="9" t="s">
        <v>696</v>
      </c>
      <c r="I4" t="s">
        <v>686</v>
      </c>
      <c r="J4" s="7" t="s">
        <v>687</v>
      </c>
      <c r="K4" s="8" t="s">
        <v>690</v>
      </c>
      <c r="L4" s="7" t="s">
        <v>691</v>
      </c>
      <c r="M4" s="14" t="s">
        <v>688</v>
      </c>
      <c r="N4" s="7" t="s">
        <v>689</v>
      </c>
      <c r="O4" s="9" t="s">
        <v>695</v>
      </c>
      <c r="P4" t="s">
        <v>598</v>
      </c>
      <c r="Q4" t="s">
        <v>599</v>
      </c>
      <c r="T4" t="s">
        <v>1</v>
      </c>
      <c r="U4" t="s">
        <v>692</v>
      </c>
      <c r="V4" s="7" t="s">
        <v>699</v>
      </c>
      <c r="W4" s="8" t="s">
        <v>681</v>
      </c>
      <c r="X4" s="7" t="s">
        <v>683</v>
      </c>
      <c r="Y4" s="8" t="s">
        <v>684</v>
      </c>
      <c r="Z4" s="7" t="s">
        <v>685</v>
      </c>
      <c r="AA4" s="9" t="s">
        <v>696</v>
      </c>
      <c r="AB4" t="s">
        <v>686</v>
      </c>
      <c r="AC4" s="7" t="s">
        <v>166</v>
      </c>
      <c r="AD4" s="8" t="s">
        <v>688</v>
      </c>
      <c r="AE4" s="7" t="s">
        <v>689</v>
      </c>
      <c r="AF4" s="8" t="s">
        <v>693</v>
      </c>
      <c r="AG4" s="7" t="s">
        <v>694</v>
      </c>
      <c r="AH4" s="9" t="s">
        <v>695</v>
      </c>
      <c r="AI4" s="7" t="s">
        <v>600</v>
      </c>
      <c r="AJ4" t="s">
        <v>599</v>
      </c>
    </row>
    <row r="5" spans="1:36" x14ac:dyDescent="0.3">
      <c r="A5" t="s">
        <v>91</v>
      </c>
      <c r="B5">
        <f>COUNTIFS(GNA_ANNA_MTLM_bugs!B:B,RTL_RDL_indicator!A5, GNA_ANNA_MTLM_bugs!U:U,"GNA_ANNA_ACE-MTLSOCM",GNA_ANNA_MTLM_bugs!E:E,"r*")</f>
        <v>0</v>
      </c>
      <c r="C5" s="7">
        <f>B5</f>
        <v>0</v>
      </c>
      <c r="D5" s="8">
        <f>COUNTIFS(GNA_ANNA_MTLM_bugs!Q:Q, RTL_RDL_indicator!A5, GNA_ANNA_MTLM_bugs!H:H, "reject*", GNA_ANNA_MTLM_bugs!E:E, "r*",GNA_ANNA_MTLM_bugs!U:U,"GNA_ANNA_ACE-MTLSOCM")</f>
        <v>0</v>
      </c>
      <c r="E5" s="7">
        <f>D5</f>
        <v>0</v>
      </c>
      <c r="F5" s="8">
        <f>COUNTIFS(GNA_ANNA_MTLM_bugs!P:P, RTL_RDL_indicator!A5, GNA_ANNA_MTLM_bugs!H:H, "complete", GNA_ANNA_MTLM_bugs!E:E, "r*", GNA_ANNA_MTLM_bugs!U:U, "GNA_ANNA_ACE-MTLSOCM")</f>
        <v>0</v>
      </c>
      <c r="G5" s="7">
        <f>F5</f>
        <v>0</v>
      </c>
      <c r="H5" s="9">
        <f>E5+G5</f>
        <v>0</v>
      </c>
      <c r="I5">
        <f>COUNTIFS(GNA_ANNA_MTLM_bugs!E:E,"r*", GNA_ANNA_MTLM_bugs!U:U, "GNA_ANNA_ACE*",GNA_ANNA_MTLM_bugs!O:O,RTL_RDL_indicator!A5,GNA_ANNA_MTLM_bugs!H:H,"repo_modified")</f>
        <v>0</v>
      </c>
      <c r="J5" s="7">
        <f>I5</f>
        <v>0</v>
      </c>
      <c r="K5" s="8">
        <f>COUNTIFS(GNA_ANNA_MTLM_bugs!E:E,"r*", GNA_ANNA_MTLM_bugs!U:U, "GNA_ANNA_ACE*",GNA_ANNA_MTLM_bugs!B:B,RTL_RDL_indicator!A5,GNA_ANNA_MTLM_bugs!H:H,"open")</f>
        <v>0</v>
      </c>
      <c r="L5" s="7">
        <f>K5</f>
        <v>0</v>
      </c>
      <c r="M5" s="14">
        <f>COUNTIFS(GNA_ANNA_MTLM_bugs!E:E,"r*", GNA_ANNA_MTLM_bugs!U:U, "GNA_ANNA_ACE*",GNA_ANNA_MTLM_bugs!B:B,RTL_RDL_indicator!A5,GNA_ANNA_MTLM_bugs!H:H,"change_d*")</f>
        <v>0</v>
      </c>
      <c r="N5" s="7">
        <f>M5</f>
        <v>0</v>
      </c>
      <c r="O5" s="9">
        <f>SUM(J5,L5,N5)</f>
        <v>0</v>
      </c>
      <c r="P5">
        <v>0</v>
      </c>
      <c r="Q5">
        <f>0</f>
        <v>0</v>
      </c>
      <c r="T5" t="s">
        <v>91</v>
      </c>
      <c r="U5">
        <f>COUNTIFS(GNA_ANNA_MTLM_bugs!B:B,RTL_RDL_indicator!A5, GNA_ANNA_MTLM_bugs!U:U,"GNA_MTLSOCM",GNA_ANNA_MTLM_bugs!E:E,"r*")</f>
        <v>0</v>
      </c>
      <c r="V5" s="7">
        <f>U5</f>
        <v>0</v>
      </c>
      <c r="W5" s="8">
        <f>COUNTIFS(GNA_ANNA_MTLM_bugs!Q:Q,RTL_RDL_indicator!A5,GNA_ANNA_MTLM_bugs!H:H,"reject*",GNA_ANNA_MTLM_bugs!E:E,"r*",GNA_ANNA_MTLM_bugs!U:U,"GNA_MTLSOCM")</f>
        <v>0</v>
      </c>
      <c r="X5" s="7">
        <f>W5</f>
        <v>0</v>
      </c>
      <c r="Y5" s="8">
        <f>COUNTIFS(GNA_ANNA_MTLM_bugs!P:P, RTL_RDL_indicator!A5, GNA_ANNA_MTLM_bugs!H:H, "complete", GNA_ANNA_MTLM_bugs!E:E, "r*", GNA_ANNA_MTLM_bugs!U:U, "GNA_MTLSOCM")</f>
        <v>0</v>
      </c>
      <c r="Z5" s="7">
        <f>Y5</f>
        <v>0</v>
      </c>
      <c r="AA5" s="9">
        <f>SUM(X5,Z5)</f>
        <v>0</v>
      </c>
      <c r="AB5">
        <f>COUNTIFS(GNA_ANNA_MTLM_bugs!E:E,"r*", GNA_ANNA_MTLM_bugs!U:U, "GNA_MTLSOCM",GNA_ANNA_MTLM_bugs!O:O,RTL_RDL_indicator!A5,GNA_ANNA_MTLM_bugs!H:H,"repo_modified")</f>
        <v>0</v>
      </c>
      <c r="AC5" s="7">
        <f>AB5</f>
        <v>0</v>
      </c>
      <c r="AD5" s="8">
        <f>COUNTIFS(GNA_ANNA_MTLM_bugs!E:E,"r*", GNA_ANNA_MTLM_bugs!U:U, "GNA_MTLSOCM",GNA_ANNA_MTLM_bugs!B:B,RTL_RDL_indicator!A5,GNA_ANNA_MTLM_bugs!H:H,"change_d*")</f>
        <v>0</v>
      </c>
      <c r="AE5" s="7">
        <f>AD5</f>
        <v>0</v>
      </c>
      <c r="AF5" s="8">
        <f>COUNTIFS(GNA_ANNA_MTLM_bugs!E:E,"r*", GNA_ANNA_MTLM_bugs!U:U, "GNA_ANNA_ACE*",GNA_ANNA_MTLM_bugs!B:B,RTL_RDL_indicator!A5,GNA_ANNA_MTLM_bugs!H:H,"open")</f>
        <v>0</v>
      </c>
      <c r="AG5" s="7">
        <f>AF5</f>
        <v>0</v>
      </c>
      <c r="AH5" s="9">
        <f>SUM(AC5:AG5)</f>
        <v>0</v>
      </c>
    </row>
    <row r="6" spans="1:36" x14ac:dyDescent="0.3">
      <c r="A6" t="s">
        <v>85</v>
      </c>
      <c r="B6">
        <f>COUNTIFS(GNA_ANNA_MTLM_bugs!B:B,RTL_RDL_indicator!A6, GNA_ANNA_MTLM_bugs!U:U,"GNA_ANNA_ACE-MTLSOCM",GNA_ANNA_MTLM_bugs!E:E,"r*")</f>
        <v>2</v>
      </c>
      <c r="C6" s="7">
        <f>C5+B6</f>
        <v>2</v>
      </c>
      <c r="D6" s="8">
        <f>COUNTIFS(GNA_ANNA_MTLM_bugs!Q:Q, RTL_RDL_indicator!A6, GNA_ANNA_MTLM_bugs!H:H, "reject*", GNA_ANNA_MTLM_bugs!E:E, "r*",GNA_ANNA_MTLM_bugs!U:U,"GNA_ANNA_ACE-MTLSOCM")</f>
        <v>0</v>
      </c>
      <c r="E6" s="7">
        <f>E5+D6</f>
        <v>0</v>
      </c>
      <c r="F6" s="8">
        <f>COUNTIFS(GNA_ANNA_MTLM_bugs!P:P, RTL_RDL_indicator!A6, GNA_ANNA_MTLM_bugs!H:H, "complete", GNA_ANNA_MTLM_bugs!E:E, "r*", GNA_ANNA_MTLM_bugs!U:U, "GNA_ANNA_ACE-MTLSOCM")</f>
        <v>0</v>
      </c>
      <c r="G6" s="7">
        <f>G5+F6</f>
        <v>0</v>
      </c>
      <c r="H6" s="9">
        <f t="shared" ref="H6:H37" si="0">E6+G6</f>
        <v>0</v>
      </c>
      <c r="I6">
        <f>COUNTIFS(GNA_ANNA_MTLM_bugs!E:E,"r*", GNA_ANNA_MTLM_bugs!U:U, "GNA_ANNA_ACE*",GNA_ANNA_MTLM_bugs!O:O,RTL_RDL_indicator!A6,GNA_ANNA_MTLM_bugs!H:H,"repo_modified")</f>
        <v>0</v>
      </c>
      <c r="J6" s="7">
        <f>J5+I6</f>
        <v>0</v>
      </c>
      <c r="K6" s="8">
        <f>COUNTIFS(GNA_ANNA_MTLM_bugs!E:E,"r*", GNA_ANNA_MTLM_bugs!U:U, "GNA_ANNA_ACE*",GNA_ANNA_MTLM_bugs!B:B,RTL_RDL_indicator!A6,GNA_ANNA_MTLM_bugs!H:H,"open")</f>
        <v>0</v>
      </c>
      <c r="L6" s="7">
        <f>L5+K6</f>
        <v>0</v>
      </c>
      <c r="M6" s="14">
        <f>COUNTIFS(GNA_ANNA_MTLM_bugs!E:E,"r*", GNA_ANNA_MTLM_bugs!U:U, "GNA_ANNA_ACE*",GNA_ANNA_MTLM_bugs!B:B,RTL_RDL_indicator!A6,GNA_ANNA_MTLM_bugs!H:H,"change_d*")</f>
        <v>0</v>
      </c>
      <c r="N6" s="7">
        <f>N5+M6</f>
        <v>0</v>
      </c>
      <c r="O6" s="9">
        <f t="shared" ref="O6:O37" si="1">SUM(J6,L6,N6)</f>
        <v>0</v>
      </c>
      <c r="P6">
        <v>1</v>
      </c>
      <c r="Q6">
        <f>Q5+P6</f>
        <v>1</v>
      </c>
      <c r="T6" t="s">
        <v>85</v>
      </c>
      <c r="U6">
        <f>COUNTIFS(GNA_ANNA_MTLM_bugs!B:B,RTL_RDL_indicator!A6, GNA_ANNA_MTLM_bugs!U:U,"GNA_MTLSOCM",GNA_ANNA_MTLM_bugs!E:E,"r*")</f>
        <v>0</v>
      </c>
      <c r="V6" s="7">
        <f>V5+U6</f>
        <v>0</v>
      </c>
      <c r="W6" s="8">
        <f>COUNTIFS(GNA_ANNA_MTLM_bugs!Q:Q,RTL_RDL_indicator!A6,GNA_ANNA_MTLM_bugs!H:H,"reject*",GNA_ANNA_MTLM_bugs!E:E,"r*",GNA_ANNA_MTLM_bugs!U:U,"GNA_MTLSOCM")</f>
        <v>0</v>
      </c>
      <c r="X6" s="7">
        <f>X5+W6</f>
        <v>0</v>
      </c>
      <c r="Y6" s="8">
        <f>COUNTIFS(GNA_ANNA_MTLM_bugs!P:P, RTL_RDL_indicator!A6, GNA_ANNA_MTLM_bugs!H:H, "complete", GNA_ANNA_MTLM_bugs!E:E, "r*", GNA_ANNA_MTLM_bugs!U:U, "GNA_MTLSOCM")</f>
        <v>0</v>
      </c>
      <c r="Z6" s="7">
        <f>Z5+Y6</f>
        <v>0</v>
      </c>
      <c r="AA6" s="9">
        <f t="shared" ref="AA6:AA37" si="2">SUM(X6,Z6)</f>
        <v>0</v>
      </c>
      <c r="AB6">
        <f>COUNTIFS(GNA_ANNA_MTLM_bugs!E:E,"r*", GNA_ANNA_MTLM_bugs!U:U, "GNA_MTLSOCM",GNA_ANNA_MTLM_bugs!O:O,RTL_RDL_indicator!A6,GNA_ANNA_MTLM_bugs!H:H,"repo_modified")</f>
        <v>0</v>
      </c>
      <c r="AC6" s="7">
        <f>AC5+AB6</f>
        <v>0</v>
      </c>
      <c r="AD6" s="8">
        <f>COUNTIFS(GNA_ANNA_MTLM_bugs!E:E,"r*", GNA_ANNA_MTLM_bugs!U:U, "GNA_MTLSOCM",GNA_ANNA_MTLM_bugs!B:B,RTL_RDL_indicator!A6,GNA_ANNA_MTLM_bugs!H:H,"change_d*")</f>
        <v>0</v>
      </c>
      <c r="AE6" s="7">
        <f>AE5+AD6</f>
        <v>0</v>
      </c>
      <c r="AF6" s="8">
        <f>COUNTIFS(GNA_ANNA_MTLM_bugs!E:E,"r*", GNA_ANNA_MTLM_bugs!U:U, "GNA_ANNA_ACE*",GNA_ANNA_MTLM_bugs!B:B,RTL_RDL_indicator!A6,GNA_ANNA_MTLM_bugs!H:H,"open")</f>
        <v>0</v>
      </c>
      <c r="AG6" s="7">
        <f>AG5+AF6</f>
        <v>0</v>
      </c>
      <c r="AH6" s="9">
        <f t="shared" ref="AH6:AH18" si="3">SUM(AC6:AG6)</f>
        <v>0</v>
      </c>
    </row>
    <row r="7" spans="1:36" x14ac:dyDescent="0.3">
      <c r="A7" t="s">
        <v>84</v>
      </c>
      <c r="B7">
        <f>COUNTIFS(GNA_ANNA_MTLM_bugs!B:B,RTL_RDL_indicator!A7, GNA_ANNA_MTLM_bugs!U:U,"GNA_ANNA_ACE-MTLSOCM",GNA_ANNA_MTLM_bugs!E:E,"r*")</f>
        <v>0</v>
      </c>
      <c r="C7" s="7">
        <f t="shared" ref="C7:C33" si="4">C6+B7</f>
        <v>2</v>
      </c>
      <c r="D7" s="8">
        <f>COUNTIFS(GNA_ANNA_MTLM_bugs!Q:Q, RTL_RDL_indicator!A7, GNA_ANNA_MTLM_bugs!H:H, "reject*", GNA_ANNA_MTLM_bugs!E:E, "r*",GNA_ANNA_MTLM_bugs!U:U,"GNA_ANNA_ACE-MTLSOCM")</f>
        <v>0</v>
      </c>
      <c r="E7" s="7">
        <f t="shared" ref="E7:E37" si="5">E6+D7</f>
        <v>0</v>
      </c>
      <c r="F7" s="8">
        <f>COUNTIFS(GNA_ANNA_MTLM_bugs!P:P, RTL_RDL_indicator!A7, GNA_ANNA_MTLM_bugs!H:H, "complete", GNA_ANNA_MTLM_bugs!E:E, "r*", GNA_ANNA_MTLM_bugs!U:U, "GNA_ANNA_ACE-MTLSOCM")</f>
        <v>0</v>
      </c>
      <c r="G7" s="7">
        <f t="shared" ref="G7:G36" si="6">G6+F7</f>
        <v>0</v>
      </c>
      <c r="H7" s="9">
        <f t="shared" si="0"/>
        <v>0</v>
      </c>
      <c r="I7">
        <f>COUNTIFS(GNA_ANNA_MTLM_bugs!E:E,"r*", GNA_ANNA_MTLM_bugs!U:U, "GNA_ANNA_ACE*",GNA_ANNA_MTLM_bugs!O:O,RTL_RDL_indicator!A7,GNA_ANNA_MTLM_bugs!H:H,"repo_modified")</f>
        <v>0</v>
      </c>
      <c r="J7" s="7">
        <f t="shared" ref="J7:J33" si="7">J6+I7</f>
        <v>0</v>
      </c>
      <c r="K7" s="8">
        <f>COUNTIFS(GNA_ANNA_MTLM_bugs!E:E,"r*", GNA_ANNA_MTLM_bugs!U:U, "GNA_ANNA_ACE*",GNA_ANNA_MTLM_bugs!B:B,RTL_RDL_indicator!A7,GNA_ANNA_MTLM_bugs!H:H,"open")</f>
        <v>0</v>
      </c>
      <c r="L7" s="7">
        <f t="shared" ref="L7:L33" si="8">L6+K7</f>
        <v>0</v>
      </c>
      <c r="M7" s="14">
        <f>COUNTIFS(GNA_ANNA_MTLM_bugs!E:E,"r*", GNA_ANNA_MTLM_bugs!U:U, "GNA_ANNA_ACE*",GNA_ANNA_MTLM_bugs!B:B,RTL_RDL_indicator!A7,GNA_ANNA_MTLM_bugs!H:H,"change_d*")</f>
        <v>0</v>
      </c>
      <c r="N7" s="7">
        <f t="shared" ref="N7:N37" si="9">N6+M7</f>
        <v>0</v>
      </c>
      <c r="O7" s="9">
        <f t="shared" si="1"/>
        <v>0</v>
      </c>
      <c r="P7">
        <v>1</v>
      </c>
      <c r="Q7">
        <f t="shared" ref="Q7:Q53" si="10">Q6+P7</f>
        <v>2</v>
      </c>
      <c r="T7" t="s">
        <v>84</v>
      </c>
      <c r="U7">
        <f>COUNTIFS(GNA_ANNA_MTLM_bugs!B:B,RTL_RDL_indicator!A7, GNA_ANNA_MTLM_bugs!U:U,"GNA_MTLSOCM",GNA_ANNA_MTLM_bugs!E:E,"r*")</f>
        <v>0</v>
      </c>
      <c r="V7" s="7">
        <f t="shared" ref="V7:V9" si="11">V6+U7</f>
        <v>0</v>
      </c>
      <c r="W7" s="8">
        <f>COUNTIFS(GNA_ANNA_MTLM_bugs!Q:Q,RTL_RDL_indicator!A7,GNA_ANNA_MTLM_bugs!H:H,"reject*",GNA_ANNA_MTLM_bugs!E:E,"r*",GNA_ANNA_MTLM_bugs!U:U,"GNA_MTLSOCM")</f>
        <v>0</v>
      </c>
      <c r="X7" s="7">
        <f t="shared" ref="X7:X37" si="12">X6+W7</f>
        <v>0</v>
      </c>
      <c r="Y7" s="8">
        <f>COUNTIFS(GNA_ANNA_MTLM_bugs!P:P, RTL_RDL_indicator!A7, GNA_ANNA_MTLM_bugs!H:H, "complete", GNA_ANNA_MTLM_bugs!E:E, "r*", GNA_ANNA_MTLM_bugs!U:U, "GNA_MTLSOCM")</f>
        <v>0</v>
      </c>
      <c r="Z7" s="7">
        <f t="shared" ref="Z7:Z37" si="13">Z6+Y7</f>
        <v>0</v>
      </c>
      <c r="AA7" s="9">
        <f t="shared" si="2"/>
        <v>0</v>
      </c>
      <c r="AB7">
        <f>COUNTIFS(GNA_ANNA_MTLM_bugs!E:E,"r*", GNA_ANNA_MTLM_bugs!U:U, "GNA_MTLSOCM",GNA_ANNA_MTLM_bugs!O:O,RTL_RDL_indicator!A7,GNA_ANNA_MTLM_bugs!H:H,"repo_modified")</f>
        <v>0</v>
      </c>
      <c r="AC7" s="7">
        <f t="shared" ref="AC7:AC37" si="14">AC6+AB7</f>
        <v>0</v>
      </c>
      <c r="AD7" s="8">
        <f>COUNTIFS(GNA_ANNA_MTLM_bugs!E:E,"r*", GNA_ANNA_MTLM_bugs!U:U, "GNA_MTLSOCM",GNA_ANNA_MTLM_bugs!B:B,RTL_RDL_indicator!A7,GNA_ANNA_MTLM_bugs!H:H,"change_d*")</f>
        <v>0</v>
      </c>
      <c r="AE7" s="7">
        <f t="shared" ref="AE7:AE37" si="15">AE6+AD7</f>
        <v>0</v>
      </c>
      <c r="AF7" s="8">
        <f>COUNTIFS(GNA_ANNA_MTLM_bugs!E:E,"r*", GNA_ANNA_MTLM_bugs!U:U, "GNA_ANNA_ACE*",GNA_ANNA_MTLM_bugs!B:B,RTL_RDL_indicator!A7,GNA_ANNA_MTLM_bugs!H:H,"open")</f>
        <v>0</v>
      </c>
      <c r="AG7" s="7">
        <f t="shared" ref="AG7:AG37" si="16">AG6+AF7</f>
        <v>0</v>
      </c>
      <c r="AH7" s="9">
        <f t="shared" si="3"/>
        <v>0</v>
      </c>
    </row>
    <row r="8" spans="1:36" x14ac:dyDescent="0.3">
      <c r="A8" t="s">
        <v>82</v>
      </c>
      <c r="B8">
        <f>COUNTIFS(GNA_ANNA_MTLM_bugs!B:B,RTL_RDL_indicator!A8, GNA_ANNA_MTLM_bugs!U:U,"GNA_ANNA_ACE-MTLSOCM",GNA_ANNA_MTLM_bugs!E:E,"r*")</f>
        <v>1</v>
      </c>
      <c r="C8" s="7">
        <f t="shared" si="4"/>
        <v>3</v>
      </c>
      <c r="D8" s="8">
        <f>COUNTIFS(GNA_ANNA_MTLM_bugs!Q:Q, RTL_RDL_indicator!A8, GNA_ANNA_MTLM_bugs!H:H, "reject*", GNA_ANNA_MTLM_bugs!E:E, "r*",GNA_ANNA_MTLM_bugs!U:U,"GNA_ANNA_ACE-MTLSOCM")</f>
        <v>0</v>
      </c>
      <c r="E8" s="7">
        <f t="shared" si="5"/>
        <v>0</v>
      </c>
      <c r="F8" s="8">
        <f>COUNTIFS(GNA_ANNA_MTLM_bugs!P:P, RTL_RDL_indicator!A8, GNA_ANNA_MTLM_bugs!H:H, "complete", GNA_ANNA_MTLM_bugs!E:E, "r*", GNA_ANNA_MTLM_bugs!U:U, "GNA_ANNA_ACE-MTLSOCM")</f>
        <v>0</v>
      </c>
      <c r="G8" s="7">
        <f t="shared" si="6"/>
        <v>0</v>
      </c>
      <c r="H8" s="9">
        <f t="shared" si="0"/>
        <v>0</v>
      </c>
      <c r="I8">
        <f>COUNTIFS(GNA_ANNA_MTLM_bugs!E:E,"r*", GNA_ANNA_MTLM_bugs!U:U, "GNA_ANNA_ACE*",GNA_ANNA_MTLM_bugs!O:O,RTL_RDL_indicator!A8,GNA_ANNA_MTLM_bugs!H:H,"repo_modified")</f>
        <v>0</v>
      </c>
      <c r="J8" s="7">
        <f t="shared" si="7"/>
        <v>0</v>
      </c>
      <c r="K8" s="8">
        <f>COUNTIFS(GNA_ANNA_MTLM_bugs!E:E,"r*", GNA_ANNA_MTLM_bugs!U:U, "GNA_ANNA_ACE*",GNA_ANNA_MTLM_bugs!B:B,RTL_RDL_indicator!A8,GNA_ANNA_MTLM_bugs!H:H,"open")</f>
        <v>0</v>
      </c>
      <c r="L8" s="7">
        <f t="shared" si="8"/>
        <v>0</v>
      </c>
      <c r="M8" s="14">
        <f>COUNTIFS(GNA_ANNA_MTLM_bugs!E:E,"r*", GNA_ANNA_MTLM_bugs!U:U, "GNA_ANNA_ACE*",GNA_ANNA_MTLM_bugs!B:B,RTL_RDL_indicator!A8,GNA_ANNA_MTLM_bugs!H:H,"change_d*")</f>
        <v>0</v>
      </c>
      <c r="N8" s="7">
        <f t="shared" si="9"/>
        <v>0</v>
      </c>
      <c r="O8" s="9">
        <f t="shared" si="1"/>
        <v>0</v>
      </c>
      <c r="P8">
        <v>1</v>
      </c>
      <c r="Q8">
        <f t="shared" si="10"/>
        <v>3</v>
      </c>
      <c r="T8" t="s">
        <v>82</v>
      </c>
      <c r="U8">
        <f>COUNTIFS(GNA_ANNA_MTLM_bugs!B:B,RTL_RDL_indicator!A8, GNA_ANNA_MTLM_bugs!U:U,"GNA_MTLSOCM",GNA_ANNA_MTLM_bugs!E:E,"r*")</f>
        <v>0</v>
      </c>
      <c r="V8" s="7">
        <f t="shared" si="11"/>
        <v>0</v>
      </c>
      <c r="W8" s="8">
        <f>COUNTIFS(GNA_ANNA_MTLM_bugs!Q:Q,RTL_RDL_indicator!A8,GNA_ANNA_MTLM_bugs!H:H,"reject*",GNA_ANNA_MTLM_bugs!E:E,"r*",GNA_ANNA_MTLM_bugs!U:U,"GNA_MTLSOCM")</f>
        <v>0</v>
      </c>
      <c r="X8" s="7">
        <f t="shared" si="12"/>
        <v>0</v>
      </c>
      <c r="Y8" s="8">
        <f>COUNTIFS(GNA_ANNA_MTLM_bugs!P:P, RTL_RDL_indicator!A8, GNA_ANNA_MTLM_bugs!H:H, "complete", GNA_ANNA_MTLM_bugs!E:E, "r*", GNA_ANNA_MTLM_bugs!U:U, "GNA_MTLSOCM")</f>
        <v>0</v>
      </c>
      <c r="Z8" s="7">
        <f t="shared" si="13"/>
        <v>0</v>
      </c>
      <c r="AA8" s="9">
        <f t="shared" si="2"/>
        <v>0</v>
      </c>
      <c r="AB8">
        <f>COUNTIFS(GNA_ANNA_MTLM_bugs!E:E,"r*", GNA_ANNA_MTLM_bugs!U:U, "GNA_MTLSOCM",GNA_ANNA_MTLM_bugs!O:O,RTL_RDL_indicator!A8,GNA_ANNA_MTLM_bugs!H:H,"repo_modified")</f>
        <v>0</v>
      </c>
      <c r="AC8" s="7">
        <f t="shared" si="14"/>
        <v>0</v>
      </c>
      <c r="AD8" s="8">
        <f>COUNTIFS(GNA_ANNA_MTLM_bugs!E:E,"r*", GNA_ANNA_MTLM_bugs!U:U, "GNA_MTLSOCM",GNA_ANNA_MTLM_bugs!B:B,RTL_RDL_indicator!A8,GNA_ANNA_MTLM_bugs!H:H,"change_d*")</f>
        <v>0</v>
      </c>
      <c r="AE8" s="7">
        <f t="shared" si="15"/>
        <v>0</v>
      </c>
      <c r="AF8" s="8">
        <f>COUNTIFS(GNA_ANNA_MTLM_bugs!E:E,"r*", GNA_ANNA_MTLM_bugs!U:U, "GNA_ANNA_ACE*",GNA_ANNA_MTLM_bugs!B:B,RTL_RDL_indicator!A8,GNA_ANNA_MTLM_bugs!H:H,"open")</f>
        <v>0</v>
      </c>
      <c r="AG8" s="7">
        <f t="shared" si="16"/>
        <v>0</v>
      </c>
      <c r="AH8" s="9">
        <f t="shared" si="3"/>
        <v>0</v>
      </c>
    </row>
    <row r="9" spans="1:36" x14ac:dyDescent="0.3">
      <c r="A9" t="s">
        <v>81</v>
      </c>
      <c r="B9">
        <f>COUNTIFS(GNA_ANNA_MTLM_bugs!B:B,RTL_RDL_indicator!A9, GNA_ANNA_MTLM_bugs!U:U,"GNA_ANNA_ACE-MTLSOCM",GNA_ANNA_MTLM_bugs!E:E,"r*")</f>
        <v>0</v>
      </c>
      <c r="C9" s="7">
        <f t="shared" si="4"/>
        <v>3</v>
      </c>
      <c r="D9" s="8">
        <f>COUNTIFS(GNA_ANNA_MTLM_bugs!Q:Q, RTL_RDL_indicator!A9, GNA_ANNA_MTLM_bugs!H:H, "reject*", GNA_ANNA_MTLM_bugs!E:E, "r*",GNA_ANNA_MTLM_bugs!U:U,"GNA_ANNA_ACE-MTLSOCM")</f>
        <v>0</v>
      </c>
      <c r="E9" s="7">
        <f t="shared" si="5"/>
        <v>0</v>
      </c>
      <c r="F9" s="8">
        <f>COUNTIFS(GNA_ANNA_MTLM_bugs!P:P, RTL_RDL_indicator!A9, GNA_ANNA_MTLM_bugs!H:H, "complete", GNA_ANNA_MTLM_bugs!E:E, "r*", GNA_ANNA_MTLM_bugs!U:U, "GNA_ANNA_ACE-MTLSOCM")</f>
        <v>0</v>
      </c>
      <c r="G9" s="7">
        <f t="shared" si="6"/>
        <v>0</v>
      </c>
      <c r="H9" s="9">
        <f t="shared" si="0"/>
        <v>0</v>
      </c>
      <c r="I9">
        <f>COUNTIFS(GNA_ANNA_MTLM_bugs!E:E,"r*", GNA_ANNA_MTLM_bugs!U:U, "GNA_ANNA_ACE*",GNA_ANNA_MTLM_bugs!O:O,RTL_RDL_indicator!A9,GNA_ANNA_MTLM_bugs!H:H,"repo_modified")</f>
        <v>0</v>
      </c>
      <c r="J9" s="7">
        <f t="shared" si="7"/>
        <v>0</v>
      </c>
      <c r="K9" s="8">
        <f>COUNTIFS(GNA_ANNA_MTLM_bugs!E:E,"r*", GNA_ANNA_MTLM_bugs!U:U, "GNA_ANNA_ACE*",GNA_ANNA_MTLM_bugs!B:B,RTL_RDL_indicator!A9,GNA_ANNA_MTLM_bugs!H:H,"open")</f>
        <v>0</v>
      </c>
      <c r="L9" s="7">
        <f t="shared" si="8"/>
        <v>0</v>
      </c>
      <c r="M9" s="14">
        <f>COUNTIFS(GNA_ANNA_MTLM_bugs!E:E,"r*", GNA_ANNA_MTLM_bugs!U:U, "GNA_ANNA_ACE*",GNA_ANNA_MTLM_bugs!B:B,RTL_RDL_indicator!A9,GNA_ANNA_MTLM_bugs!H:H,"change_d*")</f>
        <v>0</v>
      </c>
      <c r="N9" s="7">
        <f t="shared" si="9"/>
        <v>0</v>
      </c>
      <c r="O9" s="9">
        <f t="shared" si="1"/>
        <v>0</v>
      </c>
      <c r="P9">
        <v>1</v>
      </c>
      <c r="Q9">
        <f t="shared" si="10"/>
        <v>4</v>
      </c>
      <c r="T9" t="s">
        <v>81</v>
      </c>
      <c r="U9">
        <f>COUNTIFS(GNA_ANNA_MTLM_bugs!B:B,RTL_RDL_indicator!A9, GNA_ANNA_MTLM_bugs!U:U,"GNA_MTLSOCM",GNA_ANNA_MTLM_bugs!E:E,"r*")</f>
        <v>0</v>
      </c>
      <c r="V9" s="7">
        <f t="shared" si="11"/>
        <v>0</v>
      </c>
      <c r="W9" s="8">
        <f>COUNTIFS(GNA_ANNA_MTLM_bugs!Q:Q,RTL_RDL_indicator!A9,GNA_ANNA_MTLM_bugs!H:H,"reject*",GNA_ANNA_MTLM_bugs!E:E,"r*",GNA_ANNA_MTLM_bugs!U:U,"GNA_MTLSOCM")</f>
        <v>0</v>
      </c>
      <c r="X9" s="7">
        <f t="shared" si="12"/>
        <v>0</v>
      </c>
      <c r="Y9" s="8">
        <f>COUNTIFS(GNA_ANNA_MTLM_bugs!P:P, RTL_RDL_indicator!A9, GNA_ANNA_MTLM_bugs!H:H, "complete", GNA_ANNA_MTLM_bugs!E:E, "r*", GNA_ANNA_MTLM_bugs!U:U, "GNA_MTLSOCM")</f>
        <v>0</v>
      </c>
      <c r="Z9" s="7">
        <f t="shared" si="13"/>
        <v>0</v>
      </c>
      <c r="AA9" s="9">
        <f t="shared" si="2"/>
        <v>0</v>
      </c>
      <c r="AB9">
        <f>COUNTIFS(GNA_ANNA_MTLM_bugs!E:E,"r*", GNA_ANNA_MTLM_bugs!U:U, "GNA_MTLSOCM",GNA_ANNA_MTLM_bugs!O:O,RTL_RDL_indicator!A9,GNA_ANNA_MTLM_bugs!H:H,"repo_modified")</f>
        <v>0</v>
      </c>
      <c r="AC9" s="7">
        <f t="shared" si="14"/>
        <v>0</v>
      </c>
      <c r="AD9" s="8">
        <f>COUNTIFS(GNA_ANNA_MTLM_bugs!E:E,"r*", GNA_ANNA_MTLM_bugs!U:U, "GNA_MTLSOCM",GNA_ANNA_MTLM_bugs!B:B,RTL_RDL_indicator!A9,GNA_ANNA_MTLM_bugs!H:H,"change_d*")</f>
        <v>0</v>
      </c>
      <c r="AE9" s="7">
        <f t="shared" si="15"/>
        <v>0</v>
      </c>
      <c r="AF9" s="8">
        <f>COUNTIFS(GNA_ANNA_MTLM_bugs!E:E,"r*", GNA_ANNA_MTLM_bugs!U:U, "GNA_ANNA_ACE*",GNA_ANNA_MTLM_bugs!B:B,RTL_RDL_indicator!A9,GNA_ANNA_MTLM_bugs!H:H,"open")</f>
        <v>0</v>
      </c>
      <c r="AG9" s="7">
        <f t="shared" si="16"/>
        <v>0</v>
      </c>
      <c r="AH9" s="9">
        <f t="shared" si="3"/>
        <v>0</v>
      </c>
    </row>
    <row r="10" spans="1:36" x14ac:dyDescent="0.3">
      <c r="A10" t="s">
        <v>79</v>
      </c>
      <c r="B10">
        <f>COUNTIFS(GNA_ANNA_MTLM_bugs!B:B,RTL_RDL_indicator!A10, GNA_ANNA_MTLM_bugs!U:U,"GNA_ANNA_ACE-MTLSOCM",GNA_ANNA_MTLM_bugs!E:E,"r*")</f>
        <v>3</v>
      </c>
      <c r="C10" s="7">
        <f>C8+B10</f>
        <v>6</v>
      </c>
      <c r="D10" s="8">
        <f>COUNTIFS(GNA_ANNA_MTLM_bugs!Q:Q, RTL_RDL_indicator!A10, GNA_ANNA_MTLM_bugs!H:H, "reject*", GNA_ANNA_MTLM_bugs!E:E, "r*",GNA_ANNA_MTLM_bugs!U:U,"GNA_ANNA_ACE-MTLSOCM")</f>
        <v>0</v>
      </c>
      <c r="E10" s="7">
        <f t="shared" si="5"/>
        <v>0</v>
      </c>
      <c r="F10" s="8">
        <f>COUNTIFS(GNA_ANNA_MTLM_bugs!P:P, RTL_RDL_indicator!A10, GNA_ANNA_MTLM_bugs!H:H, "complete", GNA_ANNA_MTLM_bugs!E:E, "r*", GNA_ANNA_MTLM_bugs!U:U, "GNA_ANNA_ACE-MTLSOCM")</f>
        <v>0</v>
      </c>
      <c r="G10" s="7">
        <f t="shared" si="6"/>
        <v>0</v>
      </c>
      <c r="H10" s="9">
        <f t="shared" si="0"/>
        <v>0</v>
      </c>
      <c r="I10">
        <f>COUNTIFS(GNA_ANNA_MTLM_bugs!E:E,"r*", GNA_ANNA_MTLM_bugs!U:U, "GNA_ANNA_ACE*",GNA_ANNA_MTLM_bugs!O:O,RTL_RDL_indicator!A10,GNA_ANNA_MTLM_bugs!H:H,"repo_modified")</f>
        <v>0</v>
      </c>
      <c r="J10" s="7">
        <f t="shared" si="7"/>
        <v>0</v>
      </c>
      <c r="K10" s="8">
        <f>COUNTIFS(GNA_ANNA_MTLM_bugs!E:E,"r*", GNA_ANNA_MTLM_bugs!U:U, "GNA_ANNA_ACE*",GNA_ANNA_MTLM_bugs!B:B,RTL_RDL_indicator!A10,GNA_ANNA_MTLM_bugs!H:H,"open")</f>
        <v>0</v>
      </c>
      <c r="L10" s="7">
        <f t="shared" si="8"/>
        <v>0</v>
      </c>
      <c r="M10" s="14">
        <f>COUNTIFS(GNA_ANNA_MTLM_bugs!E:E,"r*", GNA_ANNA_MTLM_bugs!U:U, "GNA_ANNA_ACE*",GNA_ANNA_MTLM_bugs!B:B,RTL_RDL_indicator!A10,GNA_ANNA_MTLM_bugs!H:H,"change_d*")</f>
        <v>0</v>
      </c>
      <c r="N10" s="7">
        <f t="shared" si="9"/>
        <v>0</v>
      </c>
      <c r="O10" s="9">
        <f t="shared" si="1"/>
        <v>0</v>
      </c>
      <c r="P10">
        <v>1</v>
      </c>
      <c r="Q10">
        <f t="shared" si="10"/>
        <v>5</v>
      </c>
      <c r="T10" t="s">
        <v>79</v>
      </c>
      <c r="U10">
        <f>COUNTIFS(GNA_ANNA_MTLM_bugs!B:B,RTL_RDL_indicator!A10, GNA_ANNA_MTLM_bugs!U:U,"GNA_MTLSOCM",GNA_ANNA_MTLM_bugs!E:E,"r*")</f>
        <v>0</v>
      </c>
      <c r="V10" s="7">
        <f>V8+U10</f>
        <v>0</v>
      </c>
      <c r="W10" s="8">
        <f>COUNTIFS(GNA_ANNA_MTLM_bugs!Q:Q,RTL_RDL_indicator!A10,GNA_ANNA_MTLM_bugs!H:H,"reject*",GNA_ANNA_MTLM_bugs!E:E,"r*",GNA_ANNA_MTLM_bugs!U:U,"GNA_MTLSOCM")</f>
        <v>0</v>
      </c>
      <c r="X10" s="7">
        <f t="shared" si="12"/>
        <v>0</v>
      </c>
      <c r="Y10" s="8">
        <f>COUNTIFS(GNA_ANNA_MTLM_bugs!P:P, RTL_RDL_indicator!A10, GNA_ANNA_MTLM_bugs!H:H, "complete", GNA_ANNA_MTLM_bugs!E:E, "r*", GNA_ANNA_MTLM_bugs!U:U, "GNA_MTLSOCM")</f>
        <v>0</v>
      </c>
      <c r="Z10" s="7">
        <f t="shared" si="13"/>
        <v>0</v>
      </c>
      <c r="AA10" s="9">
        <f t="shared" si="2"/>
        <v>0</v>
      </c>
      <c r="AB10">
        <f>COUNTIFS(GNA_ANNA_MTLM_bugs!E:E,"r*", GNA_ANNA_MTLM_bugs!U:U, "GNA_MTLSOCM",GNA_ANNA_MTLM_bugs!O:O,RTL_RDL_indicator!A10,GNA_ANNA_MTLM_bugs!H:H,"repo_modified")</f>
        <v>0</v>
      </c>
      <c r="AC10" s="7">
        <f t="shared" si="14"/>
        <v>0</v>
      </c>
      <c r="AD10" s="8">
        <f>COUNTIFS(GNA_ANNA_MTLM_bugs!E:E,"r*", GNA_ANNA_MTLM_bugs!U:U, "GNA_MTLSOCM",GNA_ANNA_MTLM_bugs!B:B,RTL_RDL_indicator!A10,GNA_ANNA_MTLM_bugs!H:H,"change_d*")</f>
        <v>0</v>
      </c>
      <c r="AE10" s="7">
        <f t="shared" si="15"/>
        <v>0</v>
      </c>
      <c r="AF10" s="8">
        <f>COUNTIFS(GNA_ANNA_MTLM_bugs!E:E,"r*", GNA_ANNA_MTLM_bugs!U:U, "GNA_ANNA_ACE*",GNA_ANNA_MTLM_bugs!B:B,RTL_RDL_indicator!A10,GNA_ANNA_MTLM_bugs!H:H,"open")</f>
        <v>0</v>
      </c>
      <c r="AG10" s="7">
        <f t="shared" si="16"/>
        <v>0</v>
      </c>
      <c r="AH10" s="9">
        <f t="shared" si="3"/>
        <v>0</v>
      </c>
    </row>
    <row r="11" spans="1:36" x14ac:dyDescent="0.3">
      <c r="A11" t="s">
        <v>100</v>
      </c>
      <c r="B11">
        <f>COUNTIFS(GNA_ANNA_MTLM_bugs!B:B,RTL_RDL_indicator!A11, GNA_ANNA_MTLM_bugs!U:U,"GNA_ANNA_ACE-MTLSOCM",GNA_ANNA_MTLM_bugs!E:E,"r*")</f>
        <v>0</v>
      </c>
      <c r="C11" s="7">
        <f t="shared" si="4"/>
        <v>6</v>
      </c>
      <c r="D11" s="8">
        <f>COUNTIFS(GNA_ANNA_MTLM_bugs!Q:Q, RTL_RDL_indicator!A11, GNA_ANNA_MTLM_bugs!H:H, "reject*", GNA_ANNA_MTLM_bugs!E:E, "r*",GNA_ANNA_MTLM_bugs!U:U,"GNA_ANNA_ACE-MTLSOCM")</f>
        <v>0</v>
      </c>
      <c r="E11" s="7">
        <f t="shared" si="5"/>
        <v>0</v>
      </c>
      <c r="F11" s="8">
        <f>COUNTIFS(GNA_ANNA_MTLM_bugs!P:P, RTL_RDL_indicator!A11, GNA_ANNA_MTLM_bugs!H:H, "complete", GNA_ANNA_MTLM_bugs!E:E, "r*", GNA_ANNA_MTLM_bugs!U:U, "GNA_ANNA_ACE-MTLSOCM")</f>
        <v>3</v>
      </c>
      <c r="G11" s="7">
        <f t="shared" si="6"/>
        <v>3</v>
      </c>
      <c r="H11" s="9">
        <f t="shared" si="0"/>
        <v>3</v>
      </c>
      <c r="I11">
        <f>COUNTIFS(GNA_ANNA_MTLM_bugs!E:E,"r*", GNA_ANNA_MTLM_bugs!U:U, "GNA_ANNA_ACE*",GNA_ANNA_MTLM_bugs!O:O,RTL_RDL_indicator!A11,GNA_ANNA_MTLM_bugs!H:H,"repo_modified")</f>
        <v>0</v>
      </c>
      <c r="J11" s="7">
        <f t="shared" si="7"/>
        <v>0</v>
      </c>
      <c r="K11" s="8">
        <f>COUNTIFS(GNA_ANNA_MTLM_bugs!E:E,"r*", GNA_ANNA_MTLM_bugs!U:U, "GNA_ANNA_ACE*",GNA_ANNA_MTLM_bugs!B:B,RTL_RDL_indicator!A11,GNA_ANNA_MTLM_bugs!H:H,"open")</f>
        <v>0</v>
      </c>
      <c r="L11" s="7">
        <f t="shared" si="8"/>
        <v>0</v>
      </c>
      <c r="M11" s="14">
        <f>COUNTIFS(GNA_ANNA_MTLM_bugs!E:E,"r*", GNA_ANNA_MTLM_bugs!U:U, "GNA_ANNA_ACE*",GNA_ANNA_MTLM_bugs!B:B,RTL_RDL_indicator!A11,GNA_ANNA_MTLM_bugs!H:H,"change_d*")</f>
        <v>0</v>
      </c>
      <c r="N11" s="7">
        <f t="shared" si="9"/>
        <v>0</v>
      </c>
      <c r="O11" s="9">
        <f t="shared" si="1"/>
        <v>0</v>
      </c>
      <c r="P11">
        <v>0</v>
      </c>
      <c r="Q11">
        <f t="shared" si="10"/>
        <v>5</v>
      </c>
      <c r="T11" t="s">
        <v>100</v>
      </c>
      <c r="U11">
        <f>COUNTIFS(GNA_ANNA_MTLM_bugs!B:B,RTL_RDL_indicator!A11, GNA_ANNA_MTLM_bugs!U:U,"GNA_MTLSOCM",GNA_ANNA_MTLM_bugs!E:E,"r*")</f>
        <v>0</v>
      </c>
      <c r="V11" s="7">
        <f t="shared" ref="V11:V37" si="17">V10+U11</f>
        <v>0</v>
      </c>
      <c r="W11" s="8">
        <f>COUNTIFS(GNA_ANNA_MTLM_bugs!Q:Q,RTL_RDL_indicator!A11,GNA_ANNA_MTLM_bugs!H:H,"reject*",GNA_ANNA_MTLM_bugs!E:E,"r*",GNA_ANNA_MTLM_bugs!U:U,"GNA_MTLSOCM")</f>
        <v>0</v>
      </c>
      <c r="X11" s="7">
        <f t="shared" si="12"/>
        <v>0</v>
      </c>
      <c r="Y11" s="8">
        <f>COUNTIFS(GNA_ANNA_MTLM_bugs!P:P, RTL_RDL_indicator!A11, GNA_ANNA_MTLM_bugs!H:H, "complete", GNA_ANNA_MTLM_bugs!E:E, "r*", GNA_ANNA_MTLM_bugs!U:U, "GNA_MTLSOCM")</f>
        <v>0</v>
      </c>
      <c r="Z11" s="7">
        <f t="shared" si="13"/>
        <v>0</v>
      </c>
      <c r="AA11" s="9">
        <f t="shared" si="2"/>
        <v>0</v>
      </c>
      <c r="AB11">
        <f>COUNTIFS(GNA_ANNA_MTLM_bugs!E:E,"r*", GNA_ANNA_MTLM_bugs!U:U, "GNA_MTLSOCM",GNA_ANNA_MTLM_bugs!O:O,RTL_RDL_indicator!A11,GNA_ANNA_MTLM_bugs!H:H,"repo_modified")</f>
        <v>0</v>
      </c>
      <c r="AC11" s="7">
        <f t="shared" si="14"/>
        <v>0</v>
      </c>
      <c r="AD11" s="8">
        <f>COUNTIFS(GNA_ANNA_MTLM_bugs!E:E,"r*", GNA_ANNA_MTLM_bugs!U:U, "GNA_MTLSOCM",GNA_ANNA_MTLM_bugs!B:B,RTL_RDL_indicator!A11,GNA_ANNA_MTLM_bugs!H:H,"change_d*")</f>
        <v>0</v>
      </c>
      <c r="AE11" s="7">
        <f t="shared" si="15"/>
        <v>0</v>
      </c>
      <c r="AF11" s="8">
        <f>COUNTIFS(GNA_ANNA_MTLM_bugs!E:E,"r*", GNA_ANNA_MTLM_bugs!U:U, "GNA_ANNA_ACE*",GNA_ANNA_MTLM_bugs!B:B,RTL_RDL_indicator!A11,GNA_ANNA_MTLM_bugs!H:H,"open")</f>
        <v>0</v>
      </c>
      <c r="AG11" s="7">
        <f t="shared" si="16"/>
        <v>0</v>
      </c>
      <c r="AH11" s="9">
        <f t="shared" si="3"/>
        <v>0</v>
      </c>
    </row>
    <row r="12" spans="1:36" x14ac:dyDescent="0.3">
      <c r="A12" t="s">
        <v>99</v>
      </c>
      <c r="B12">
        <f>COUNTIFS(GNA_ANNA_MTLM_bugs!B:B,RTL_RDL_indicator!A12, GNA_ANNA_MTLM_bugs!U:U,"GNA_ANNA_ACE-MTLSOCM",GNA_ANNA_MTLM_bugs!E:E,"r*")</f>
        <v>0</v>
      </c>
      <c r="C12" s="7">
        <f t="shared" si="4"/>
        <v>6</v>
      </c>
      <c r="D12" s="8">
        <f>COUNTIFS(GNA_ANNA_MTLM_bugs!Q:Q, RTL_RDL_indicator!A12, GNA_ANNA_MTLM_bugs!H:H, "reject*", GNA_ANNA_MTLM_bugs!E:E, "r*",GNA_ANNA_MTLM_bugs!U:U,"GNA_ANNA_ACE-MTLSOCM")</f>
        <v>0</v>
      </c>
      <c r="E12" s="7">
        <f t="shared" si="5"/>
        <v>0</v>
      </c>
      <c r="F12" s="8">
        <f>COUNTIFS(GNA_ANNA_MTLM_bugs!P:P, RTL_RDL_indicator!A12, GNA_ANNA_MTLM_bugs!H:H, "complete", GNA_ANNA_MTLM_bugs!E:E, "r*", GNA_ANNA_MTLM_bugs!U:U, "GNA_ANNA_ACE-MTLSOCM")</f>
        <v>0</v>
      </c>
      <c r="G12" s="7">
        <f t="shared" si="6"/>
        <v>3</v>
      </c>
      <c r="H12" s="9">
        <f t="shared" si="0"/>
        <v>3</v>
      </c>
      <c r="I12">
        <f>COUNTIFS(GNA_ANNA_MTLM_bugs!E:E,"r*", GNA_ANNA_MTLM_bugs!U:U, "GNA_ANNA_ACE*",GNA_ANNA_MTLM_bugs!O:O,RTL_RDL_indicator!A12,GNA_ANNA_MTLM_bugs!H:H,"repo_modified")</f>
        <v>0</v>
      </c>
      <c r="J12" s="7">
        <f t="shared" si="7"/>
        <v>0</v>
      </c>
      <c r="K12" s="8">
        <f>COUNTIFS(GNA_ANNA_MTLM_bugs!E:E,"r*", GNA_ANNA_MTLM_bugs!U:U, "GNA_ANNA_ACE*",GNA_ANNA_MTLM_bugs!B:B,RTL_RDL_indicator!A12,GNA_ANNA_MTLM_bugs!H:H,"open")</f>
        <v>0</v>
      </c>
      <c r="L12" s="7">
        <f t="shared" si="8"/>
        <v>0</v>
      </c>
      <c r="M12" s="14">
        <f>COUNTIFS(GNA_ANNA_MTLM_bugs!E:E,"r*", GNA_ANNA_MTLM_bugs!U:U, "GNA_ANNA_ACE*",GNA_ANNA_MTLM_bugs!B:B,RTL_RDL_indicator!A12,GNA_ANNA_MTLM_bugs!H:H,"change_d*")</f>
        <v>0</v>
      </c>
      <c r="N12" s="7">
        <f t="shared" si="9"/>
        <v>0</v>
      </c>
      <c r="O12" s="9">
        <f t="shared" si="1"/>
        <v>0</v>
      </c>
      <c r="P12">
        <v>0</v>
      </c>
      <c r="Q12">
        <f t="shared" si="10"/>
        <v>5</v>
      </c>
      <c r="T12" t="s">
        <v>99</v>
      </c>
      <c r="U12">
        <f>COUNTIFS(GNA_ANNA_MTLM_bugs!B:B,RTL_RDL_indicator!A12, GNA_ANNA_MTLM_bugs!U:U,"GNA_MTLSOCM",GNA_ANNA_MTLM_bugs!E:E,"r*")</f>
        <v>0</v>
      </c>
      <c r="V12" s="7">
        <f t="shared" si="17"/>
        <v>0</v>
      </c>
      <c r="W12" s="8">
        <f>COUNTIFS(GNA_ANNA_MTLM_bugs!Q:Q,RTL_RDL_indicator!A12,GNA_ANNA_MTLM_bugs!H:H,"reject*",GNA_ANNA_MTLM_bugs!E:E,"r*",GNA_ANNA_MTLM_bugs!U:U,"GNA_MTLSOCM")</f>
        <v>0</v>
      </c>
      <c r="X12" s="7">
        <f t="shared" si="12"/>
        <v>0</v>
      </c>
      <c r="Y12" s="8">
        <f>COUNTIFS(GNA_ANNA_MTLM_bugs!P:P, RTL_RDL_indicator!A12, GNA_ANNA_MTLM_bugs!H:H, "complete", GNA_ANNA_MTLM_bugs!E:E, "r*", GNA_ANNA_MTLM_bugs!U:U, "GNA_MTLSOCM")</f>
        <v>0</v>
      </c>
      <c r="Z12" s="7">
        <f t="shared" si="13"/>
        <v>0</v>
      </c>
      <c r="AA12" s="9">
        <f t="shared" si="2"/>
        <v>0</v>
      </c>
      <c r="AB12">
        <f>COUNTIFS(GNA_ANNA_MTLM_bugs!E:E,"r*", GNA_ANNA_MTLM_bugs!U:U, "GNA_MTLSOCM",GNA_ANNA_MTLM_bugs!O:O,RTL_RDL_indicator!A12,GNA_ANNA_MTLM_bugs!H:H,"repo_modified")</f>
        <v>0</v>
      </c>
      <c r="AC12" s="7">
        <f t="shared" si="14"/>
        <v>0</v>
      </c>
      <c r="AD12" s="8">
        <f>COUNTIFS(GNA_ANNA_MTLM_bugs!E:E,"r*", GNA_ANNA_MTLM_bugs!U:U, "GNA_MTLSOCM",GNA_ANNA_MTLM_bugs!B:B,RTL_RDL_indicator!A12,GNA_ANNA_MTLM_bugs!H:H,"change_d*")</f>
        <v>0</v>
      </c>
      <c r="AE12" s="7">
        <f t="shared" si="15"/>
        <v>0</v>
      </c>
      <c r="AF12" s="8">
        <f>COUNTIFS(GNA_ANNA_MTLM_bugs!E:E,"r*", GNA_ANNA_MTLM_bugs!U:U, "GNA_ANNA_ACE*",GNA_ANNA_MTLM_bugs!B:B,RTL_RDL_indicator!A12,GNA_ANNA_MTLM_bugs!H:H,"open")</f>
        <v>0</v>
      </c>
      <c r="AG12" s="7">
        <f t="shared" si="16"/>
        <v>0</v>
      </c>
      <c r="AH12" s="9">
        <f t="shared" si="3"/>
        <v>0</v>
      </c>
    </row>
    <row r="13" spans="1:36" x14ac:dyDescent="0.3">
      <c r="A13" t="s">
        <v>90</v>
      </c>
      <c r="B13">
        <f>COUNTIFS(GNA_ANNA_MTLM_bugs!B:B,RTL_RDL_indicator!A13, GNA_ANNA_MTLM_bugs!U:U,"GNA_ANNA_ACE-MTLSOCM",GNA_ANNA_MTLM_bugs!E:E,"r*")</f>
        <v>0</v>
      </c>
      <c r="C13" s="7">
        <f t="shared" si="4"/>
        <v>6</v>
      </c>
      <c r="D13" s="8">
        <f>COUNTIFS(GNA_ANNA_MTLM_bugs!Q:Q, RTL_RDL_indicator!A13, GNA_ANNA_MTLM_bugs!H:H, "reject*", GNA_ANNA_MTLM_bugs!E:E, "r*",GNA_ANNA_MTLM_bugs!U:U,"GNA_ANNA_ACE-MTLSOCM")</f>
        <v>0</v>
      </c>
      <c r="E13" s="7">
        <f t="shared" si="5"/>
        <v>0</v>
      </c>
      <c r="F13" s="8">
        <f>COUNTIFS(GNA_ANNA_MTLM_bugs!P:P, RTL_RDL_indicator!A13, GNA_ANNA_MTLM_bugs!H:H, "complete", GNA_ANNA_MTLM_bugs!E:E, "r*", GNA_ANNA_MTLM_bugs!U:U, "GNA_ANNA_ACE-MTLSOCM")</f>
        <v>0</v>
      </c>
      <c r="G13" s="7">
        <f t="shared" si="6"/>
        <v>3</v>
      </c>
      <c r="H13" s="9">
        <f t="shared" si="0"/>
        <v>3</v>
      </c>
      <c r="I13">
        <f>COUNTIFS(GNA_ANNA_MTLM_bugs!E:E,"r*", GNA_ANNA_MTLM_bugs!U:U, "GNA_ANNA_ACE*",GNA_ANNA_MTLM_bugs!O:O,RTL_RDL_indicator!A13,GNA_ANNA_MTLM_bugs!H:H,"repo_modified")</f>
        <v>0</v>
      </c>
      <c r="J13" s="7">
        <f t="shared" si="7"/>
        <v>0</v>
      </c>
      <c r="K13" s="8">
        <f>COUNTIFS(GNA_ANNA_MTLM_bugs!E:E,"r*", GNA_ANNA_MTLM_bugs!U:U, "GNA_ANNA_ACE*",GNA_ANNA_MTLM_bugs!B:B,RTL_RDL_indicator!A13,GNA_ANNA_MTLM_bugs!H:H,"open")</f>
        <v>0</v>
      </c>
      <c r="L13" s="7">
        <f t="shared" si="8"/>
        <v>0</v>
      </c>
      <c r="M13" s="14">
        <f>COUNTIFS(GNA_ANNA_MTLM_bugs!E:E,"r*", GNA_ANNA_MTLM_bugs!U:U, "GNA_ANNA_ACE*",GNA_ANNA_MTLM_bugs!B:B,RTL_RDL_indicator!A13,GNA_ANNA_MTLM_bugs!H:H,"change_d*")</f>
        <v>0</v>
      </c>
      <c r="N13" s="7">
        <f t="shared" si="9"/>
        <v>0</v>
      </c>
      <c r="O13" s="9">
        <f t="shared" si="1"/>
        <v>0</v>
      </c>
      <c r="P13">
        <v>0</v>
      </c>
      <c r="Q13">
        <f t="shared" si="10"/>
        <v>5</v>
      </c>
      <c r="T13" t="s">
        <v>90</v>
      </c>
      <c r="U13">
        <f>COUNTIFS(GNA_ANNA_MTLM_bugs!B:B,RTL_RDL_indicator!A13, GNA_ANNA_MTLM_bugs!U:U,"GNA_MTLSOCM",GNA_ANNA_MTLM_bugs!E:E,"r*")</f>
        <v>0</v>
      </c>
      <c r="V13" s="7">
        <f t="shared" si="17"/>
        <v>0</v>
      </c>
      <c r="W13" s="8">
        <f>COUNTIFS(GNA_ANNA_MTLM_bugs!Q:Q,RTL_RDL_indicator!A13,GNA_ANNA_MTLM_bugs!H:H,"reject*",GNA_ANNA_MTLM_bugs!E:E,"r*",GNA_ANNA_MTLM_bugs!U:U,"GNA_MTLSOCM")</f>
        <v>0</v>
      </c>
      <c r="X13" s="7">
        <f t="shared" si="12"/>
        <v>0</v>
      </c>
      <c r="Y13" s="8">
        <f>COUNTIFS(GNA_ANNA_MTLM_bugs!P:P, RTL_RDL_indicator!A13, GNA_ANNA_MTLM_bugs!H:H, "complete", GNA_ANNA_MTLM_bugs!E:E, "r*", GNA_ANNA_MTLM_bugs!U:U, "GNA_MTLSOCM")</f>
        <v>0</v>
      </c>
      <c r="Z13" s="7">
        <f t="shared" si="13"/>
        <v>0</v>
      </c>
      <c r="AA13" s="9">
        <f t="shared" si="2"/>
        <v>0</v>
      </c>
      <c r="AB13">
        <f>COUNTIFS(GNA_ANNA_MTLM_bugs!E:E,"r*", GNA_ANNA_MTLM_bugs!U:U, "GNA_MTLSOCM",GNA_ANNA_MTLM_bugs!O:O,RTL_RDL_indicator!A13,GNA_ANNA_MTLM_bugs!H:H,"repo_modified")</f>
        <v>0</v>
      </c>
      <c r="AC13" s="7">
        <f t="shared" si="14"/>
        <v>0</v>
      </c>
      <c r="AD13" s="8">
        <f>COUNTIFS(GNA_ANNA_MTLM_bugs!E:E,"r*", GNA_ANNA_MTLM_bugs!U:U, "GNA_MTLSOCM",GNA_ANNA_MTLM_bugs!B:B,RTL_RDL_indicator!A13,GNA_ANNA_MTLM_bugs!H:H,"change_d*")</f>
        <v>0</v>
      </c>
      <c r="AE13" s="7">
        <f t="shared" si="15"/>
        <v>0</v>
      </c>
      <c r="AF13" s="8">
        <f>COUNTIFS(GNA_ANNA_MTLM_bugs!E:E,"r*", GNA_ANNA_MTLM_bugs!U:U, "GNA_ANNA_ACE*",GNA_ANNA_MTLM_bugs!B:B,RTL_RDL_indicator!A13,GNA_ANNA_MTLM_bugs!H:H,"open")</f>
        <v>0</v>
      </c>
      <c r="AG13" s="7">
        <f t="shared" si="16"/>
        <v>0</v>
      </c>
      <c r="AH13" s="9">
        <f t="shared" si="3"/>
        <v>0</v>
      </c>
    </row>
    <row r="14" spans="1:36" x14ac:dyDescent="0.3">
      <c r="A14" t="s">
        <v>96</v>
      </c>
      <c r="B14">
        <f>COUNTIFS(GNA_ANNA_MTLM_bugs!B:B,RTL_RDL_indicator!A14, GNA_ANNA_MTLM_bugs!U:U,"GNA_ANNA_ACE-MTLSOCM",GNA_ANNA_MTLM_bugs!E:E,"r*")</f>
        <v>0</v>
      </c>
      <c r="C14" s="7">
        <f t="shared" si="4"/>
        <v>6</v>
      </c>
      <c r="D14" s="8">
        <f>COUNTIFS(GNA_ANNA_MTLM_bugs!Q:Q, RTL_RDL_indicator!A14, GNA_ANNA_MTLM_bugs!H:H, "reject*", GNA_ANNA_MTLM_bugs!E:E, "r*",GNA_ANNA_MTLM_bugs!U:U,"GNA_ANNA_ACE-MTLSOCM")</f>
        <v>0</v>
      </c>
      <c r="E14" s="7">
        <f t="shared" si="5"/>
        <v>0</v>
      </c>
      <c r="F14" s="8">
        <f>COUNTIFS(GNA_ANNA_MTLM_bugs!P:P, RTL_RDL_indicator!A14, GNA_ANNA_MTLM_bugs!H:H, "complete", GNA_ANNA_MTLM_bugs!E:E, "r*", GNA_ANNA_MTLM_bugs!U:U, "GNA_ANNA_ACE-MTLSOCM")</f>
        <v>0</v>
      </c>
      <c r="G14" s="7">
        <f t="shared" si="6"/>
        <v>3</v>
      </c>
      <c r="H14" s="9">
        <f t="shared" si="0"/>
        <v>3</v>
      </c>
      <c r="I14">
        <f>COUNTIFS(GNA_ANNA_MTLM_bugs!E:E,"r*", GNA_ANNA_MTLM_bugs!U:U, "GNA_ANNA_ACE*",GNA_ANNA_MTLM_bugs!O:O,RTL_RDL_indicator!A14,GNA_ANNA_MTLM_bugs!H:H,"repo_modified")</f>
        <v>0</v>
      </c>
      <c r="J14" s="7">
        <f t="shared" si="7"/>
        <v>0</v>
      </c>
      <c r="K14" s="8">
        <f>COUNTIFS(GNA_ANNA_MTLM_bugs!E:E,"r*", GNA_ANNA_MTLM_bugs!U:U, "GNA_ANNA_ACE*",GNA_ANNA_MTLM_bugs!B:B,RTL_RDL_indicator!A14,GNA_ANNA_MTLM_bugs!H:H,"open")</f>
        <v>0</v>
      </c>
      <c r="L14" s="7">
        <f t="shared" si="8"/>
        <v>0</v>
      </c>
      <c r="M14" s="14">
        <f>COUNTIFS(GNA_ANNA_MTLM_bugs!E:E,"r*", GNA_ANNA_MTLM_bugs!U:U, "GNA_ANNA_ACE*",GNA_ANNA_MTLM_bugs!B:B,RTL_RDL_indicator!A14,GNA_ANNA_MTLM_bugs!H:H,"change_d*")</f>
        <v>0</v>
      </c>
      <c r="N14" s="7">
        <f t="shared" si="9"/>
        <v>0</v>
      </c>
      <c r="O14" s="9">
        <f t="shared" si="1"/>
        <v>0</v>
      </c>
      <c r="P14">
        <v>0</v>
      </c>
      <c r="Q14">
        <f t="shared" si="10"/>
        <v>5</v>
      </c>
      <c r="T14" t="s">
        <v>96</v>
      </c>
      <c r="U14">
        <f>COUNTIFS(GNA_ANNA_MTLM_bugs!B:B,RTL_RDL_indicator!A14, GNA_ANNA_MTLM_bugs!U:U,"GNA_MTLSOCM",GNA_ANNA_MTLM_bugs!E:E,"r*")</f>
        <v>0</v>
      </c>
      <c r="V14" s="7">
        <f t="shared" si="17"/>
        <v>0</v>
      </c>
      <c r="W14" s="8">
        <f>COUNTIFS(GNA_ANNA_MTLM_bugs!Q:Q,RTL_RDL_indicator!A14,GNA_ANNA_MTLM_bugs!H:H,"reject*",GNA_ANNA_MTLM_bugs!E:E,"r*",GNA_ANNA_MTLM_bugs!U:U,"GNA_MTLSOCM")</f>
        <v>0</v>
      </c>
      <c r="X14" s="7">
        <f t="shared" si="12"/>
        <v>0</v>
      </c>
      <c r="Y14" s="8">
        <f>COUNTIFS(GNA_ANNA_MTLM_bugs!P:P, RTL_RDL_indicator!A14, GNA_ANNA_MTLM_bugs!H:H, "complete", GNA_ANNA_MTLM_bugs!E:E, "r*", GNA_ANNA_MTLM_bugs!U:U, "GNA_MTLSOCM")</f>
        <v>0</v>
      </c>
      <c r="Z14" s="7">
        <f t="shared" si="13"/>
        <v>0</v>
      </c>
      <c r="AA14" s="9">
        <f t="shared" si="2"/>
        <v>0</v>
      </c>
      <c r="AB14">
        <f>COUNTIFS(GNA_ANNA_MTLM_bugs!E:E,"r*", GNA_ANNA_MTLM_bugs!U:U, "GNA_MTLSOCM",GNA_ANNA_MTLM_bugs!O:O,RTL_RDL_indicator!A14,GNA_ANNA_MTLM_bugs!H:H,"repo_modified")</f>
        <v>0</v>
      </c>
      <c r="AC14" s="7">
        <f t="shared" si="14"/>
        <v>0</v>
      </c>
      <c r="AD14" s="8">
        <f>COUNTIFS(GNA_ANNA_MTLM_bugs!E:E,"r*", GNA_ANNA_MTLM_bugs!U:U, "GNA_MTLSOCM",GNA_ANNA_MTLM_bugs!B:B,RTL_RDL_indicator!A14,GNA_ANNA_MTLM_bugs!H:H,"change_d*")</f>
        <v>0</v>
      </c>
      <c r="AE14" s="7">
        <f t="shared" si="15"/>
        <v>0</v>
      </c>
      <c r="AF14" s="8">
        <f>COUNTIFS(GNA_ANNA_MTLM_bugs!E:E,"r*", GNA_ANNA_MTLM_bugs!U:U, "GNA_ANNA_ACE*",GNA_ANNA_MTLM_bugs!B:B,RTL_RDL_indicator!A14,GNA_ANNA_MTLM_bugs!H:H,"open")</f>
        <v>0</v>
      </c>
      <c r="AG14" s="7">
        <f t="shared" si="16"/>
        <v>0</v>
      </c>
      <c r="AH14" s="9">
        <f t="shared" si="3"/>
        <v>0</v>
      </c>
      <c r="AI14">
        <v>0</v>
      </c>
      <c r="AJ14">
        <f>AI14</f>
        <v>0</v>
      </c>
    </row>
    <row r="15" spans="1:36" x14ac:dyDescent="0.3">
      <c r="A15" t="s">
        <v>80</v>
      </c>
      <c r="B15">
        <f>COUNTIFS(GNA_ANNA_MTLM_bugs!B:B,RTL_RDL_indicator!A15, GNA_ANNA_MTLM_bugs!U:U,"GNA_ANNA_ACE-MTLSOCM",GNA_ANNA_MTLM_bugs!E:E,"r*")</f>
        <v>0</v>
      </c>
      <c r="C15" s="7">
        <f t="shared" si="4"/>
        <v>6</v>
      </c>
      <c r="D15" s="8">
        <f>COUNTIFS(GNA_ANNA_MTLM_bugs!Q:Q, RTL_RDL_indicator!A15, GNA_ANNA_MTLM_bugs!H:H, "reject*", GNA_ANNA_MTLM_bugs!E:E, "r*",GNA_ANNA_MTLM_bugs!U:U,"GNA_ANNA_ACE-MTLSOCM")</f>
        <v>0</v>
      </c>
      <c r="E15" s="7">
        <f t="shared" si="5"/>
        <v>0</v>
      </c>
      <c r="F15" s="8">
        <f>COUNTIFS(GNA_ANNA_MTLM_bugs!P:P, RTL_RDL_indicator!A15, GNA_ANNA_MTLM_bugs!H:H, "complete", GNA_ANNA_MTLM_bugs!E:E, "r*", GNA_ANNA_MTLM_bugs!U:U, "GNA_ANNA_ACE-MTLSOCM")</f>
        <v>0</v>
      </c>
      <c r="G15" s="7">
        <f t="shared" si="6"/>
        <v>3</v>
      </c>
      <c r="H15" s="9">
        <f t="shared" si="0"/>
        <v>3</v>
      </c>
      <c r="I15">
        <f>COUNTIFS(GNA_ANNA_MTLM_bugs!E:E,"r*", GNA_ANNA_MTLM_bugs!U:U, "GNA_ANNA_ACE*",GNA_ANNA_MTLM_bugs!O:O,RTL_RDL_indicator!A15,GNA_ANNA_MTLM_bugs!H:H,"repo_modified")</f>
        <v>0</v>
      </c>
      <c r="J15" s="7">
        <f t="shared" si="7"/>
        <v>0</v>
      </c>
      <c r="K15" s="8">
        <f>COUNTIFS(GNA_ANNA_MTLM_bugs!E:E,"r*", GNA_ANNA_MTLM_bugs!U:U, "GNA_ANNA_ACE*",GNA_ANNA_MTLM_bugs!B:B,RTL_RDL_indicator!A15,GNA_ANNA_MTLM_bugs!H:H,"open")</f>
        <v>0</v>
      </c>
      <c r="L15" s="7">
        <f t="shared" si="8"/>
        <v>0</v>
      </c>
      <c r="M15" s="14">
        <f>COUNTIFS(GNA_ANNA_MTLM_bugs!E:E,"r*", GNA_ANNA_MTLM_bugs!U:U, "GNA_ANNA_ACE*",GNA_ANNA_MTLM_bugs!B:B,RTL_RDL_indicator!A15,GNA_ANNA_MTLM_bugs!H:H,"change_d*")</f>
        <v>0</v>
      </c>
      <c r="N15" s="7">
        <f t="shared" si="9"/>
        <v>0</v>
      </c>
      <c r="O15" s="9">
        <f t="shared" si="1"/>
        <v>0</v>
      </c>
      <c r="P15">
        <v>0</v>
      </c>
      <c r="Q15">
        <f t="shared" si="10"/>
        <v>5</v>
      </c>
      <c r="T15" t="s">
        <v>80</v>
      </c>
      <c r="U15">
        <f>COUNTIFS(GNA_ANNA_MTLM_bugs!B:B,RTL_RDL_indicator!A15, GNA_ANNA_MTLM_bugs!U:U,"GNA_MTLSOCM",GNA_ANNA_MTLM_bugs!E:E,"r*")</f>
        <v>0</v>
      </c>
      <c r="V15" s="7">
        <f t="shared" si="17"/>
        <v>0</v>
      </c>
      <c r="W15" s="8">
        <f>COUNTIFS(GNA_ANNA_MTLM_bugs!Q:Q,RTL_RDL_indicator!A15,GNA_ANNA_MTLM_bugs!H:H,"reject*",GNA_ANNA_MTLM_bugs!E:E,"r*",GNA_ANNA_MTLM_bugs!U:U,"GNA_MTLSOCM")</f>
        <v>0</v>
      </c>
      <c r="X15" s="7">
        <f t="shared" si="12"/>
        <v>0</v>
      </c>
      <c r="Y15" s="8">
        <f>COUNTIFS(GNA_ANNA_MTLM_bugs!P:P, RTL_RDL_indicator!A15, GNA_ANNA_MTLM_bugs!H:H, "complete", GNA_ANNA_MTLM_bugs!E:E, "r*", GNA_ANNA_MTLM_bugs!U:U, "GNA_MTLSOCM")</f>
        <v>0</v>
      </c>
      <c r="Z15" s="7">
        <f t="shared" si="13"/>
        <v>0</v>
      </c>
      <c r="AA15" s="9">
        <f t="shared" si="2"/>
        <v>0</v>
      </c>
      <c r="AB15">
        <f>COUNTIFS(GNA_ANNA_MTLM_bugs!E:E,"r*", GNA_ANNA_MTLM_bugs!U:U, "GNA_MTLSOCM",GNA_ANNA_MTLM_bugs!O:O,RTL_RDL_indicator!A15,GNA_ANNA_MTLM_bugs!H:H,"repo_modified")</f>
        <v>0</v>
      </c>
      <c r="AC15" s="7">
        <f t="shared" si="14"/>
        <v>0</v>
      </c>
      <c r="AD15" s="8">
        <f>COUNTIFS(GNA_ANNA_MTLM_bugs!E:E,"r*", GNA_ANNA_MTLM_bugs!U:U, "GNA_MTLSOCM",GNA_ANNA_MTLM_bugs!B:B,RTL_RDL_indicator!A15,GNA_ANNA_MTLM_bugs!H:H,"change_d*")</f>
        <v>0</v>
      </c>
      <c r="AE15" s="7">
        <f t="shared" si="15"/>
        <v>0</v>
      </c>
      <c r="AF15" s="8">
        <f>COUNTIFS(GNA_ANNA_MTLM_bugs!E:E,"r*", GNA_ANNA_MTLM_bugs!U:U, "GNA_ANNA_ACE*",GNA_ANNA_MTLM_bugs!B:B,RTL_RDL_indicator!A15,GNA_ANNA_MTLM_bugs!H:H,"open")</f>
        <v>0</v>
      </c>
      <c r="AG15" s="7">
        <f t="shared" si="16"/>
        <v>0</v>
      </c>
      <c r="AH15" s="9">
        <f t="shared" si="3"/>
        <v>0</v>
      </c>
      <c r="AI15">
        <v>0</v>
      </c>
      <c r="AJ15">
        <f>AJ14+AI15</f>
        <v>0</v>
      </c>
    </row>
    <row r="16" spans="1:36" x14ac:dyDescent="0.3">
      <c r="A16" t="s">
        <v>94</v>
      </c>
      <c r="B16">
        <f>COUNTIFS(GNA_ANNA_MTLM_bugs!B:B,RTL_RDL_indicator!A16, GNA_ANNA_MTLM_bugs!U:U,"GNA_ANNA_ACE-MTLSOCM",GNA_ANNA_MTLM_bugs!E:E,"r*")</f>
        <v>2</v>
      </c>
      <c r="C16" s="7">
        <f t="shared" si="4"/>
        <v>8</v>
      </c>
      <c r="D16" s="8">
        <f>COUNTIFS(GNA_ANNA_MTLM_bugs!Q:Q, RTL_RDL_indicator!A16, GNA_ANNA_MTLM_bugs!H:H, "reject*", GNA_ANNA_MTLM_bugs!E:E, "r*",GNA_ANNA_MTLM_bugs!U:U,"GNA_ANNA_ACE-MTLSOCM")</f>
        <v>0</v>
      </c>
      <c r="E16" s="7">
        <f t="shared" si="5"/>
        <v>0</v>
      </c>
      <c r="F16" s="8">
        <f>COUNTIFS(GNA_ANNA_MTLM_bugs!P:P, RTL_RDL_indicator!A16, GNA_ANNA_MTLM_bugs!H:H, "complete", GNA_ANNA_MTLM_bugs!E:E, "r*", GNA_ANNA_MTLM_bugs!U:U, "GNA_ANNA_ACE-MTLSOCM")</f>
        <v>0</v>
      </c>
      <c r="G16" s="7">
        <f t="shared" si="6"/>
        <v>3</v>
      </c>
      <c r="H16" s="9">
        <f t="shared" si="0"/>
        <v>3</v>
      </c>
      <c r="I16">
        <f>COUNTIFS(GNA_ANNA_MTLM_bugs!E:E,"r*", GNA_ANNA_MTLM_bugs!U:U, "GNA_ANNA_ACE*",GNA_ANNA_MTLM_bugs!O:O,RTL_RDL_indicator!A16,GNA_ANNA_MTLM_bugs!H:H,"repo_modified")</f>
        <v>0</v>
      </c>
      <c r="J16" s="7">
        <f t="shared" si="7"/>
        <v>0</v>
      </c>
      <c r="K16" s="8">
        <f>COUNTIFS(GNA_ANNA_MTLM_bugs!E:E,"r*", GNA_ANNA_MTLM_bugs!U:U, "GNA_ANNA_ACE*",GNA_ANNA_MTLM_bugs!B:B,RTL_RDL_indicator!A16,GNA_ANNA_MTLM_bugs!H:H,"open")</f>
        <v>0</v>
      </c>
      <c r="L16" s="7">
        <f t="shared" si="8"/>
        <v>0</v>
      </c>
      <c r="M16" s="14">
        <f>COUNTIFS(GNA_ANNA_MTLM_bugs!E:E,"r*", GNA_ANNA_MTLM_bugs!U:U, "GNA_ANNA_ACE*",GNA_ANNA_MTLM_bugs!B:B,RTL_RDL_indicator!A16,GNA_ANNA_MTLM_bugs!H:H,"change_d*")</f>
        <v>0</v>
      </c>
      <c r="N16" s="7">
        <f t="shared" si="9"/>
        <v>0</v>
      </c>
      <c r="O16" s="9">
        <f t="shared" si="1"/>
        <v>0</v>
      </c>
      <c r="P16">
        <v>1</v>
      </c>
      <c r="Q16">
        <f t="shared" si="10"/>
        <v>6</v>
      </c>
      <c r="T16" t="s">
        <v>94</v>
      </c>
      <c r="U16">
        <f>COUNTIFS(GNA_ANNA_MTLM_bugs!B:B,RTL_RDL_indicator!A16, GNA_ANNA_MTLM_bugs!U:U,"GNA_MTLSOCM",GNA_ANNA_MTLM_bugs!E:E,"r*")</f>
        <v>0</v>
      </c>
      <c r="V16" s="7">
        <f t="shared" si="17"/>
        <v>0</v>
      </c>
      <c r="W16" s="8">
        <f>COUNTIFS(GNA_ANNA_MTLM_bugs!Q:Q,RTL_RDL_indicator!A16,GNA_ANNA_MTLM_bugs!H:H,"reject*",GNA_ANNA_MTLM_bugs!E:E,"r*",GNA_ANNA_MTLM_bugs!U:U,"GNA_MTLSOCM")</f>
        <v>0</v>
      </c>
      <c r="X16" s="7">
        <f t="shared" si="12"/>
        <v>0</v>
      </c>
      <c r="Y16" s="8">
        <f>COUNTIFS(GNA_ANNA_MTLM_bugs!P:P, RTL_RDL_indicator!A16, GNA_ANNA_MTLM_bugs!H:H, "complete", GNA_ANNA_MTLM_bugs!E:E, "r*", GNA_ANNA_MTLM_bugs!U:U, "GNA_MTLSOCM")</f>
        <v>0</v>
      </c>
      <c r="Z16" s="7">
        <f t="shared" si="13"/>
        <v>0</v>
      </c>
      <c r="AA16" s="9">
        <f t="shared" si="2"/>
        <v>0</v>
      </c>
      <c r="AB16">
        <f>COUNTIFS(GNA_ANNA_MTLM_bugs!E:E,"r*", GNA_ANNA_MTLM_bugs!U:U, "GNA_MTLSOCM",GNA_ANNA_MTLM_bugs!O:O,RTL_RDL_indicator!A16,GNA_ANNA_MTLM_bugs!H:H,"repo_modified")</f>
        <v>0</v>
      </c>
      <c r="AC16" s="7">
        <f t="shared" si="14"/>
        <v>0</v>
      </c>
      <c r="AD16" s="8">
        <f>COUNTIFS(GNA_ANNA_MTLM_bugs!E:E,"r*", GNA_ANNA_MTLM_bugs!U:U, "GNA_MTLSOCM",GNA_ANNA_MTLM_bugs!B:B,RTL_RDL_indicator!A16,GNA_ANNA_MTLM_bugs!H:H,"change_d*")</f>
        <v>0</v>
      </c>
      <c r="AE16" s="7">
        <f t="shared" si="15"/>
        <v>0</v>
      </c>
      <c r="AF16" s="8">
        <f>COUNTIFS(GNA_ANNA_MTLM_bugs!E:E,"r*", GNA_ANNA_MTLM_bugs!U:U, "GNA_ANNA_ACE*",GNA_ANNA_MTLM_bugs!B:B,RTL_RDL_indicator!A16,GNA_ANNA_MTLM_bugs!H:H,"open")</f>
        <v>0</v>
      </c>
      <c r="AG16" s="7">
        <f t="shared" si="16"/>
        <v>0</v>
      </c>
      <c r="AH16" s="9">
        <f t="shared" si="3"/>
        <v>0</v>
      </c>
      <c r="AI16">
        <v>0</v>
      </c>
      <c r="AJ16">
        <f t="shared" ref="AJ16:AJ53" si="18">AJ15+AI16</f>
        <v>0</v>
      </c>
    </row>
    <row r="17" spans="1:36" x14ac:dyDescent="0.3">
      <c r="A17" t="s">
        <v>88</v>
      </c>
      <c r="B17">
        <f>COUNTIFS(GNA_ANNA_MTLM_bugs!B:B,RTL_RDL_indicator!A17, GNA_ANNA_MTLM_bugs!U:U,"GNA_ANNA_ACE-MTLSOCM",GNA_ANNA_MTLM_bugs!E:E,"r*")</f>
        <v>4</v>
      </c>
      <c r="C17" s="7">
        <f t="shared" si="4"/>
        <v>12</v>
      </c>
      <c r="D17" s="8">
        <f>COUNTIFS(GNA_ANNA_MTLM_bugs!Q:Q, RTL_RDL_indicator!A17, GNA_ANNA_MTLM_bugs!H:H, "reject*", GNA_ANNA_MTLM_bugs!E:E, "r*",GNA_ANNA_MTLM_bugs!U:U,"GNA_ANNA_ACE-MTLSOCM")</f>
        <v>0</v>
      </c>
      <c r="E17" s="7">
        <f t="shared" si="5"/>
        <v>0</v>
      </c>
      <c r="F17" s="8">
        <f>COUNTIFS(GNA_ANNA_MTLM_bugs!P:P, RTL_RDL_indicator!A17, GNA_ANNA_MTLM_bugs!H:H, "complete", GNA_ANNA_MTLM_bugs!E:E, "r*", GNA_ANNA_MTLM_bugs!U:U, "GNA_ANNA_ACE-MTLSOCM")</f>
        <v>0</v>
      </c>
      <c r="G17" s="7">
        <f t="shared" si="6"/>
        <v>3</v>
      </c>
      <c r="H17" s="9">
        <f t="shared" si="0"/>
        <v>3</v>
      </c>
      <c r="I17">
        <f>COUNTIFS(GNA_ANNA_MTLM_bugs!E:E,"r*", GNA_ANNA_MTLM_bugs!U:U, "GNA_ANNA_ACE*",GNA_ANNA_MTLM_bugs!O:O,RTL_RDL_indicator!A17,GNA_ANNA_MTLM_bugs!H:H,"repo_modified")</f>
        <v>0</v>
      </c>
      <c r="J17" s="7">
        <f t="shared" si="7"/>
        <v>0</v>
      </c>
      <c r="K17" s="8">
        <f>COUNTIFS(GNA_ANNA_MTLM_bugs!E:E,"r*", GNA_ANNA_MTLM_bugs!U:U, "GNA_ANNA_ACE*",GNA_ANNA_MTLM_bugs!B:B,RTL_RDL_indicator!A17,GNA_ANNA_MTLM_bugs!H:H,"open")</f>
        <v>1</v>
      </c>
      <c r="L17" s="7">
        <f t="shared" si="8"/>
        <v>1</v>
      </c>
      <c r="M17" s="14">
        <f>COUNTIFS(GNA_ANNA_MTLM_bugs!E:E,"r*", GNA_ANNA_MTLM_bugs!U:U, "GNA_ANNA_ACE*",GNA_ANNA_MTLM_bugs!B:B,RTL_RDL_indicator!A17,GNA_ANNA_MTLM_bugs!H:H,"change_d*")</f>
        <v>0</v>
      </c>
      <c r="N17" s="7">
        <f t="shared" si="9"/>
        <v>0</v>
      </c>
      <c r="O17" s="9">
        <f t="shared" si="1"/>
        <v>1</v>
      </c>
      <c r="P17">
        <v>2</v>
      </c>
      <c r="Q17">
        <f t="shared" si="10"/>
        <v>8</v>
      </c>
      <c r="T17" t="s">
        <v>88</v>
      </c>
      <c r="U17">
        <f>COUNTIFS(GNA_ANNA_MTLM_bugs!B:B,RTL_RDL_indicator!A17, GNA_ANNA_MTLM_bugs!U:U,"GNA_MTLSOCM",GNA_ANNA_MTLM_bugs!E:E,"r*")</f>
        <v>1</v>
      </c>
      <c r="V17" s="7">
        <f t="shared" si="17"/>
        <v>1</v>
      </c>
      <c r="W17" s="8">
        <f>COUNTIFS(GNA_ANNA_MTLM_bugs!Q:Q,RTL_RDL_indicator!A17,GNA_ANNA_MTLM_bugs!H:H,"reject*",GNA_ANNA_MTLM_bugs!E:E,"r*",GNA_ANNA_MTLM_bugs!U:U,"GNA_MTLSOCM")</f>
        <v>0</v>
      </c>
      <c r="X17" s="7">
        <f t="shared" si="12"/>
        <v>0</v>
      </c>
      <c r="Y17" s="8">
        <f>COUNTIFS(GNA_ANNA_MTLM_bugs!P:P, RTL_RDL_indicator!A17, GNA_ANNA_MTLM_bugs!H:H, "complete", GNA_ANNA_MTLM_bugs!E:E, "r*", GNA_ANNA_MTLM_bugs!U:U, "GNA_MTLSOCM")</f>
        <v>0</v>
      </c>
      <c r="Z17" s="7">
        <f t="shared" si="13"/>
        <v>0</v>
      </c>
      <c r="AA17" s="9">
        <f t="shared" si="2"/>
        <v>0</v>
      </c>
      <c r="AB17">
        <f>COUNTIFS(GNA_ANNA_MTLM_bugs!E:E,"r*", GNA_ANNA_MTLM_bugs!U:U, "GNA_MTLSOCM",GNA_ANNA_MTLM_bugs!O:O,RTL_RDL_indicator!A17,GNA_ANNA_MTLM_bugs!H:H,"repo_modified")</f>
        <v>0</v>
      </c>
      <c r="AC17" s="7">
        <f t="shared" si="14"/>
        <v>0</v>
      </c>
      <c r="AD17" s="8">
        <f>COUNTIFS(GNA_ANNA_MTLM_bugs!E:E,"r*", GNA_ANNA_MTLM_bugs!U:U, "GNA_MTLSOCM",GNA_ANNA_MTLM_bugs!B:B,RTL_RDL_indicator!A17,GNA_ANNA_MTLM_bugs!H:H,"change_d*")</f>
        <v>0</v>
      </c>
      <c r="AE17" s="7">
        <f t="shared" si="15"/>
        <v>0</v>
      </c>
      <c r="AF17" s="8">
        <f>COUNTIFS(GNA_ANNA_MTLM_bugs!E:E,"r*", GNA_ANNA_MTLM_bugs!U:U, "GNA_ANNA_ACE*",GNA_ANNA_MTLM_bugs!B:B,RTL_RDL_indicator!A17,GNA_ANNA_MTLM_bugs!H:H,"open")</f>
        <v>1</v>
      </c>
      <c r="AG17" s="7">
        <f t="shared" si="16"/>
        <v>1</v>
      </c>
      <c r="AH17" s="9">
        <f t="shared" si="3"/>
        <v>2</v>
      </c>
      <c r="AI17">
        <v>0</v>
      </c>
      <c r="AJ17">
        <f t="shared" si="18"/>
        <v>0</v>
      </c>
    </row>
    <row r="18" spans="1:36" x14ac:dyDescent="0.3">
      <c r="A18" t="s">
        <v>101</v>
      </c>
      <c r="B18">
        <f>COUNTIFS(GNA_ANNA_MTLM_bugs!B:B,RTL_RDL_indicator!A18, GNA_ANNA_MTLM_bugs!U:U,"GNA_ANNA_ACE-MTLSOCM",GNA_ANNA_MTLM_bugs!E:E,"r*")</f>
        <v>8</v>
      </c>
      <c r="C18" s="7">
        <f t="shared" si="4"/>
        <v>20</v>
      </c>
      <c r="D18" s="8">
        <f>COUNTIFS(GNA_ANNA_MTLM_bugs!Q:Q, RTL_RDL_indicator!A18, GNA_ANNA_MTLM_bugs!H:H, "reject*", GNA_ANNA_MTLM_bugs!E:E, "r*",GNA_ANNA_MTLM_bugs!U:U,"GNA_ANNA_ACE-MTLSOCM")</f>
        <v>1</v>
      </c>
      <c r="E18" s="7">
        <f t="shared" si="5"/>
        <v>1</v>
      </c>
      <c r="F18" s="8">
        <f>COUNTIFS(GNA_ANNA_MTLM_bugs!P:P, RTL_RDL_indicator!A18, GNA_ANNA_MTLM_bugs!H:H, "complete", GNA_ANNA_MTLM_bugs!E:E, "r*", GNA_ANNA_MTLM_bugs!U:U, "GNA_ANNA_ACE-MTLSOCM")</f>
        <v>3</v>
      </c>
      <c r="G18" s="7">
        <f t="shared" si="6"/>
        <v>6</v>
      </c>
      <c r="H18" s="9">
        <f t="shared" si="0"/>
        <v>7</v>
      </c>
      <c r="I18">
        <f>COUNTIFS(GNA_ANNA_MTLM_bugs!E:E,"r*", GNA_ANNA_MTLM_bugs!U:U, "GNA_ANNA_ACE*",GNA_ANNA_MTLM_bugs!O:O,RTL_RDL_indicator!A18,GNA_ANNA_MTLM_bugs!H:H,"repo_modified")</f>
        <v>0</v>
      </c>
      <c r="J18" s="7">
        <f t="shared" si="7"/>
        <v>0</v>
      </c>
      <c r="K18" s="8">
        <f>COUNTIFS(GNA_ANNA_MTLM_bugs!E:E,"r*", GNA_ANNA_MTLM_bugs!U:U, "GNA_ANNA_ACE*",GNA_ANNA_MTLM_bugs!B:B,RTL_RDL_indicator!A18,GNA_ANNA_MTLM_bugs!H:H,"open")</f>
        <v>0</v>
      </c>
      <c r="L18" s="7">
        <f t="shared" si="8"/>
        <v>1</v>
      </c>
      <c r="M18" s="14">
        <f>COUNTIFS(GNA_ANNA_MTLM_bugs!E:E,"r*", GNA_ANNA_MTLM_bugs!U:U, "GNA_ANNA_ACE*",GNA_ANNA_MTLM_bugs!B:B,RTL_RDL_indicator!A18,GNA_ANNA_MTLM_bugs!H:H,"change_d*")</f>
        <v>0</v>
      </c>
      <c r="N18" s="7">
        <f t="shared" si="9"/>
        <v>0</v>
      </c>
      <c r="O18" s="9">
        <f t="shared" si="1"/>
        <v>1</v>
      </c>
      <c r="P18">
        <v>2</v>
      </c>
      <c r="Q18">
        <f t="shared" si="10"/>
        <v>10</v>
      </c>
      <c r="T18" t="s">
        <v>101</v>
      </c>
      <c r="U18">
        <f>COUNTIFS(GNA_ANNA_MTLM_bugs!B:B,RTL_RDL_indicator!A18, GNA_ANNA_MTLM_bugs!U:U,"GNA_MTLSOCM",GNA_ANNA_MTLM_bugs!E:E,"r*")</f>
        <v>2</v>
      </c>
      <c r="V18" s="7">
        <f t="shared" si="17"/>
        <v>3</v>
      </c>
      <c r="W18" s="8">
        <f>COUNTIFS(GNA_ANNA_MTLM_bugs!Q:Q,RTL_RDL_indicator!A18,GNA_ANNA_MTLM_bugs!H:H,"reject*",GNA_ANNA_MTLM_bugs!E:E,"r*",GNA_ANNA_MTLM_bugs!U:U,"GNA_MTLSOCM")</f>
        <v>0</v>
      </c>
      <c r="X18" s="7">
        <f t="shared" si="12"/>
        <v>0</v>
      </c>
      <c r="Y18" s="8">
        <f>COUNTIFS(GNA_ANNA_MTLM_bugs!P:P, RTL_RDL_indicator!A18, GNA_ANNA_MTLM_bugs!H:H, "complete", GNA_ANNA_MTLM_bugs!E:E, "r*", GNA_ANNA_MTLM_bugs!U:U, "GNA_MTLSOCM")</f>
        <v>0</v>
      </c>
      <c r="Z18" s="7">
        <f t="shared" si="13"/>
        <v>0</v>
      </c>
      <c r="AA18" s="9">
        <f t="shared" si="2"/>
        <v>0</v>
      </c>
      <c r="AB18">
        <f>COUNTIFS(GNA_ANNA_MTLM_bugs!E:E,"r*", GNA_ANNA_MTLM_bugs!U:U, "GNA_MTLSOCM",GNA_ANNA_MTLM_bugs!O:O,RTL_RDL_indicator!A18,GNA_ANNA_MTLM_bugs!H:H,"repo_modified")</f>
        <v>0</v>
      </c>
      <c r="AC18" s="7">
        <f t="shared" si="14"/>
        <v>0</v>
      </c>
      <c r="AD18" s="8">
        <f>COUNTIFS(GNA_ANNA_MTLM_bugs!E:E,"r*", GNA_ANNA_MTLM_bugs!U:U, "GNA_MTLSOCM",GNA_ANNA_MTLM_bugs!B:B,RTL_RDL_indicator!A18,GNA_ANNA_MTLM_bugs!H:H,"change_d*")</f>
        <v>0</v>
      </c>
      <c r="AE18" s="7">
        <f t="shared" si="15"/>
        <v>0</v>
      </c>
      <c r="AF18" s="8">
        <f>COUNTIFS(GNA_ANNA_MTLM_bugs!E:E,"r*", GNA_ANNA_MTLM_bugs!U:U, "GNA_ANNA_ACE*",GNA_ANNA_MTLM_bugs!B:B,RTL_RDL_indicator!A18,GNA_ANNA_MTLM_bugs!H:H,"open")</f>
        <v>0</v>
      </c>
      <c r="AG18" s="7">
        <f t="shared" si="16"/>
        <v>1</v>
      </c>
      <c r="AH18" s="9">
        <f t="shared" si="3"/>
        <v>1</v>
      </c>
      <c r="AI18">
        <v>1</v>
      </c>
      <c r="AJ18">
        <f t="shared" si="18"/>
        <v>1</v>
      </c>
    </row>
    <row r="19" spans="1:36" x14ac:dyDescent="0.3">
      <c r="A19" t="s">
        <v>93</v>
      </c>
      <c r="B19">
        <f>COUNTIFS(GNA_ANNA_MTLM_bugs!B:B,RTL_RDL_indicator!A19, GNA_ANNA_MTLM_bugs!U:U,"GNA_ANNA_ACE-MTLSOCM",GNA_ANNA_MTLM_bugs!E:E,"r*")</f>
        <v>3</v>
      </c>
      <c r="C19" s="7">
        <f t="shared" si="4"/>
        <v>23</v>
      </c>
      <c r="D19" s="8">
        <f>COUNTIFS(GNA_ANNA_MTLM_bugs!Q:Q, RTL_RDL_indicator!A19, GNA_ANNA_MTLM_bugs!H:H, "reject*", GNA_ANNA_MTLM_bugs!E:E, "r*",GNA_ANNA_MTLM_bugs!U:U,"GNA_ANNA_ACE-MTLSOCM")</f>
        <v>1</v>
      </c>
      <c r="E19" s="7">
        <f t="shared" si="5"/>
        <v>2</v>
      </c>
      <c r="F19" s="8">
        <f>COUNTIFS(GNA_ANNA_MTLM_bugs!P:P, RTL_RDL_indicator!A19, GNA_ANNA_MTLM_bugs!H:H, "complete", GNA_ANNA_MTLM_bugs!E:E, "r*", GNA_ANNA_MTLM_bugs!U:U, "GNA_ANNA_ACE-MTLSOCM")</f>
        <v>3</v>
      </c>
      <c r="G19" s="7">
        <f t="shared" si="6"/>
        <v>9</v>
      </c>
      <c r="H19" s="9">
        <f t="shared" si="0"/>
        <v>11</v>
      </c>
      <c r="I19">
        <f>COUNTIFS(GNA_ANNA_MTLM_bugs!E:E,"r*", GNA_ANNA_MTLM_bugs!U:U, "GNA_ANNA_ACE*",GNA_ANNA_MTLM_bugs!O:O,RTL_RDL_indicator!A19,GNA_ANNA_MTLM_bugs!H:H,"repo_modified")</f>
        <v>0</v>
      </c>
      <c r="J19" s="7">
        <f t="shared" si="7"/>
        <v>0</v>
      </c>
      <c r="K19" s="8">
        <f>COUNTIFS(GNA_ANNA_MTLM_bugs!E:E,"r*", GNA_ANNA_MTLM_bugs!U:U, "GNA_ANNA_ACE*",GNA_ANNA_MTLM_bugs!B:B,RTL_RDL_indicator!A19,GNA_ANNA_MTLM_bugs!H:H,"open")</f>
        <v>0</v>
      </c>
      <c r="L19" s="7">
        <f t="shared" si="8"/>
        <v>1</v>
      </c>
      <c r="M19" s="14">
        <f>COUNTIFS(GNA_ANNA_MTLM_bugs!E:E,"r*", GNA_ANNA_MTLM_bugs!U:U, "GNA_ANNA_ACE*",GNA_ANNA_MTLM_bugs!B:B,RTL_RDL_indicator!A19,GNA_ANNA_MTLM_bugs!H:H,"change_d*")</f>
        <v>0</v>
      </c>
      <c r="N19" s="7">
        <f t="shared" si="9"/>
        <v>0</v>
      </c>
      <c r="O19" s="9">
        <f t="shared" si="1"/>
        <v>1</v>
      </c>
      <c r="P19">
        <v>3</v>
      </c>
      <c r="Q19">
        <f t="shared" si="10"/>
        <v>13</v>
      </c>
      <c r="T19" t="s">
        <v>93</v>
      </c>
      <c r="U19">
        <f>COUNTIFS(GNA_ANNA_MTLM_bugs!B:B,RTL_RDL_indicator!A19, GNA_ANNA_MTLM_bugs!U:U,"GNA_MTLSOCM",GNA_ANNA_MTLM_bugs!E:E,"r*")</f>
        <v>0</v>
      </c>
      <c r="V19" s="7">
        <f t="shared" si="17"/>
        <v>3</v>
      </c>
      <c r="W19" s="8">
        <f>COUNTIFS(GNA_ANNA_MTLM_bugs!Q:Q,RTL_RDL_indicator!A19,GNA_ANNA_MTLM_bugs!H:H,"reject*",GNA_ANNA_MTLM_bugs!E:E,"r*",GNA_ANNA_MTLM_bugs!U:U,"GNA_MTLSOCM")</f>
        <v>0</v>
      </c>
      <c r="X19" s="7">
        <f t="shared" si="12"/>
        <v>0</v>
      </c>
      <c r="Y19" s="8">
        <f>COUNTIFS(GNA_ANNA_MTLM_bugs!P:P, RTL_RDL_indicator!A19, GNA_ANNA_MTLM_bugs!H:H, "complete", GNA_ANNA_MTLM_bugs!E:E, "r*", GNA_ANNA_MTLM_bugs!U:U, "GNA_MTLSOCM")</f>
        <v>0</v>
      </c>
      <c r="Z19" s="7">
        <f t="shared" si="13"/>
        <v>0</v>
      </c>
      <c r="AA19" s="9">
        <f t="shared" si="2"/>
        <v>0</v>
      </c>
      <c r="AB19">
        <f>COUNTIFS(GNA_ANNA_MTLM_bugs!E:E,"r*", GNA_ANNA_MTLM_bugs!U:U, "GNA_MTLSOCM",GNA_ANNA_MTLM_bugs!O:O,RTL_RDL_indicator!A19,GNA_ANNA_MTLM_bugs!H:H,"repo_modified")</f>
        <v>0</v>
      </c>
      <c r="AC19" s="7">
        <f t="shared" si="14"/>
        <v>0</v>
      </c>
      <c r="AD19" s="8">
        <f>COUNTIFS(GNA_ANNA_MTLM_bugs!E:E,"r*", GNA_ANNA_MTLM_bugs!U:U, "GNA_MTLSOCM",GNA_ANNA_MTLM_bugs!B:B,RTL_RDL_indicator!A19,GNA_ANNA_MTLM_bugs!H:H,"change_d*")</f>
        <v>0</v>
      </c>
      <c r="AE19" s="7">
        <f t="shared" si="15"/>
        <v>0</v>
      </c>
      <c r="AF19" s="8">
        <f>COUNTIFS(GNA_ANNA_MTLM_bugs!E:E,"r*", GNA_ANNA_MTLM_bugs!U:U, "GNA_ANNA_ACE*",GNA_ANNA_MTLM_bugs!B:B,RTL_RDL_indicator!A19,GNA_ANNA_MTLM_bugs!H:H,"open")</f>
        <v>0</v>
      </c>
      <c r="AG19" s="7">
        <f t="shared" si="16"/>
        <v>1</v>
      </c>
      <c r="AH19" s="9">
        <f>SUM(AC19,AE19,AG19)</f>
        <v>1</v>
      </c>
      <c r="AI19">
        <v>0</v>
      </c>
      <c r="AJ19">
        <f t="shared" si="18"/>
        <v>1</v>
      </c>
    </row>
    <row r="20" spans="1:36" x14ac:dyDescent="0.3">
      <c r="A20" t="s">
        <v>167</v>
      </c>
      <c r="B20">
        <f>COUNTIFS(GNA_ANNA_MTLM_bugs!B:B,RTL_RDL_indicator!A20, GNA_ANNA_MTLM_bugs!U:U,"GNA_ANNA_ACE-MTLSOCM",GNA_ANNA_MTLM_bugs!E:E,"r*")</f>
        <v>2</v>
      </c>
      <c r="C20" s="7">
        <f t="shared" si="4"/>
        <v>25</v>
      </c>
      <c r="D20" s="8">
        <f>COUNTIFS(GNA_ANNA_MTLM_bugs!Q:Q, RTL_RDL_indicator!A20, GNA_ANNA_MTLM_bugs!H:H, "reject*", GNA_ANNA_MTLM_bugs!E:E, "r*",GNA_ANNA_MTLM_bugs!U:U,"GNA_ANNA_ACE-MTLSOCM")</f>
        <v>0</v>
      </c>
      <c r="E20" s="7">
        <f t="shared" si="5"/>
        <v>2</v>
      </c>
      <c r="F20" s="8">
        <f>COUNTIFS(GNA_ANNA_MTLM_bugs!P:P, RTL_RDL_indicator!A20, GNA_ANNA_MTLM_bugs!H:H, "complete", GNA_ANNA_MTLM_bugs!E:E, "r*", GNA_ANNA_MTLM_bugs!U:U, "GNA_ANNA_ACE-MTLSOCM")</f>
        <v>1</v>
      </c>
      <c r="G20" s="7">
        <f t="shared" si="6"/>
        <v>10</v>
      </c>
      <c r="H20" s="9">
        <f t="shared" si="0"/>
        <v>12</v>
      </c>
      <c r="I20">
        <f>COUNTIFS(GNA_ANNA_MTLM_bugs!E:E,"r*", GNA_ANNA_MTLM_bugs!U:U, "GNA_ANNA_ACE*",GNA_ANNA_MTLM_bugs!O:O,RTL_RDL_indicator!A20,GNA_ANNA_MTLM_bugs!H:H,"repo_modified")</f>
        <v>0</v>
      </c>
      <c r="J20" s="7">
        <f t="shared" si="7"/>
        <v>0</v>
      </c>
      <c r="K20" s="8">
        <f>COUNTIFS(GNA_ANNA_MTLM_bugs!E:E,"r*", GNA_ANNA_MTLM_bugs!U:U, "GNA_ANNA_ACE*",GNA_ANNA_MTLM_bugs!B:B,RTL_RDL_indicator!A20,GNA_ANNA_MTLM_bugs!H:H,"open")</f>
        <v>0</v>
      </c>
      <c r="L20" s="7">
        <f t="shared" si="8"/>
        <v>1</v>
      </c>
      <c r="M20" s="14">
        <f>COUNTIFS(GNA_ANNA_MTLM_bugs!E:E,"r*", GNA_ANNA_MTLM_bugs!U:U, "GNA_ANNA_ACE*",GNA_ANNA_MTLM_bugs!B:B,RTL_RDL_indicator!A20,GNA_ANNA_MTLM_bugs!H:H,"change_d*")</f>
        <v>0</v>
      </c>
      <c r="N20" s="7">
        <f t="shared" si="9"/>
        <v>0</v>
      </c>
      <c r="O20" s="9">
        <f t="shared" si="1"/>
        <v>1</v>
      </c>
      <c r="P20">
        <v>3</v>
      </c>
      <c r="Q20">
        <f t="shared" si="10"/>
        <v>16</v>
      </c>
      <c r="T20" t="s">
        <v>167</v>
      </c>
      <c r="U20">
        <f>COUNTIFS(GNA_ANNA_MTLM_bugs!B:B,RTL_RDL_indicator!A20, GNA_ANNA_MTLM_bugs!U:U,"GNA_MTLSOCM",GNA_ANNA_MTLM_bugs!E:E,"r*")</f>
        <v>0</v>
      </c>
      <c r="V20" s="7">
        <f t="shared" si="17"/>
        <v>3</v>
      </c>
      <c r="W20" s="8">
        <f>COUNTIFS(GNA_ANNA_MTLM_bugs!Q:Q,RTL_RDL_indicator!A20,GNA_ANNA_MTLM_bugs!H:H,"reject*",GNA_ANNA_MTLM_bugs!E:E,"r*",GNA_ANNA_MTLM_bugs!U:U,"GNA_MTLSOCM")</f>
        <v>0</v>
      </c>
      <c r="X20" s="7">
        <f t="shared" si="12"/>
        <v>0</v>
      </c>
      <c r="Y20" s="8">
        <f>COUNTIFS(GNA_ANNA_MTLM_bugs!P:P, RTL_RDL_indicator!A20, GNA_ANNA_MTLM_bugs!H:H, "complete", GNA_ANNA_MTLM_bugs!E:E, "r*", GNA_ANNA_MTLM_bugs!U:U, "GNA_MTLSOCM")</f>
        <v>0</v>
      </c>
      <c r="Z20" s="7">
        <f t="shared" si="13"/>
        <v>0</v>
      </c>
      <c r="AA20" s="9">
        <f t="shared" si="2"/>
        <v>0</v>
      </c>
      <c r="AB20">
        <f>COUNTIFS(GNA_ANNA_MTLM_bugs!E:E,"r*", GNA_ANNA_MTLM_bugs!U:U, "GNA_MTLSOCM",GNA_ANNA_MTLM_bugs!O:O,RTL_RDL_indicator!A20,GNA_ANNA_MTLM_bugs!H:H,"repo_modified")</f>
        <v>0</v>
      </c>
      <c r="AC20" s="7">
        <f t="shared" si="14"/>
        <v>0</v>
      </c>
      <c r="AD20" s="8">
        <f>COUNTIFS(GNA_ANNA_MTLM_bugs!E:E,"r*", GNA_ANNA_MTLM_bugs!U:U, "GNA_MTLSOCM",GNA_ANNA_MTLM_bugs!B:B,RTL_RDL_indicator!A20,GNA_ANNA_MTLM_bugs!H:H,"change_d*")</f>
        <v>0</v>
      </c>
      <c r="AE20" s="7">
        <f t="shared" si="15"/>
        <v>0</v>
      </c>
      <c r="AF20" s="8">
        <f>COUNTIFS(GNA_ANNA_MTLM_bugs!E:E,"r*", GNA_ANNA_MTLM_bugs!U:U, "GNA_ANNA_ACE*",GNA_ANNA_MTLM_bugs!B:B,RTL_RDL_indicator!A20,GNA_ANNA_MTLM_bugs!H:H,"open")</f>
        <v>0</v>
      </c>
      <c r="AG20" s="7">
        <f t="shared" si="16"/>
        <v>1</v>
      </c>
      <c r="AH20" s="9">
        <f t="shared" ref="AH20:AH37" si="19">SUM(AC20,AE20,AG20)</f>
        <v>1</v>
      </c>
      <c r="AI20">
        <v>0</v>
      </c>
      <c r="AJ20">
        <f t="shared" si="18"/>
        <v>1</v>
      </c>
    </row>
    <row r="21" spans="1:36" x14ac:dyDescent="0.3">
      <c r="A21" t="s">
        <v>168</v>
      </c>
      <c r="B21">
        <f>COUNTIFS(GNA_ANNA_MTLM_bugs!B:B,RTL_RDL_indicator!A21, GNA_ANNA_MTLM_bugs!U:U,"GNA_ANNA_ACE-MTLSOCM",GNA_ANNA_MTLM_bugs!E:E,"r*")</f>
        <v>0</v>
      </c>
      <c r="C21" s="7">
        <f t="shared" si="4"/>
        <v>25</v>
      </c>
      <c r="D21" s="8">
        <f>COUNTIFS(GNA_ANNA_MTLM_bugs!Q:Q, RTL_RDL_indicator!A21, GNA_ANNA_MTLM_bugs!H:H, "reject*", GNA_ANNA_MTLM_bugs!E:E, "r*",GNA_ANNA_MTLM_bugs!U:U,"GNA_ANNA_ACE-MTLSOCM")</f>
        <v>0</v>
      </c>
      <c r="E21" s="7">
        <f t="shared" si="5"/>
        <v>2</v>
      </c>
      <c r="F21" s="8">
        <f>COUNTIFS(GNA_ANNA_MTLM_bugs!P:P, RTL_RDL_indicator!A21, GNA_ANNA_MTLM_bugs!H:H, "complete", GNA_ANNA_MTLM_bugs!E:E, "r*", GNA_ANNA_MTLM_bugs!U:U, "GNA_ANNA_ACE-MTLSOCM")</f>
        <v>0</v>
      </c>
      <c r="G21" s="7">
        <f t="shared" si="6"/>
        <v>10</v>
      </c>
      <c r="H21" s="9">
        <f t="shared" si="0"/>
        <v>12</v>
      </c>
      <c r="I21">
        <f>COUNTIFS(GNA_ANNA_MTLM_bugs!E:E,"r*", GNA_ANNA_MTLM_bugs!U:U, "GNA_ANNA_ACE*",GNA_ANNA_MTLM_bugs!O:O,RTL_RDL_indicator!A21,GNA_ANNA_MTLM_bugs!H:H,"repo_modified")</f>
        <v>0</v>
      </c>
      <c r="J21" s="7">
        <f t="shared" si="7"/>
        <v>0</v>
      </c>
      <c r="K21" s="8">
        <f>COUNTIFS(GNA_ANNA_MTLM_bugs!E:E,"r*", GNA_ANNA_MTLM_bugs!U:U, "GNA_ANNA_ACE*",GNA_ANNA_MTLM_bugs!B:B,RTL_RDL_indicator!A21,GNA_ANNA_MTLM_bugs!H:H,"open")</f>
        <v>0</v>
      </c>
      <c r="L21" s="7">
        <f t="shared" si="8"/>
        <v>1</v>
      </c>
      <c r="M21" s="14">
        <f>COUNTIFS(GNA_ANNA_MTLM_bugs!E:E,"r*", GNA_ANNA_MTLM_bugs!U:U, "GNA_ANNA_ACE*",GNA_ANNA_MTLM_bugs!B:B,RTL_RDL_indicator!A21,GNA_ANNA_MTLM_bugs!H:H,"change_d*")</f>
        <v>0</v>
      </c>
      <c r="N21" s="7">
        <f t="shared" si="9"/>
        <v>0</v>
      </c>
      <c r="O21" s="9">
        <f t="shared" si="1"/>
        <v>1</v>
      </c>
      <c r="P21">
        <v>3</v>
      </c>
      <c r="Q21">
        <f t="shared" si="10"/>
        <v>19</v>
      </c>
      <c r="T21" t="s">
        <v>168</v>
      </c>
      <c r="U21">
        <f>COUNTIFS(GNA_ANNA_MTLM_bugs!B:B,RTL_RDL_indicator!A21, GNA_ANNA_MTLM_bugs!U:U,"GNA_MTLSOCM",GNA_ANNA_MTLM_bugs!E:E,"r*")</f>
        <v>0</v>
      </c>
      <c r="V21" s="7">
        <f t="shared" si="17"/>
        <v>3</v>
      </c>
      <c r="W21" s="8">
        <f>COUNTIFS(GNA_ANNA_MTLM_bugs!Q:Q,RTL_RDL_indicator!A21,GNA_ANNA_MTLM_bugs!H:H,"reject*",GNA_ANNA_MTLM_bugs!E:E,"r*",GNA_ANNA_MTLM_bugs!U:U,"GNA_MTLSOCM")</f>
        <v>0</v>
      </c>
      <c r="X21" s="7">
        <f t="shared" si="12"/>
        <v>0</v>
      </c>
      <c r="Y21" s="8">
        <f>COUNTIFS(GNA_ANNA_MTLM_bugs!P:P, RTL_RDL_indicator!A21, GNA_ANNA_MTLM_bugs!H:H, "complete", GNA_ANNA_MTLM_bugs!E:E, "r*", GNA_ANNA_MTLM_bugs!U:U, "GNA_MTLSOCM")</f>
        <v>0</v>
      </c>
      <c r="Z21" s="7">
        <f t="shared" si="13"/>
        <v>0</v>
      </c>
      <c r="AA21" s="9">
        <f t="shared" si="2"/>
        <v>0</v>
      </c>
      <c r="AB21">
        <f>COUNTIFS(GNA_ANNA_MTLM_bugs!E:E,"r*", GNA_ANNA_MTLM_bugs!U:U, "GNA_MTLSOCM",GNA_ANNA_MTLM_bugs!O:O,RTL_RDL_indicator!A21,GNA_ANNA_MTLM_bugs!H:H,"repo_modified")</f>
        <v>0</v>
      </c>
      <c r="AC21" s="7">
        <f t="shared" si="14"/>
        <v>0</v>
      </c>
      <c r="AD21" s="8">
        <f>COUNTIFS(GNA_ANNA_MTLM_bugs!E:E,"r*", GNA_ANNA_MTLM_bugs!U:U, "GNA_MTLSOCM",GNA_ANNA_MTLM_bugs!B:B,RTL_RDL_indicator!A21,GNA_ANNA_MTLM_bugs!H:H,"change_d*")</f>
        <v>0</v>
      </c>
      <c r="AE21" s="7">
        <f t="shared" si="15"/>
        <v>0</v>
      </c>
      <c r="AF21" s="8">
        <f>COUNTIFS(GNA_ANNA_MTLM_bugs!E:E,"r*", GNA_ANNA_MTLM_bugs!U:U, "GNA_ANNA_ACE*",GNA_ANNA_MTLM_bugs!B:B,RTL_RDL_indicator!A21,GNA_ANNA_MTLM_bugs!H:H,"open")</f>
        <v>0</v>
      </c>
      <c r="AG21" s="7">
        <f t="shared" si="16"/>
        <v>1</v>
      </c>
      <c r="AH21" s="9">
        <f t="shared" si="19"/>
        <v>1</v>
      </c>
      <c r="AI21">
        <v>0</v>
      </c>
      <c r="AJ21">
        <f t="shared" si="18"/>
        <v>1</v>
      </c>
    </row>
    <row r="22" spans="1:36" x14ac:dyDescent="0.3">
      <c r="A22" t="s">
        <v>169</v>
      </c>
      <c r="B22">
        <f>COUNTIFS(GNA_ANNA_MTLM_bugs!B:B,RTL_RDL_indicator!A22, GNA_ANNA_MTLM_bugs!U:U,"GNA_ANNA_ACE-MTLSOCM",GNA_ANNA_MTLM_bugs!E:E,"r*")</f>
        <v>2</v>
      </c>
      <c r="C22" s="7">
        <f t="shared" si="4"/>
        <v>27</v>
      </c>
      <c r="D22" s="8">
        <f>COUNTIFS(GNA_ANNA_MTLM_bugs!Q:Q, RTL_RDL_indicator!A22, GNA_ANNA_MTLM_bugs!H:H, "reject*", GNA_ANNA_MTLM_bugs!E:E, "r*",GNA_ANNA_MTLM_bugs!U:U,"GNA_ANNA_ACE-MTLSOCM")</f>
        <v>0</v>
      </c>
      <c r="E22" s="7">
        <f t="shared" si="5"/>
        <v>2</v>
      </c>
      <c r="F22" s="8">
        <f>COUNTIFS(GNA_ANNA_MTLM_bugs!P:P, RTL_RDL_indicator!A22, GNA_ANNA_MTLM_bugs!H:H, "complete", GNA_ANNA_MTLM_bugs!E:E, "r*", GNA_ANNA_MTLM_bugs!U:U, "GNA_ANNA_ACE-MTLSOCM")</f>
        <v>1</v>
      </c>
      <c r="G22" s="7">
        <f t="shared" si="6"/>
        <v>11</v>
      </c>
      <c r="H22" s="9">
        <f t="shared" si="0"/>
        <v>13</v>
      </c>
      <c r="I22">
        <f>COUNTIFS(GNA_ANNA_MTLM_bugs!E:E,"r*", GNA_ANNA_MTLM_bugs!U:U, "GNA_ANNA_ACE*",GNA_ANNA_MTLM_bugs!O:O,RTL_RDL_indicator!A22,GNA_ANNA_MTLM_bugs!H:H,"repo_modified")</f>
        <v>0</v>
      </c>
      <c r="J22" s="7">
        <f t="shared" si="7"/>
        <v>0</v>
      </c>
      <c r="K22" s="8">
        <f>COUNTIFS(GNA_ANNA_MTLM_bugs!E:E,"r*", GNA_ANNA_MTLM_bugs!U:U, "GNA_ANNA_ACE*",GNA_ANNA_MTLM_bugs!B:B,RTL_RDL_indicator!A22,GNA_ANNA_MTLM_bugs!H:H,"open")</f>
        <v>0</v>
      </c>
      <c r="L22" s="7">
        <f t="shared" si="8"/>
        <v>1</v>
      </c>
      <c r="M22" s="14">
        <f>COUNTIFS(GNA_ANNA_MTLM_bugs!E:E,"r*", GNA_ANNA_MTLM_bugs!U:U, "GNA_ANNA_ACE*",GNA_ANNA_MTLM_bugs!B:B,RTL_RDL_indicator!A22,GNA_ANNA_MTLM_bugs!H:H,"change_d*")</f>
        <v>0</v>
      </c>
      <c r="N22" s="7">
        <f t="shared" si="9"/>
        <v>0</v>
      </c>
      <c r="O22" s="9">
        <f t="shared" si="1"/>
        <v>1</v>
      </c>
      <c r="P22">
        <v>3</v>
      </c>
      <c r="Q22">
        <f t="shared" si="10"/>
        <v>22</v>
      </c>
      <c r="T22" t="s">
        <v>169</v>
      </c>
      <c r="U22">
        <f>COUNTIFS(GNA_ANNA_MTLM_bugs!B:B,RTL_RDL_indicator!A22, GNA_ANNA_MTLM_bugs!U:U,"GNA_MTLSOCM",GNA_ANNA_MTLM_bugs!E:E,"r*")</f>
        <v>1</v>
      </c>
      <c r="V22" s="7">
        <f t="shared" si="17"/>
        <v>4</v>
      </c>
      <c r="W22" s="8">
        <f>COUNTIFS(GNA_ANNA_MTLM_bugs!Q:Q,RTL_RDL_indicator!A22,GNA_ANNA_MTLM_bugs!H:H,"reject*",GNA_ANNA_MTLM_bugs!E:E,"r*",GNA_ANNA_MTLM_bugs!U:U,"GNA_MTLSOCM")</f>
        <v>0</v>
      </c>
      <c r="X22" s="7">
        <f t="shared" si="12"/>
        <v>0</v>
      </c>
      <c r="Y22" s="8">
        <f>COUNTIFS(GNA_ANNA_MTLM_bugs!P:P, RTL_RDL_indicator!A22, GNA_ANNA_MTLM_bugs!H:H, "complete", GNA_ANNA_MTLM_bugs!E:E, "r*", GNA_ANNA_MTLM_bugs!U:U, "GNA_MTLSOCM")</f>
        <v>0</v>
      </c>
      <c r="Z22" s="7">
        <f t="shared" si="13"/>
        <v>0</v>
      </c>
      <c r="AA22" s="9">
        <f t="shared" si="2"/>
        <v>0</v>
      </c>
      <c r="AB22">
        <f>COUNTIFS(GNA_ANNA_MTLM_bugs!E:E,"r*", GNA_ANNA_MTLM_bugs!U:U, "GNA_MTLSOCM",GNA_ANNA_MTLM_bugs!O:O,RTL_RDL_indicator!A22,GNA_ANNA_MTLM_bugs!H:H,"repo_modified")</f>
        <v>0</v>
      </c>
      <c r="AC22" s="7">
        <f t="shared" si="14"/>
        <v>0</v>
      </c>
      <c r="AD22" s="8">
        <f>COUNTIFS(GNA_ANNA_MTLM_bugs!E:E,"r*", GNA_ANNA_MTLM_bugs!U:U, "GNA_MTLSOCM",GNA_ANNA_MTLM_bugs!B:B,RTL_RDL_indicator!A22,GNA_ANNA_MTLM_bugs!H:H,"change_d*")</f>
        <v>0</v>
      </c>
      <c r="AE22" s="7">
        <f t="shared" si="15"/>
        <v>0</v>
      </c>
      <c r="AF22" s="8">
        <f>COUNTIFS(GNA_ANNA_MTLM_bugs!E:E,"r*", GNA_ANNA_MTLM_bugs!U:U, "GNA_ANNA_ACE*",GNA_ANNA_MTLM_bugs!B:B,RTL_RDL_indicator!A22,GNA_ANNA_MTLM_bugs!H:H,"open")</f>
        <v>0</v>
      </c>
      <c r="AG22" s="7">
        <f t="shared" si="16"/>
        <v>1</v>
      </c>
      <c r="AH22" s="9">
        <f t="shared" si="19"/>
        <v>1</v>
      </c>
      <c r="AI22">
        <v>0</v>
      </c>
      <c r="AJ22">
        <f t="shared" si="18"/>
        <v>1</v>
      </c>
    </row>
    <row r="23" spans="1:36" x14ac:dyDescent="0.3">
      <c r="A23" t="s">
        <v>170</v>
      </c>
      <c r="B23">
        <f>COUNTIFS(GNA_ANNA_MTLM_bugs!B:B,RTL_RDL_indicator!A23, GNA_ANNA_MTLM_bugs!U:U,"GNA_ANNA_ACE-MTLSOCM",GNA_ANNA_MTLM_bugs!E:E,"r*")</f>
        <v>1</v>
      </c>
      <c r="C23" s="7">
        <f t="shared" si="4"/>
        <v>28</v>
      </c>
      <c r="D23" s="8">
        <f>COUNTIFS(GNA_ANNA_MTLM_bugs!Q:Q, RTL_RDL_indicator!A23, GNA_ANNA_MTLM_bugs!H:H, "reject*", GNA_ANNA_MTLM_bugs!E:E, "r*",GNA_ANNA_MTLM_bugs!U:U,"GNA_ANNA_ACE-MTLSOCM")</f>
        <v>0</v>
      </c>
      <c r="E23" s="7">
        <f t="shared" si="5"/>
        <v>2</v>
      </c>
      <c r="F23" s="8">
        <f>COUNTIFS(GNA_ANNA_MTLM_bugs!P:P, RTL_RDL_indicator!A23, GNA_ANNA_MTLM_bugs!H:H, "complete", GNA_ANNA_MTLM_bugs!E:E, "r*", GNA_ANNA_MTLM_bugs!U:U, "GNA_ANNA_ACE-MTLSOCM")</f>
        <v>0</v>
      </c>
      <c r="G23" s="7">
        <f t="shared" si="6"/>
        <v>11</v>
      </c>
      <c r="H23" s="9">
        <f t="shared" si="0"/>
        <v>13</v>
      </c>
      <c r="I23">
        <f>COUNTIFS(GNA_ANNA_MTLM_bugs!E:E,"r*", GNA_ANNA_MTLM_bugs!U:U, "GNA_ANNA_ACE*",GNA_ANNA_MTLM_bugs!O:O,RTL_RDL_indicator!A23,GNA_ANNA_MTLM_bugs!H:H,"repo_modified")</f>
        <v>0</v>
      </c>
      <c r="J23" s="7">
        <f t="shared" si="7"/>
        <v>0</v>
      </c>
      <c r="K23" s="8">
        <f>COUNTIFS(GNA_ANNA_MTLM_bugs!E:E,"r*", GNA_ANNA_MTLM_bugs!U:U, "GNA_ANNA_ACE*",GNA_ANNA_MTLM_bugs!B:B,RTL_RDL_indicator!A23,GNA_ANNA_MTLM_bugs!H:H,"open")</f>
        <v>0</v>
      </c>
      <c r="L23" s="7">
        <f t="shared" si="8"/>
        <v>1</v>
      </c>
      <c r="M23" s="14">
        <f>COUNTIFS(GNA_ANNA_MTLM_bugs!E:E,"r*", GNA_ANNA_MTLM_bugs!U:U, "GNA_ANNA_ACE*",GNA_ANNA_MTLM_bugs!B:B,RTL_RDL_indicator!A23,GNA_ANNA_MTLM_bugs!H:H,"change_d*")</f>
        <v>0</v>
      </c>
      <c r="N23" s="7">
        <f t="shared" si="9"/>
        <v>0</v>
      </c>
      <c r="O23" s="9">
        <f t="shared" si="1"/>
        <v>1</v>
      </c>
      <c r="P23">
        <v>3</v>
      </c>
      <c r="Q23">
        <f t="shared" si="10"/>
        <v>25</v>
      </c>
      <c r="T23" t="s">
        <v>170</v>
      </c>
      <c r="U23">
        <f>COUNTIFS(GNA_ANNA_MTLM_bugs!B:B,RTL_RDL_indicator!A23, GNA_ANNA_MTLM_bugs!U:U,"GNA_MTLSOCM",GNA_ANNA_MTLM_bugs!E:E,"r*")</f>
        <v>0</v>
      </c>
      <c r="V23" s="7">
        <f t="shared" si="17"/>
        <v>4</v>
      </c>
      <c r="W23" s="8">
        <f>COUNTIFS(GNA_ANNA_MTLM_bugs!Q:Q,RTL_RDL_indicator!A23,GNA_ANNA_MTLM_bugs!H:H,"reject*",GNA_ANNA_MTLM_bugs!E:E,"r*",GNA_ANNA_MTLM_bugs!U:U,"GNA_MTLSOCM")</f>
        <v>0</v>
      </c>
      <c r="X23" s="7">
        <f t="shared" si="12"/>
        <v>0</v>
      </c>
      <c r="Y23" s="8">
        <f>COUNTIFS(GNA_ANNA_MTLM_bugs!P:P, RTL_RDL_indicator!A23, GNA_ANNA_MTLM_bugs!H:H, "complete", GNA_ANNA_MTLM_bugs!E:E, "r*", GNA_ANNA_MTLM_bugs!U:U, "GNA_MTLSOCM")</f>
        <v>0</v>
      </c>
      <c r="Z23" s="7">
        <f t="shared" si="13"/>
        <v>0</v>
      </c>
      <c r="AA23" s="9">
        <f t="shared" si="2"/>
        <v>0</v>
      </c>
      <c r="AB23">
        <f>COUNTIFS(GNA_ANNA_MTLM_bugs!E:E,"r*", GNA_ANNA_MTLM_bugs!U:U, "GNA_MTLSOCM",GNA_ANNA_MTLM_bugs!O:O,RTL_RDL_indicator!A23,GNA_ANNA_MTLM_bugs!H:H,"repo_modified")</f>
        <v>0</v>
      </c>
      <c r="AC23" s="7">
        <f t="shared" si="14"/>
        <v>0</v>
      </c>
      <c r="AD23" s="8">
        <f>COUNTIFS(GNA_ANNA_MTLM_bugs!E:E,"r*", GNA_ANNA_MTLM_bugs!U:U, "GNA_MTLSOCM",GNA_ANNA_MTLM_bugs!B:B,RTL_RDL_indicator!A23,GNA_ANNA_MTLM_bugs!H:H,"change_d*")</f>
        <v>0</v>
      </c>
      <c r="AE23" s="7">
        <f t="shared" si="15"/>
        <v>0</v>
      </c>
      <c r="AF23" s="8">
        <f>COUNTIFS(GNA_ANNA_MTLM_bugs!E:E,"r*", GNA_ANNA_MTLM_bugs!U:U, "GNA_ANNA_ACE*",GNA_ANNA_MTLM_bugs!B:B,RTL_RDL_indicator!A23,GNA_ANNA_MTLM_bugs!H:H,"open")</f>
        <v>0</v>
      </c>
      <c r="AG23" s="7">
        <f t="shared" si="16"/>
        <v>1</v>
      </c>
      <c r="AH23" s="9">
        <f t="shared" si="19"/>
        <v>1</v>
      </c>
      <c r="AI23">
        <v>0</v>
      </c>
      <c r="AJ23">
        <f t="shared" si="18"/>
        <v>1</v>
      </c>
    </row>
    <row r="24" spans="1:36" x14ac:dyDescent="0.3">
      <c r="A24" t="s">
        <v>171</v>
      </c>
      <c r="B24">
        <f>COUNTIFS(GNA_ANNA_MTLM_bugs!B:B,RTL_RDL_indicator!A24, GNA_ANNA_MTLM_bugs!U:U,"GNA_ANNA_ACE-MTLSOCM",GNA_ANNA_MTLM_bugs!E:E,"r*")</f>
        <v>1</v>
      </c>
      <c r="C24" s="7">
        <f t="shared" si="4"/>
        <v>29</v>
      </c>
      <c r="D24" s="8">
        <f>COUNTIFS(GNA_ANNA_MTLM_bugs!Q:Q, RTL_RDL_indicator!A24, GNA_ANNA_MTLM_bugs!H:H, "reject*", GNA_ANNA_MTLM_bugs!E:E, "r*",GNA_ANNA_MTLM_bugs!U:U,"GNA_ANNA_ACE-MTLSOCM")</f>
        <v>0</v>
      </c>
      <c r="E24" s="7">
        <f t="shared" si="5"/>
        <v>2</v>
      </c>
      <c r="F24" s="8">
        <f>COUNTIFS(GNA_ANNA_MTLM_bugs!P:P, RTL_RDL_indicator!A24, GNA_ANNA_MTLM_bugs!H:H, "complete", GNA_ANNA_MTLM_bugs!E:E, "r*", GNA_ANNA_MTLM_bugs!U:U, "GNA_ANNA_ACE-MTLSOCM")</f>
        <v>0</v>
      </c>
      <c r="G24" s="7">
        <f t="shared" si="6"/>
        <v>11</v>
      </c>
      <c r="H24" s="9">
        <f t="shared" si="0"/>
        <v>13</v>
      </c>
      <c r="I24">
        <f>COUNTIFS(GNA_ANNA_MTLM_bugs!E:E,"r*", GNA_ANNA_MTLM_bugs!U:U, "GNA_ANNA_ACE*",GNA_ANNA_MTLM_bugs!O:O,RTL_RDL_indicator!A24,GNA_ANNA_MTLM_bugs!H:H,"repo_modified")</f>
        <v>0</v>
      </c>
      <c r="J24" s="7">
        <f t="shared" si="7"/>
        <v>0</v>
      </c>
      <c r="K24" s="8">
        <f>COUNTIFS(GNA_ANNA_MTLM_bugs!E:E,"r*", GNA_ANNA_MTLM_bugs!U:U, "GNA_ANNA_ACE*",GNA_ANNA_MTLM_bugs!B:B,RTL_RDL_indicator!A24,GNA_ANNA_MTLM_bugs!H:H,"open")</f>
        <v>0</v>
      </c>
      <c r="L24" s="7">
        <f t="shared" si="8"/>
        <v>1</v>
      </c>
      <c r="M24" s="14">
        <f>COUNTIFS(GNA_ANNA_MTLM_bugs!E:E,"r*", GNA_ANNA_MTLM_bugs!U:U, "GNA_ANNA_ACE*",GNA_ANNA_MTLM_bugs!B:B,RTL_RDL_indicator!A24,GNA_ANNA_MTLM_bugs!H:H,"change_d*")</f>
        <v>0</v>
      </c>
      <c r="N24" s="7">
        <f t="shared" si="9"/>
        <v>0</v>
      </c>
      <c r="O24" s="9">
        <f t="shared" si="1"/>
        <v>1</v>
      </c>
      <c r="P24">
        <v>3</v>
      </c>
      <c r="Q24">
        <f t="shared" si="10"/>
        <v>28</v>
      </c>
      <c r="T24" t="s">
        <v>171</v>
      </c>
      <c r="U24">
        <f>COUNTIFS(GNA_ANNA_MTLM_bugs!B:B,RTL_RDL_indicator!A24, GNA_ANNA_MTLM_bugs!U:U,"GNA_MTLSOCM",GNA_ANNA_MTLM_bugs!E:E,"r*")</f>
        <v>0</v>
      </c>
      <c r="V24" s="7">
        <f t="shared" si="17"/>
        <v>4</v>
      </c>
      <c r="W24" s="8">
        <f>COUNTIFS(GNA_ANNA_MTLM_bugs!Q:Q,RTL_RDL_indicator!A24,GNA_ANNA_MTLM_bugs!H:H,"reject*",GNA_ANNA_MTLM_bugs!E:E,"r*",GNA_ANNA_MTLM_bugs!U:U,"GNA_MTLSOCM")</f>
        <v>0</v>
      </c>
      <c r="X24" s="7">
        <f t="shared" si="12"/>
        <v>0</v>
      </c>
      <c r="Y24" s="8">
        <f>COUNTIFS(GNA_ANNA_MTLM_bugs!P:P, RTL_RDL_indicator!A24, GNA_ANNA_MTLM_bugs!H:H, "complete", GNA_ANNA_MTLM_bugs!E:E, "r*", GNA_ANNA_MTLM_bugs!U:U, "GNA_MTLSOCM")</f>
        <v>0</v>
      </c>
      <c r="Z24" s="7">
        <f t="shared" si="13"/>
        <v>0</v>
      </c>
      <c r="AA24" s="9">
        <f t="shared" si="2"/>
        <v>0</v>
      </c>
      <c r="AB24">
        <f>COUNTIFS(GNA_ANNA_MTLM_bugs!E:E,"r*", GNA_ANNA_MTLM_bugs!U:U, "GNA_MTLSOCM",GNA_ANNA_MTLM_bugs!O:O,RTL_RDL_indicator!A24,GNA_ANNA_MTLM_bugs!H:H,"repo_modified")</f>
        <v>0</v>
      </c>
      <c r="AC24" s="7">
        <f t="shared" si="14"/>
        <v>0</v>
      </c>
      <c r="AD24" s="8">
        <f>COUNTIFS(GNA_ANNA_MTLM_bugs!E:E,"r*", GNA_ANNA_MTLM_bugs!U:U, "GNA_MTLSOCM",GNA_ANNA_MTLM_bugs!B:B,RTL_RDL_indicator!A24,GNA_ANNA_MTLM_bugs!H:H,"change_d*")</f>
        <v>0</v>
      </c>
      <c r="AE24" s="7">
        <f t="shared" si="15"/>
        <v>0</v>
      </c>
      <c r="AF24" s="8">
        <f>COUNTIFS(GNA_ANNA_MTLM_bugs!E:E,"r*", GNA_ANNA_MTLM_bugs!U:U, "GNA_ANNA_ACE*",GNA_ANNA_MTLM_bugs!B:B,RTL_RDL_indicator!A24,GNA_ANNA_MTLM_bugs!H:H,"open")</f>
        <v>0</v>
      </c>
      <c r="AG24" s="7">
        <f t="shared" si="16"/>
        <v>1</v>
      </c>
      <c r="AH24" s="9">
        <f t="shared" si="19"/>
        <v>1</v>
      </c>
      <c r="AI24">
        <v>0</v>
      </c>
      <c r="AJ24">
        <f t="shared" si="18"/>
        <v>1</v>
      </c>
    </row>
    <row r="25" spans="1:36" x14ac:dyDescent="0.3">
      <c r="A25" s="10" t="s">
        <v>172</v>
      </c>
      <c r="B25">
        <f>COUNTIFS(GNA_ANNA_MTLM_bugs!B:B,RTL_RDL_indicator!A25, GNA_ANNA_MTLM_bugs!U:U,"GNA_ANNA_ACE-MTLSOCM",GNA_ANNA_MTLM_bugs!E:E,"r*")</f>
        <v>3</v>
      </c>
      <c r="C25" s="7">
        <f t="shared" si="4"/>
        <v>32</v>
      </c>
      <c r="D25" s="8">
        <f>COUNTIFS(GNA_ANNA_MTLM_bugs!Q:Q, RTL_RDL_indicator!A25, GNA_ANNA_MTLM_bugs!H:H, "reject*", GNA_ANNA_MTLM_bugs!E:E, "r*",GNA_ANNA_MTLM_bugs!U:U,"GNA_ANNA_ACE-MTLSOCM")</f>
        <v>0</v>
      </c>
      <c r="E25" s="7">
        <f t="shared" si="5"/>
        <v>2</v>
      </c>
      <c r="F25" s="8">
        <f>COUNTIFS(GNA_ANNA_MTLM_bugs!P:P, RTL_RDL_indicator!A25, GNA_ANNA_MTLM_bugs!H:H, "complete", GNA_ANNA_MTLM_bugs!E:E, "r*", GNA_ANNA_MTLM_bugs!U:U, "GNA_ANNA_ACE-MTLSOCM")</f>
        <v>0</v>
      </c>
      <c r="G25" s="7">
        <f t="shared" si="6"/>
        <v>11</v>
      </c>
      <c r="H25" s="9">
        <f t="shared" si="0"/>
        <v>13</v>
      </c>
      <c r="I25">
        <f>COUNTIFS(GNA_ANNA_MTLM_bugs!E:E,"r*", GNA_ANNA_MTLM_bugs!U:U, "GNA_ANNA_ACE*",GNA_ANNA_MTLM_bugs!O:O,RTL_RDL_indicator!A25,GNA_ANNA_MTLM_bugs!H:H,"repo_modified")</f>
        <v>0</v>
      </c>
      <c r="J25" s="7">
        <f t="shared" si="7"/>
        <v>0</v>
      </c>
      <c r="K25" s="8">
        <f>COUNTIFS(GNA_ANNA_MTLM_bugs!E:E,"r*", GNA_ANNA_MTLM_bugs!U:U, "GNA_ANNA_ACE*",GNA_ANNA_MTLM_bugs!B:B,RTL_RDL_indicator!A25,GNA_ANNA_MTLM_bugs!H:H,"open")</f>
        <v>0</v>
      </c>
      <c r="L25" s="7">
        <f t="shared" si="8"/>
        <v>1</v>
      </c>
      <c r="M25" s="14">
        <f>COUNTIFS(GNA_ANNA_MTLM_bugs!E:E,"r*", GNA_ANNA_MTLM_bugs!U:U, "GNA_ANNA_ACE*",GNA_ANNA_MTLM_bugs!B:B,RTL_RDL_indicator!A25,GNA_ANNA_MTLM_bugs!H:H,"change_d*")</f>
        <v>0</v>
      </c>
      <c r="N25" s="7">
        <f t="shared" si="9"/>
        <v>0</v>
      </c>
      <c r="O25" s="9">
        <f t="shared" si="1"/>
        <v>1</v>
      </c>
      <c r="P25">
        <v>3</v>
      </c>
      <c r="Q25">
        <f t="shared" si="10"/>
        <v>31</v>
      </c>
      <c r="T25" s="10" t="s">
        <v>172</v>
      </c>
      <c r="U25">
        <f>COUNTIFS(GNA_ANNA_MTLM_bugs!B:B,RTL_RDL_indicator!A25, GNA_ANNA_MTLM_bugs!U:U,"GNA_MTLSOCM",GNA_ANNA_MTLM_bugs!E:E,"r*")</f>
        <v>1</v>
      </c>
      <c r="V25" s="7">
        <f t="shared" si="17"/>
        <v>5</v>
      </c>
      <c r="W25" s="8">
        <f>COUNTIFS(GNA_ANNA_MTLM_bugs!Q:Q,RTL_RDL_indicator!A25,GNA_ANNA_MTLM_bugs!H:H,"reject*",GNA_ANNA_MTLM_bugs!E:E,"r*",GNA_ANNA_MTLM_bugs!U:U,"GNA_MTLSOCM")</f>
        <v>0</v>
      </c>
      <c r="X25" s="7">
        <f t="shared" si="12"/>
        <v>0</v>
      </c>
      <c r="Y25" s="8">
        <f>COUNTIFS(GNA_ANNA_MTLM_bugs!P:P, RTL_RDL_indicator!A25, GNA_ANNA_MTLM_bugs!H:H, "complete", GNA_ANNA_MTLM_bugs!E:E, "r*", GNA_ANNA_MTLM_bugs!U:U, "GNA_MTLSOCM")</f>
        <v>0</v>
      </c>
      <c r="Z25" s="7">
        <f t="shared" si="13"/>
        <v>0</v>
      </c>
      <c r="AA25" s="9">
        <f t="shared" si="2"/>
        <v>0</v>
      </c>
      <c r="AB25">
        <f>COUNTIFS(GNA_ANNA_MTLM_bugs!E:E,"r*", GNA_ANNA_MTLM_bugs!U:U, "GNA_MTLSOCM",GNA_ANNA_MTLM_bugs!O:O,RTL_RDL_indicator!A25,GNA_ANNA_MTLM_bugs!H:H,"repo_modified")</f>
        <v>0</v>
      </c>
      <c r="AC25" s="7">
        <f t="shared" si="14"/>
        <v>0</v>
      </c>
      <c r="AD25" s="8">
        <f>COUNTIFS(GNA_ANNA_MTLM_bugs!E:E,"r*", GNA_ANNA_MTLM_bugs!U:U, "GNA_MTLSOCM",GNA_ANNA_MTLM_bugs!B:B,RTL_RDL_indicator!A25,GNA_ANNA_MTLM_bugs!H:H,"change_d*")</f>
        <v>0</v>
      </c>
      <c r="AE25" s="7">
        <f t="shared" si="15"/>
        <v>0</v>
      </c>
      <c r="AF25" s="8">
        <f>COUNTIFS(GNA_ANNA_MTLM_bugs!E:E,"r*", GNA_ANNA_MTLM_bugs!U:U, "GNA_ANNA_ACE*",GNA_ANNA_MTLM_bugs!B:B,RTL_RDL_indicator!A25,GNA_ANNA_MTLM_bugs!H:H,"open")</f>
        <v>0</v>
      </c>
      <c r="AG25" s="7">
        <f t="shared" si="16"/>
        <v>1</v>
      </c>
      <c r="AH25" s="9">
        <f t="shared" si="19"/>
        <v>1</v>
      </c>
      <c r="AI25">
        <v>1</v>
      </c>
      <c r="AJ25">
        <f t="shared" si="18"/>
        <v>2</v>
      </c>
    </row>
    <row r="26" spans="1:36" x14ac:dyDescent="0.3">
      <c r="A26" t="s">
        <v>173</v>
      </c>
      <c r="B26">
        <f>COUNTIFS(GNA_ANNA_MTLM_bugs!B:B,RTL_RDL_indicator!A26, GNA_ANNA_MTLM_bugs!U:U,"GNA_ANNA_ACE-MTLSOCM",GNA_ANNA_MTLM_bugs!E:E,"r*")</f>
        <v>2</v>
      </c>
      <c r="C26" s="7">
        <f t="shared" si="4"/>
        <v>34</v>
      </c>
      <c r="D26" s="8">
        <f>COUNTIFS(GNA_ANNA_MTLM_bugs!Q:Q, RTL_RDL_indicator!A26, GNA_ANNA_MTLM_bugs!H:H, "reject*", GNA_ANNA_MTLM_bugs!E:E, "r*",GNA_ANNA_MTLM_bugs!U:U,"GNA_ANNA_ACE-MTLSOCM")</f>
        <v>1</v>
      </c>
      <c r="E26" s="7">
        <f t="shared" si="5"/>
        <v>3</v>
      </c>
      <c r="F26" s="8">
        <f>COUNTIFS(GNA_ANNA_MTLM_bugs!P:P, RTL_RDL_indicator!A26, GNA_ANNA_MTLM_bugs!H:H, "complete", GNA_ANNA_MTLM_bugs!E:E, "r*", GNA_ANNA_MTLM_bugs!U:U, "GNA_ANNA_ACE-MTLSOCM")</f>
        <v>2</v>
      </c>
      <c r="G26" s="7">
        <f t="shared" si="6"/>
        <v>13</v>
      </c>
      <c r="H26" s="9">
        <f t="shared" si="0"/>
        <v>16</v>
      </c>
      <c r="I26">
        <f>COUNTIFS(GNA_ANNA_MTLM_bugs!E:E,"r*", GNA_ANNA_MTLM_bugs!U:U, "GNA_ANNA_ACE*",GNA_ANNA_MTLM_bugs!O:O,RTL_RDL_indicator!A26,GNA_ANNA_MTLM_bugs!H:H,"repo_modified")</f>
        <v>0</v>
      </c>
      <c r="J26" s="7">
        <f t="shared" si="7"/>
        <v>0</v>
      </c>
      <c r="K26" s="8">
        <f>COUNTIFS(GNA_ANNA_MTLM_bugs!E:E,"r*", GNA_ANNA_MTLM_bugs!U:U, "GNA_ANNA_ACE*",GNA_ANNA_MTLM_bugs!B:B,RTL_RDL_indicator!A26,GNA_ANNA_MTLM_bugs!H:H,"open")</f>
        <v>0</v>
      </c>
      <c r="L26" s="7">
        <f t="shared" si="8"/>
        <v>1</v>
      </c>
      <c r="M26" s="14">
        <f>COUNTIFS(GNA_ANNA_MTLM_bugs!E:E,"r*", GNA_ANNA_MTLM_bugs!U:U, "GNA_ANNA_ACE*",GNA_ANNA_MTLM_bugs!B:B,RTL_RDL_indicator!A26,GNA_ANNA_MTLM_bugs!H:H,"change_d*")</f>
        <v>0</v>
      </c>
      <c r="N26" s="7">
        <f t="shared" si="9"/>
        <v>0</v>
      </c>
      <c r="O26" s="9">
        <f t="shared" si="1"/>
        <v>1</v>
      </c>
      <c r="P26">
        <v>3</v>
      </c>
      <c r="Q26">
        <f t="shared" si="10"/>
        <v>34</v>
      </c>
      <c r="T26" t="s">
        <v>173</v>
      </c>
      <c r="U26">
        <f>COUNTIFS(GNA_ANNA_MTLM_bugs!B:B,RTL_RDL_indicator!A26, GNA_ANNA_MTLM_bugs!U:U,"GNA_MTLSOCM",GNA_ANNA_MTLM_bugs!E:E,"r*")</f>
        <v>2</v>
      </c>
      <c r="V26" s="7">
        <f t="shared" si="17"/>
        <v>7</v>
      </c>
      <c r="W26" s="8">
        <f>COUNTIFS(GNA_ANNA_MTLM_bugs!Q:Q,RTL_RDL_indicator!A26,GNA_ANNA_MTLM_bugs!H:H,"reject*",GNA_ANNA_MTLM_bugs!E:E,"r*",GNA_ANNA_MTLM_bugs!U:U,"GNA_MTLSOCM")</f>
        <v>0</v>
      </c>
      <c r="X26" s="7">
        <f t="shared" si="12"/>
        <v>0</v>
      </c>
      <c r="Y26" s="8">
        <f>COUNTIFS(GNA_ANNA_MTLM_bugs!P:P, RTL_RDL_indicator!A26, GNA_ANNA_MTLM_bugs!H:H, "complete", GNA_ANNA_MTLM_bugs!E:E, "r*", GNA_ANNA_MTLM_bugs!U:U, "GNA_MTLSOCM")</f>
        <v>0</v>
      </c>
      <c r="Z26" s="7">
        <f t="shared" si="13"/>
        <v>0</v>
      </c>
      <c r="AA26" s="9">
        <f t="shared" si="2"/>
        <v>0</v>
      </c>
      <c r="AB26">
        <f>COUNTIFS(GNA_ANNA_MTLM_bugs!E:E,"r*", GNA_ANNA_MTLM_bugs!U:U, "GNA_MTLSOCM",GNA_ANNA_MTLM_bugs!O:O,RTL_RDL_indicator!A26,GNA_ANNA_MTLM_bugs!H:H,"repo_modified")</f>
        <v>0</v>
      </c>
      <c r="AC26" s="7">
        <f t="shared" si="14"/>
        <v>0</v>
      </c>
      <c r="AD26" s="8">
        <f>COUNTIFS(GNA_ANNA_MTLM_bugs!E:E,"r*", GNA_ANNA_MTLM_bugs!U:U, "GNA_MTLSOCM",GNA_ANNA_MTLM_bugs!B:B,RTL_RDL_indicator!A26,GNA_ANNA_MTLM_bugs!H:H,"change_d*")</f>
        <v>0</v>
      </c>
      <c r="AE26" s="7">
        <f t="shared" si="15"/>
        <v>0</v>
      </c>
      <c r="AF26" s="8">
        <f>COUNTIFS(GNA_ANNA_MTLM_bugs!E:E,"r*", GNA_ANNA_MTLM_bugs!U:U, "GNA_ANNA_ACE*",GNA_ANNA_MTLM_bugs!B:B,RTL_RDL_indicator!A26,GNA_ANNA_MTLM_bugs!H:H,"open")</f>
        <v>0</v>
      </c>
      <c r="AG26" s="7">
        <f t="shared" si="16"/>
        <v>1</v>
      </c>
      <c r="AH26" s="9">
        <f t="shared" si="19"/>
        <v>1</v>
      </c>
      <c r="AI26">
        <v>1</v>
      </c>
      <c r="AJ26">
        <f t="shared" si="18"/>
        <v>3</v>
      </c>
    </row>
    <row r="27" spans="1:36" x14ac:dyDescent="0.3">
      <c r="A27" t="s">
        <v>174</v>
      </c>
      <c r="B27">
        <f>COUNTIFS(GNA_ANNA_MTLM_bugs!B:B,RTL_RDL_indicator!A27, GNA_ANNA_MTLM_bugs!U:U,"GNA_ANNA_ACE-MTLSOCM",GNA_ANNA_MTLM_bugs!E:E,"r*")</f>
        <v>3</v>
      </c>
      <c r="C27" s="7">
        <f t="shared" si="4"/>
        <v>37</v>
      </c>
      <c r="D27" s="8">
        <f>COUNTIFS(GNA_ANNA_MTLM_bugs!Q:Q, RTL_RDL_indicator!A27, GNA_ANNA_MTLM_bugs!H:H, "reject*", GNA_ANNA_MTLM_bugs!E:E, "r*",GNA_ANNA_MTLM_bugs!U:U,"GNA_ANNA_ACE-MTLSOCM")</f>
        <v>0</v>
      </c>
      <c r="E27" s="7">
        <f t="shared" si="5"/>
        <v>3</v>
      </c>
      <c r="F27" s="8">
        <f>COUNTIFS(GNA_ANNA_MTLM_bugs!P:P, RTL_RDL_indicator!A27, GNA_ANNA_MTLM_bugs!H:H, "complete", GNA_ANNA_MTLM_bugs!E:E, "r*", GNA_ANNA_MTLM_bugs!U:U, "GNA_ANNA_ACE-MTLSOCM")</f>
        <v>0</v>
      </c>
      <c r="G27" s="7">
        <f t="shared" si="6"/>
        <v>13</v>
      </c>
      <c r="H27" s="9">
        <f t="shared" si="0"/>
        <v>16</v>
      </c>
      <c r="I27">
        <f>COUNTIFS(GNA_ANNA_MTLM_bugs!E:E,"r*", GNA_ANNA_MTLM_bugs!U:U, "GNA_ANNA_ACE*",GNA_ANNA_MTLM_bugs!O:O,RTL_RDL_indicator!A27,GNA_ANNA_MTLM_bugs!H:H,"repo_modified")</f>
        <v>0</v>
      </c>
      <c r="J27" s="7">
        <f t="shared" si="7"/>
        <v>0</v>
      </c>
      <c r="K27" s="8">
        <f>COUNTIFS(GNA_ANNA_MTLM_bugs!E:E,"r*", GNA_ANNA_MTLM_bugs!U:U, "GNA_ANNA_ACE*",GNA_ANNA_MTLM_bugs!B:B,RTL_RDL_indicator!A27,GNA_ANNA_MTLM_bugs!H:H,"open")</f>
        <v>0</v>
      </c>
      <c r="L27" s="7">
        <f t="shared" si="8"/>
        <v>1</v>
      </c>
      <c r="M27" s="14">
        <f>COUNTIFS(GNA_ANNA_MTLM_bugs!E:E,"r*", GNA_ANNA_MTLM_bugs!U:U, "GNA_ANNA_ACE*",GNA_ANNA_MTLM_bugs!B:B,RTL_RDL_indicator!A27,GNA_ANNA_MTLM_bugs!H:H,"change_d*")</f>
        <v>0</v>
      </c>
      <c r="N27" s="7">
        <f t="shared" si="9"/>
        <v>0</v>
      </c>
      <c r="O27" s="9">
        <f t="shared" si="1"/>
        <v>1</v>
      </c>
      <c r="P27">
        <v>3</v>
      </c>
      <c r="Q27">
        <f t="shared" si="10"/>
        <v>37</v>
      </c>
      <c r="T27" t="s">
        <v>174</v>
      </c>
      <c r="U27">
        <f>COUNTIFS(GNA_ANNA_MTLM_bugs!B:B,RTL_RDL_indicator!A27, GNA_ANNA_MTLM_bugs!U:U,"GNA_MTLSOCM",GNA_ANNA_MTLM_bugs!E:E,"r*")</f>
        <v>0</v>
      </c>
      <c r="V27" s="7">
        <f t="shared" si="17"/>
        <v>7</v>
      </c>
      <c r="W27" s="8">
        <f>COUNTIFS(GNA_ANNA_MTLM_bugs!Q:Q,RTL_RDL_indicator!A27,GNA_ANNA_MTLM_bugs!H:H,"reject*",GNA_ANNA_MTLM_bugs!E:E,"r*",GNA_ANNA_MTLM_bugs!U:U,"GNA_MTLSOCM")</f>
        <v>0</v>
      </c>
      <c r="X27" s="7">
        <f t="shared" si="12"/>
        <v>0</v>
      </c>
      <c r="Y27" s="8">
        <f>COUNTIFS(GNA_ANNA_MTLM_bugs!P:P, RTL_RDL_indicator!A27, GNA_ANNA_MTLM_bugs!H:H, "complete", GNA_ANNA_MTLM_bugs!E:E, "r*", GNA_ANNA_MTLM_bugs!U:U, "GNA_MTLSOCM")</f>
        <v>1</v>
      </c>
      <c r="Z27" s="7">
        <f t="shared" si="13"/>
        <v>1</v>
      </c>
      <c r="AA27" s="9">
        <f t="shared" si="2"/>
        <v>1</v>
      </c>
      <c r="AB27">
        <f>COUNTIFS(GNA_ANNA_MTLM_bugs!E:E,"r*", GNA_ANNA_MTLM_bugs!U:U, "GNA_MTLSOCM",GNA_ANNA_MTLM_bugs!O:O,RTL_RDL_indicator!A27,GNA_ANNA_MTLM_bugs!H:H,"repo_modified")</f>
        <v>0</v>
      </c>
      <c r="AC27" s="7">
        <f t="shared" si="14"/>
        <v>0</v>
      </c>
      <c r="AD27" s="8">
        <f>COUNTIFS(GNA_ANNA_MTLM_bugs!E:E,"r*", GNA_ANNA_MTLM_bugs!U:U, "GNA_MTLSOCM",GNA_ANNA_MTLM_bugs!B:B,RTL_RDL_indicator!A27,GNA_ANNA_MTLM_bugs!H:H,"change_d*")</f>
        <v>0</v>
      </c>
      <c r="AE27" s="7">
        <f t="shared" si="15"/>
        <v>0</v>
      </c>
      <c r="AF27" s="8">
        <f>COUNTIFS(GNA_ANNA_MTLM_bugs!E:E,"r*", GNA_ANNA_MTLM_bugs!U:U, "GNA_ANNA_ACE*",GNA_ANNA_MTLM_bugs!B:B,RTL_RDL_indicator!A27,GNA_ANNA_MTLM_bugs!H:H,"open")</f>
        <v>0</v>
      </c>
      <c r="AG27" s="7">
        <f t="shared" si="16"/>
        <v>1</v>
      </c>
      <c r="AH27" s="9">
        <f t="shared" si="19"/>
        <v>1</v>
      </c>
      <c r="AI27">
        <v>1</v>
      </c>
      <c r="AJ27">
        <f t="shared" si="18"/>
        <v>4</v>
      </c>
    </row>
    <row r="28" spans="1:36" x14ac:dyDescent="0.3">
      <c r="A28" t="s">
        <v>175</v>
      </c>
      <c r="B28">
        <f>COUNTIFS(GNA_ANNA_MTLM_bugs!B:B,RTL_RDL_indicator!A28, GNA_ANNA_MTLM_bugs!U:U,"GNA_ANNA_ACE-MTLSOCM",GNA_ANNA_MTLM_bugs!E:E,"r*")</f>
        <v>1</v>
      </c>
      <c r="C28" s="7">
        <f t="shared" si="4"/>
        <v>38</v>
      </c>
      <c r="D28" s="8">
        <f>COUNTIFS(GNA_ANNA_MTLM_bugs!Q:Q, RTL_RDL_indicator!A28, GNA_ANNA_MTLM_bugs!H:H, "reject*", GNA_ANNA_MTLM_bugs!E:E, "r*",GNA_ANNA_MTLM_bugs!U:U,"GNA_ANNA_ACE-MTLSOCM")</f>
        <v>1</v>
      </c>
      <c r="E28" s="7">
        <f t="shared" si="5"/>
        <v>4</v>
      </c>
      <c r="F28" s="8">
        <f>COUNTIFS(GNA_ANNA_MTLM_bugs!P:P, RTL_RDL_indicator!A28, GNA_ANNA_MTLM_bugs!H:H, "complete", GNA_ANNA_MTLM_bugs!E:E, "r*", GNA_ANNA_MTLM_bugs!U:U, "GNA_ANNA_ACE-MTLSOCM")</f>
        <v>9</v>
      </c>
      <c r="G28" s="7">
        <f t="shared" si="6"/>
        <v>22</v>
      </c>
      <c r="H28" s="9">
        <f t="shared" si="0"/>
        <v>26</v>
      </c>
      <c r="I28">
        <f>COUNTIFS(GNA_ANNA_MTLM_bugs!E:E,"r*", GNA_ANNA_MTLM_bugs!U:U, "GNA_ANNA_ACE*",GNA_ANNA_MTLM_bugs!O:O,RTL_RDL_indicator!A28,GNA_ANNA_MTLM_bugs!H:H,"repo_modified")</f>
        <v>0</v>
      </c>
      <c r="J28" s="7">
        <f t="shared" si="7"/>
        <v>0</v>
      </c>
      <c r="K28" s="8">
        <f>COUNTIFS(GNA_ANNA_MTLM_bugs!E:E,"r*", GNA_ANNA_MTLM_bugs!U:U, "GNA_ANNA_ACE*",GNA_ANNA_MTLM_bugs!B:B,RTL_RDL_indicator!A28,GNA_ANNA_MTLM_bugs!H:H,"open")</f>
        <v>0</v>
      </c>
      <c r="L28" s="7">
        <f t="shared" si="8"/>
        <v>1</v>
      </c>
      <c r="M28" s="14">
        <f>COUNTIFS(GNA_ANNA_MTLM_bugs!E:E,"r*", GNA_ANNA_MTLM_bugs!U:U, "GNA_ANNA_ACE*",GNA_ANNA_MTLM_bugs!B:B,RTL_RDL_indicator!A28,GNA_ANNA_MTLM_bugs!H:H,"change_d*")</f>
        <v>0</v>
      </c>
      <c r="N28" s="7">
        <f t="shared" si="9"/>
        <v>0</v>
      </c>
      <c r="O28" s="9">
        <f t="shared" si="1"/>
        <v>1</v>
      </c>
      <c r="P28">
        <v>3</v>
      </c>
      <c r="Q28">
        <f t="shared" si="10"/>
        <v>40</v>
      </c>
      <c r="T28" t="s">
        <v>175</v>
      </c>
      <c r="U28">
        <f>COUNTIFS(GNA_ANNA_MTLM_bugs!B:B,RTL_RDL_indicator!A28, GNA_ANNA_MTLM_bugs!U:U,"GNA_MTLSOCM",GNA_ANNA_MTLM_bugs!E:E,"r*")</f>
        <v>1</v>
      </c>
      <c r="V28" s="7">
        <f t="shared" si="17"/>
        <v>8</v>
      </c>
      <c r="W28" s="8">
        <f>COUNTIFS(GNA_ANNA_MTLM_bugs!Q:Q,RTL_RDL_indicator!A28,GNA_ANNA_MTLM_bugs!H:H,"reject*",GNA_ANNA_MTLM_bugs!E:E,"r*",GNA_ANNA_MTLM_bugs!U:U,"GNA_MTLSOCM")</f>
        <v>0</v>
      </c>
      <c r="X28" s="7">
        <f t="shared" si="12"/>
        <v>0</v>
      </c>
      <c r="Y28" s="8">
        <f>COUNTIFS(GNA_ANNA_MTLM_bugs!P:P, RTL_RDL_indicator!A28, GNA_ANNA_MTLM_bugs!H:H, "complete", GNA_ANNA_MTLM_bugs!E:E, "r*", GNA_ANNA_MTLM_bugs!U:U, "GNA_MTLSOCM")</f>
        <v>0</v>
      </c>
      <c r="Z28" s="7">
        <f t="shared" si="13"/>
        <v>1</v>
      </c>
      <c r="AA28" s="9">
        <f t="shared" si="2"/>
        <v>1</v>
      </c>
      <c r="AB28">
        <f>COUNTIFS(GNA_ANNA_MTLM_bugs!E:E,"r*", GNA_ANNA_MTLM_bugs!U:U, "GNA_MTLSOCM",GNA_ANNA_MTLM_bugs!O:O,RTL_RDL_indicator!A28,GNA_ANNA_MTLM_bugs!H:H,"repo_modified")</f>
        <v>0</v>
      </c>
      <c r="AC28" s="7">
        <f t="shared" si="14"/>
        <v>0</v>
      </c>
      <c r="AD28" s="8">
        <f>COUNTIFS(GNA_ANNA_MTLM_bugs!E:E,"r*", GNA_ANNA_MTLM_bugs!U:U, "GNA_MTLSOCM",GNA_ANNA_MTLM_bugs!B:B,RTL_RDL_indicator!A28,GNA_ANNA_MTLM_bugs!H:H,"change_d*")</f>
        <v>0</v>
      </c>
      <c r="AE28" s="7">
        <f t="shared" si="15"/>
        <v>0</v>
      </c>
      <c r="AF28" s="8">
        <f>COUNTIFS(GNA_ANNA_MTLM_bugs!E:E,"r*", GNA_ANNA_MTLM_bugs!U:U, "GNA_ANNA_ACE*",GNA_ANNA_MTLM_bugs!B:B,RTL_RDL_indicator!A28,GNA_ANNA_MTLM_bugs!H:H,"open")</f>
        <v>0</v>
      </c>
      <c r="AG28" s="7">
        <f t="shared" si="16"/>
        <v>1</v>
      </c>
      <c r="AH28" s="9">
        <f t="shared" si="19"/>
        <v>1</v>
      </c>
      <c r="AI28">
        <v>1</v>
      </c>
      <c r="AJ28">
        <f t="shared" si="18"/>
        <v>5</v>
      </c>
    </row>
    <row r="29" spans="1:36" x14ac:dyDescent="0.3">
      <c r="A29" t="s">
        <v>176</v>
      </c>
      <c r="B29">
        <f>COUNTIFS(GNA_ANNA_MTLM_bugs!B:B,RTL_RDL_indicator!A29, GNA_ANNA_MTLM_bugs!U:U,"GNA_ANNA_ACE-MTLSOCM",GNA_ANNA_MTLM_bugs!E:E,"r*")</f>
        <v>3</v>
      </c>
      <c r="C29" s="7">
        <f t="shared" si="4"/>
        <v>41</v>
      </c>
      <c r="D29" s="8">
        <f>COUNTIFS(GNA_ANNA_MTLM_bugs!Q:Q, RTL_RDL_indicator!A29, GNA_ANNA_MTLM_bugs!H:H, "reject*", GNA_ANNA_MTLM_bugs!E:E, "r*",GNA_ANNA_MTLM_bugs!U:U,"GNA_ANNA_ACE-MTLSOCM")</f>
        <v>0</v>
      </c>
      <c r="E29" s="7">
        <f t="shared" si="5"/>
        <v>4</v>
      </c>
      <c r="F29" s="8">
        <f>COUNTIFS(GNA_ANNA_MTLM_bugs!P:P, RTL_RDL_indicator!A29, GNA_ANNA_MTLM_bugs!H:H, "complete", GNA_ANNA_MTLM_bugs!E:E, "r*", GNA_ANNA_MTLM_bugs!U:U, "GNA_ANNA_ACE-MTLSOCM")</f>
        <v>0</v>
      </c>
      <c r="G29" s="7">
        <f t="shared" si="6"/>
        <v>22</v>
      </c>
      <c r="H29" s="9">
        <f t="shared" si="0"/>
        <v>26</v>
      </c>
      <c r="I29">
        <f>COUNTIFS(GNA_ANNA_MTLM_bugs!E:E,"r*", GNA_ANNA_MTLM_bugs!U:U, "GNA_ANNA_ACE*",GNA_ANNA_MTLM_bugs!O:O,RTL_RDL_indicator!A29,GNA_ANNA_MTLM_bugs!H:H,"repo_modified")</f>
        <v>0</v>
      </c>
      <c r="J29" s="7">
        <f t="shared" si="7"/>
        <v>0</v>
      </c>
      <c r="K29" s="8">
        <f>COUNTIFS(GNA_ANNA_MTLM_bugs!E:E,"r*", GNA_ANNA_MTLM_bugs!U:U, "GNA_ANNA_ACE*",GNA_ANNA_MTLM_bugs!B:B,RTL_RDL_indicator!A29,GNA_ANNA_MTLM_bugs!H:H,"open")</f>
        <v>1</v>
      </c>
      <c r="L29" s="7">
        <f t="shared" si="8"/>
        <v>2</v>
      </c>
      <c r="M29" s="14">
        <f>COUNTIFS(GNA_ANNA_MTLM_bugs!E:E,"r*", GNA_ANNA_MTLM_bugs!U:U, "GNA_ANNA_ACE*",GNA_ANNA_MTLM_bugs!B:B,RTL_RDL_indicator!A29,GNA_ANNA_MTLM_bugs!H:H,"change_d*")</f>
        <v>0</v>
      </c>
      <c r="N29" s="7">
        <f t="shared" si="9"/>
        <v>0</v>
      </c>
      <c r="O29" s="9">
        <f t="shared" si="1"/>
        <v>2</v>
      </c>
      <c r="P29">
        <v>3</v>
      </c>
      <c r="Q29">
        <f t="shared" si="10"/>
        <v>43</v>
      </c>
      <c r="T29" t="s">
        <v>176</v>
      </c>
      <c r="U29">
        <f>COUNTIFS(GNA_ANNA_MTLM_bugs!B:B,RTL_RDL_indicator!A29, GNA_ANNA_MTLM_bugs!U:U,"GNA_MTLSOCM",GNA_ANNA_MTLM_bugs!E:E,"r*")</f>
        <v>0</v>
      </c>
      <c r="V29" s="7">
        <f t="shared" si="17"/>
        <v>8</v>
      </c>
      <c r="W29" s="8">
        <f>COUNTIFS(GNA_ANNA_MTLM_bugs!Q:Q,RTL_RDL_indicator!A29,GNA_ANNA_MTLM_bugs!H:H,"reject*",GNA_ANNA_MTLM_bugs!E:E,"r*",GNA_ANNA_MTLM_bugs!U:U,"GNA_MTLSOCM")</f>
        <v>0</v>
      </c>
      <c r="X29" s="7">
        <f t="shared" si="12"/>
        <v>0</v>
      </c>
      <c r="Y29" s="8">
        <f>COUNTIFS(GNA_ANNA_MTLM_bugs!P:P, RTL_RDL_indicator!A29, GNA_ANNA_MTLM_bugs!H:H, "complete", GNA_ANNA_MTLM_bugs!E:E, "r*", GNA_ANNA_MTLM_bugs!U:U, "GNA_MTLSOCM")</f>
        <v>0</v>
      </c>
      <c r="Z29" s="7">
        <f t="shared" si="13"/>
        <v>1</v>
      </c>
      <c r="AA29" s="9">
        <f t="shared" si="2"/>
        <v>1</v>
      </c>
      <c r="AB29">
        <f>COUNTIFS(GNA_ANNA_MTLM_bugs!E:E,"r*", GNA_ANNA_MTLM_bugs!U:U, "GNA_MTLSOCM",GNA_ANNA_MTLM_bugs!O:O,RTL_RDL_indicator!A29,GNA_ANNA_MTLM_bugs!H:H,"repo_modified")</f>
        <v>0</v>
      </c>
      <c r="AC29" s="7">
        <f t="shared" si="14"/>
        <v>0</v>
      </c>
      <c r="AD29" s="8">
        <f>COUNTIFS(GNA_ANNA_MTLM_bugs!E:E,"r*", GNA_ANNA_MTLM_bugs!U:U, "GNA_MTLSOCM",GNA_ANNA_MTLM_bugs!B:B,RTL_RDL_indicator!A29,GNA_ANNA_MTLM_bugs!H:H,"change_d*")</f>
        <v>0</v>
      </c>
      <c r="AE29" s="7">
        <f t="shared" si="15"/>
        <v>0</v>
      </c>
      <c r="AF29" s="8">
        <f>COUNTIFS(GNA_ANNA_MTLM_bugs!E:E,"r*", GNA_ANNA_MTLM_bugs!U:U, "GNA_ANNA_ACE*",GNA_ANNA_MTLM_bugs!B:B,RTL_RDL_indicator!A29,GNA_ANNA_MTLM_bugs!H:H,"open")</f>
        <v>1</v>
      </c>
      <c r="AG29" s="7">
        <f t="shared" si="16"/>
        <v>2</v>
      </c>
      <c r="AH29" s="9">
        <f t="shared" si="19"/>
        <v>2</v>
      </c>
      <c r="AI29">
        <v>1</v>
      </c>
      <c r="AJ29">
        <f t="shared" si="18"/>
        <v>6</v>
      </c>
    </row>
    <row r="30" spans="1:36" x14ac:dyDescent="0.3">
      <c r="A30" t="s">
        <v>177</v>
      </c>
      <c r="B30">
        <f>COUNTIFS(GNA_ANNA_MTLM_bugs!B:B,RTL_RDL_indicator!A30, GNA_ANNA_MTLM_bugs!U:U,"GNA_ANNA_ACE-MTLSOCM",GNA_ANNA_MTLM_bugs!E:E,"r*")</f>
        <v>3</v>
      </c>
      <c r="C30" s="7">
        <f t="shared" si="4"/>
        <v>44</v>
      </c>
      <c r="D30" s="8">
        <f>COUNTIFS(GNA_ANNA_MTLM_bugs!Q:Q, RTL_RDL_indicator!A30, GNA_ANNA_MTLM_bugs!H:H, "reject*", GNA_ANNA_MTLM_bugs!E:E, "r*",GNA_ANNA_MTLM_bugs!U:U,"GNA_ANNA_ACE-MTLSOCM")</f>
        <v>0</v>
      </c>
      <c r="E30" s="7">
        <f t="shared" si="5"/>
        <v>4</v>
      </c>
      <c r="F30" s="8">
        <f>COUNTIFS(GNA_ANNA_MTLM_bugs!P:P, RTL_RDL_indicator!A30, GNA_ANNA_MTLM_bugs!H:H, "complete", GNA_ANNA_MTLM_bugs!E:E, "r*", GNA_ANNA_MTLM_bugs!U:U, "GNA_ANNA_ACE-MTLSOCM")</f>
        <v>1</v>
      </c>
      <c r="G30" s="7">
        <f t="shared" si="6"/>
        <v>23</v>
      </c>
      <c r="H30" s="9">
        <f t="shared" si="0"/>
        <v>27</v>
      </c>
      <c r="I30">
        <f>COUNTIFS(GNA_ANNA_MTLM_bugs!E:E,"r*", GNA_ANNA_MTLM_bugs!U:U, "GNA_ANNA_ACE*",GNA_ANNA_MTLM_bugs!O:O,RTL_RDL_indicator!A30,GNA_ANNA_MTLM_bugs!H:H,"repo_modified")</f>
        <v>0</v>
      </c>
      <c r="J30" s="7">
        <f t="shared" si="7"/>
        <v>0</v>
      </c>
      <c r="K30" s="8">
        <f>COUNTIFS(GNA_ANNA_MTLM_bugs!E:E,"r*", GNA_ANNA_MTLM_bugs!U:U, "GNA_ANNA_ACE*",GNA_ANNA_MTLM_bugs!B:B,RTL_RDL_indicator!A30,GNA_ANNA_MTLM_bugs!H:H,"open")</f>
        <v>0</v>
      </c>
      <c r="L30" s="7">
        <f t="shared" si="8"/>
        <v>2</v>
      </c>
      <c r="M30" s="14">
        <f>COUNTIFS(GNA_ANNA_MTLM_bugs!E:E,"r*", GNA_ANNA_MTLM_bugs!U:U, "GNA_ANNA_ACE*",GNA_ANNA_MTLM_bugs!B:B,RTL_RDL_indicator!A30,GNA_ANNA_MTLM_bugs!H:H,"change_d*")</f>
        <v>0</v>
      </c>
      <c r="N30" s="7">
        <f t="shared" si="9"/>
        <v>0</v>
      </c>
      <c r="O30" s="9">
        <f t="shared" si="1"/>
        <v>2</v>
      </c>
      <c r="P30">
        <v>3</v>
      </c>
      <c r="Q30">
        <f t="shared" si="10"/>
        <v>46</v>
      </c>
      <c r="T30" t="s">
        <v>177</v>
      </c>
      <c r="U30">
        <f>COUNTIFS(GNA_ANNA_MTLM_bugs!B:B,RTL_RDL_indicator!A30, GNA_ANNA_MTLM_bugs!U:U,"GNA_MTLSOCM",GNA_ANNA_MTLM_bugs!E:E,"r*")</f>
        <v>0</v>
      </c>
      <c r="V30" s="7">
        <f t="shared" si="17"/>
        <v>8</v>
      </c>
      <c r="W30" s="8">
        <f>COUNTIFS(GNA_ANNA_MTLM_bugs!Q:Q,RTL_RDL_indicator!A30,GNA_ANNA_MTLM_bugs!H:H,"reject*",GNA_ANNA_MTLM_bugs!E:E,"r*",GNA_ANNA_MTLM_bugs!U:U,"GNA_MTLSOCM")</f>
        <v>0</v>
      </c>
      <c r="X30" s="7">
        <f t="shared" si="12"/>
        <v>0</v>
      </c>
      <c r="Y30" s="8">
        <f>COUNTIFS(GNA_ANNA_MTLM_bugs!P:P, RTL_RDL_indicator!A30, GNA_ANNA_MTLM_bugs!H:H, "complete", GNA_ANNA_MTLM_bugs!E:E, "r*", GNA_ANNA_MTLM_bugs!U:U, "GNA_MTLSOCM")</f>
        <v>0</v>
      </c>
      <c r="Z30" s="7">
        <f t="shared" si="13"/>
        <v>1</v>
      </c>
      <c r="AA30" s="9">
        <f t="shared" si="2"/>
        <v>1</v>
      </c>
      <c r="AB30">
        <f>COUNTIFS(GNA_ANNA_MTLM_bugs!E:E,"r*", GNA_ANNA_MTLM_bugs!U:U, "GNA_MTLSOCM",GNA_ANNA_MTLM_bugs!O:O,RTL_RDL_indicator!A30,GNA_ANNA_MTLM_bugs!H:H,"repo_modified")</f>
        <v>0</v>
      </c>
      <c r="AC30" s="7">
        <f t="shared" si="14"/>
        <v>0</v>
      </c>
      <c r="AD30" s="8">
        <f>COUNTIFS(GNA_ANNA_MTLM_bugs!E:E,"r*", GNA_ANNA_MTLM_bugs!U:U, "GNA_MTLSOCM",GNA_ANNA_MTLM_bugs!B:B,RTL_RDL_indicator!A30,GNA_ANNA_MTLM_bugs!H:H,"change_d*")</f>
        <v>0</v>
      </c>
      <c r="AE30" s="7">
        <f t="shared" si="15"/>
        <v>0</v>
      </c>
      <c r="AF30" s="8">
        <f>COUNTIFS(GNA_ANNA_MTLM_bugs!E:E,"r*", GNA_ANNA_MTLM_bugs!U:U, "GNA_ANNA_ACE*",GNA_ANNA_MTLM_bugs!B:B,RTL_RDL_indicator!A30,GNA_ANNA_MTLM_bugs!H:H,"open")</f>
        <v>0</v>
      </c>
      <c r="AG30" s="7">
        <f t="shared" si="16"/>
        <v>2</v>
      </c>
      <c r="AH30" s="9">
        <f t="shared" si="19"/>
        <v>2</v>
      </c>
      <c r="AI30">
        <v>0</v>
      </c>
      <c r="AJ30">
        <f t="shared" si="18"/>
        <v>6</v>
      </c>
    </row>
    <row r="31" spans="1:36" x14ac:dyDescent="0.3">
      <c r="A31" t="s">
        <v>178</v>
      </c>
      <c r="B31">
        <f>COUNTIFS(GNA_ANNA_MTLM_bugs!B:B,RTL_RDL_indicator!A31, GNA_ANNA_MTLM_bugs!U:U,"GNA_ANNA_ACE-MTLSOCM",GNA_ANNA_MTLM_bugs!E:E,"r*")</f>
        <v>1</v>
      </c>
      <c r="C31" s="7">
        <f t="shared" si="4"/>
        <v>45</v>
      </c>
      <c r="D31" s="8">
        <f>COUNTIFS(GNA_ANNA_MTLM_bugs!Q:Q, RTL_RDL_indicator!A31, GNA_ANNA_MTLM_bugs!H:H, "reject*", GNA_ANNA_MTLM_bugs!E:E, "r*",GNA_ANNA_MTLM_bugs!U:U,"GNA_ANNA_ACE-MTLSOCM")</f>
        <v>0</v>
      </c>
      <c r="E31" s="7">
        <f t="shared" si="5"/>
        <v>4</v>
      </c>
      <c r="F31" s="8">
        <f>COUNTIFS(GNA_ANNA_MTLM_bugs!P:P, RTL_RDL_indicator!A31, GNA_ANNA_MTLM_bugs!H:H, "complete", GNA_ANNA_MTLM_bugs!E:E, "r*", GNA_ANNA_MTLM_bugs!U:U, "GNA_ANNA_ACE-MTLSOCM")</f>
        <v>0</v>
      </c>
      <c r="G31" s="7">
        <f t="shared" si="6"/>
        <v>23</v>
      </c>
      <c r="H31" s="9">
        <f t="shared" si="0"/>
        <v>27</v>
      </c>
      <c r="I31">
        <f>COUNTIFS(GNA_ANNA_MTLM_bugs!E:E,"r*", GNA_ANNA_MTLM_bugs!U:U, "GNA_ANNA_ACE*",GNA_ANNA_MTLM_bugs!O:O,RTL_RDL_indicator!A31,GNA_ANNA_MTLM_bugs!H:H,"repo_modified")</f>
        <v>0</v>
      </c>
      <c r="J31" s="7">
        <f t="shared" si="7"/>
        <v>0</v>
      </c>
      <c r="K31" s="8">
        <f>COUNTIFS(GNA_ANNA_MTLM_bugs!E:E,"r*", GNA_ANNA_MTLM_bugs!U:U, "GNA_ANNA_ACE*",GNA_ANNA_MTLM_bugs!B:B,RTL_RDL_indicator!A31,GNA_ANNA_MTLM_bugs!H:H,"open")</f>
        <v>0</v>
      </c>
      <c r="L31" s="7">
        <f t="shared" si="8"/>
        <v>2</v>
      </c>
      <c r="M31" s="14">
        <f>COUNTIFS(GNA_ANNA_MTLM_bugs!E:E,"r*", GNA_ANNA_MTLM_bugs!U:U, "GNA_ANNA_ACE*",GNA_ANNA_MTLM_bugs!B:B,RTL_RDL_indicator!A31,GNA_ANNA_MTLM_bugs!H:H,"change_d*")</f>
        <v>0</v>
      </c>
      <c r="N31" s="7">
        <f t="shared" si="9"/>
        <v>0</v>
      </c>
      <c r="O31" s="9">
        <f t="shared" si="1"/>
        <v>2</v>
      </c>
      <c r="P31">
        <v>3</v>
      </c>
      <c r="Q31">
        <f t="shared" si="10"/>
        <v>49</v>
      </c>
      <c r="T31" t="s">
        <v>178</v>
      </c>
      <c r="U31">
        <f>COUNTIFS(GNA_ANNA_MTLM_bugs!B:B,RTL_RDL_indicator!A31, GNA_ANNA_MTLM_bugs!U:U,"GNA_MTLSOCM",GNA_ANNA_MTLM_bugs!E:E,"r*")</f>
        <v>1</v>
      </c>
      <c r="V31" s="7">
        <f t="shared" si="17"/>
        <v>9</v>
      </c>
      <c r="W31" s="8">
        <f>COUNTIFS(GNA_ANNA_MTLM_bugs!Q:Q,RTL_RDL_indicator!A31,GNA_ANNA_MTLM_bugs!H:H,"reject*",GNA_ANNA_MTLM_bugs!E:E,"r*",GNA_ANNA_MTLM_bugs!U:U,"GNA_MTLSOCM")</f>
        <v>0</v>
      </c>
      <c r="X31" s="7">
        <f t="shared" si="12"/>
        <v>0</v>
      </c>
      <c r="Y31" s="8">
        <f>COUNTIFS(GNA_ANNA_MTLM_bugs!P:P, RTL_RDL_indicator!A31, GNA_ANNA_MTLM_bugs!H:H, "complete", GNA_ANNA_MTLM_bugs!E:E, "r*", GNA_ANNA_MTLM_bugs!U:U, "GNA_MTLSOCM")</f>
        <v>0</v>
      </c>
      <c r="Z31" s="7">
        <f t="shared" si="13"/>
        <v>1</v>
      </c>
      <c r="AA31" s="9">
        <f t="shared" si="2"/>
        <v>1</v>
      </c>
      <c r="AB31">
        <f>COUNTIFS(GNA_ANNA_MTLM_bugs!E:E,"r*", GNA_ANNA_MTLM_bugs!U:U, "GNA_MTLSOCM",GNA_ANNA_MTLM_bugs!O:O,RTL_RDL_indicator!A31,GNA_ANNA_MTLM_bugs!H:H,"repo_modified")</f>
        <v>0</v>
      </c>
      <c r="AC31" s="7">
        <f t="shared" si="14"/>
        <v>0</v>
      </c>
      <c r="AD31" s="8">
        <f>COUNTIFS(GNA_ANNA_MTLM_bugs!E:E,"r*", GNA_ANNA_MTLM_bugs!U:U, "GNA_MTLSOCM",GNA_ANNA_MTLM_bugs!B:B,RTL_RDL_indicator!A31,GNA_ANNA_MTLM_bugs!H:H,"change_d*")</f>
        <v>0</v>
      </c>
      <c r="AE31" s="7">
        <f t="shared" si="15"/>
        <v>0</v>
      </c>
      <c r="AF31" s="8">
        <f>COUNTIFS(GNA_ANNA_MTLM_bugs!E:E,"r*", GNA_ANNA_MTLM_bugs!U:U, "GNA_ANNA_ACE*",GNA_ANNA_MTLM_bugs!B:B,RTL_RDL_indicator!A31,GNA_ANNA_MTLM_bugs!H:H,"open")</f>
        <v>0</v>
      </c>
      <c r="AG31" s="7">
        <f t="shared" si="16"/>
        <v>2</v>
      </c>
      <c r="AH31" s="9">
        <f t="shared" si="19"/>
        <v>2</v>
      </c>
      <c r="AI31">
        <v>0</v>
      </c>
      <c r="AJ31">
        <f t="shared" si="18"/>
        <v>6</v>
      </c>
    </row>
    <row r="32" spans="1:36" x14ac:dyDescent="0.3">
      <c r="A32" s="10" t="s">
        <v>179</v>
      </c>
      <c r="B32">
        <f>COUNTIFS(GNA_ANNA_MTLM_bugs!B:B,RTL_RDL_indicator!A32, GNA_ANNA_MTLM_bugs!U:U,"GNA_ANNA_ACE-MTLSOCM",GNA_ANNA_MTLM_bugs!E:E,"r*")</f>
        <v>2</v>
      </c>
      <c r="C32" s="7">
        <f t="shared" si="4"/>
        <v>47</v>
      </c>
      <c r="D32" s="8">
        <f>COUNTIFS(GNA_ANNA_MTLM_bugs!Q:Q, RTL_RDL_indicator!A32, GNA_ANNA_MTLM_bugs!H:H, "reject*", GNA_ANNA_MTLM_bugs!E:E, "r*",GNA_ANNA_MTLM_bugs!U:U,"GNA_ANNA_ACE-MTLSOCM")</f>
        <v>0</v>
      </c>
      <c r="E32" s="7">
        <f t="shared" si="5"/>
        <v>4</v>
      </c>
      <c r="F32" s="8">
        <f>COUNTIFS(GNA_ANNA_MTLM_bugs!P:P, RTL_RDL_indicator!A32, GNA_ANNA_MTLM_bugs!H:H, "complete", GNA_ANNA_MTLM_bugs!E:E, "r*", GNA_ANNA_MTLM_bugs!U:U, "GNA_ANNA_ACE-MTLSOCM")</f>
        <v>3</v>
      </c>
      <c r="G32" s="7">
        <f t="shared" si="6"/>
        <v>26</v>
      </c>
      <c r="H32" s="9">
        <f t="shared" si="0"/>
        <v>30</v>
      </c>
      <c r="I32">
        <f>COUNTIFS(GNA_ANNA_MTLM_bugs!E:E,"r*", GNA_ANNA_MTLM_bugs!U:U, "GNA_ANNA_ACE*",GNA_ANNA_MTLM_bugs!O:O,RTL_RDL_indicator!A32,GNA_ANNA_MTLM_bugs!H:H,"repo_modified")</f>
        <v>0</v>
      </c>
      <c r="J32" s="7">
        <f t="shared" si="7"/>
        <v>0</v>
      </c>
      <c r="K32" s="8">
        <f>COUNTIFS(GNA_ANNA_MTLM_bugs!E:E,"r*", GNA_ANNA_MTLM_bugs!U:U, "GNA_ANNA_ACE*",GNA_ANNA_MTLM_bugs!B:B,RTL_RDL_indicator!A32,GNA_ANNA_MTLM_bugs!H:H,"open")</f>
        <v>0</v>
      </c>
      <c r="L32" s="7">
        <f t="shared" si="8"/>
        <v>2</v>
      </c>
      <c r="M32" s="14">
        <f>COUNTIFS(GNA_ANNA_MTLM_bugs!E:E,"r*", GNA_ANNA_MTLM_bugs!U:U, "GNA_ANNA_ACE*",GNA_ANNA_MTLM_bugs!B:B,RTL_RDL_indicator!A32,GNA_ANNA_MTLM_bugs!H:H,"change_d*")</f>
        <v>0</v>
      </c>
      <c r="N32" s="7">
        <f t="shared" si="9"/>
        <v>0</v>
      </c>
      <c r="O32" s="9">
        <f t="shared" si="1"/>
        <v>2</v>
      </c>
      <c r="P32">
        <v>3</v>
      </c>
      <c r="Q32">
        <f t="shared" si="10"/>
        <v>52</v>
      </c>
      <c r="T32" s="11" t="s">
        <v>179</v>
      </c>
      <c r="U32">
        <f>COUNTIFS(GNA_ANNA_MTLM_bugs!B:B,RTL_RDL_indicator!A32, GNA_ANNA_MTLM_bugs!U:U,"GNA_MTLSOCM",GNA_ANNA_MTLM_bugs!E:E,"r*")</f>
        <v>3</v>
      </c>
      <c r="V32" s="7">
        <f t="shared" si="17"/>
        <v>12</v>
      </c>
      <c r="W32" s="8">
        <f>COUNTIFS(GNA_ANNA_MTLM_bugs!Q:Q,RTL_RDL_indicator!A32,GNA_ANNA_MTLM_bugs!H:H,"reject*",GNA_ANNA_MTLM_bugs!E:E,"r*",GNA_ANNA_MTLM_bugs!U:U,"GNA_MTLSOCM")</f>
        <v>0</v>
      </c>
      <c r="X32" s="7">
        <f t="shared" si="12"/>
        <v>0</v>
      </c>
      <c r="Y32" s="8">
        <f>COUNTIFS(GNA_ANNA_MTLM_bugs!P:P, RTL_RDL_indicator!A32, GNA_ANNA_MTLM_bugs!H:H, "complete", GNA_ANNA_MTLM_bugs!E:E, "r*", GNA_ANNA_MTLM_bugs!U:U, "GNA_MTLSOCM")</f>
        <v>1</v>
      </c>
      <c r="Z32" s="7">
        <f t="shared" si="13"/>
        <v>2</v>
      </c>
      <c r="AA32" s="9">
        <f t="shared" si="2"/>
        <v>2</v>
      </c>
      <c r="AB32">
        <f>COUNTIFS(GNA_ANNA_MTLM_bugs!E:E,"r*", GNA_ANNA_MTLM_bugs!U:U, "GNA_MTLSOCM",GNA_ANNA_MTLM_bugs!O:O,RTL_RDL_indicator!A32,GNA_ANNA_MTLM_bugs!H:H,"repo_modified")</f>
        <v>0</v>
      </c>
      <c r="AC32" s="7">
        <f t="shared" si="14"/>
        <v>0</v>
      </c>
      <c r="AD32" s="8">
        <f>COUNTIFS(GNA_ANNA_MTLM_bugs!E:E,"r*", GNA_ANNA_MTLM_bugs!U:U, "GNA_MTLSOCM",GNA_ANNA_MTLM_bugs!B:B,RTL_RDL_indicator!A32,GNA_ANNA_MTLM_bugs!H:H,"change_d*")</f>
        <v>0</v>
      </c>
      <c r="AE32" s="7">
        <f t="shared" si="15"/>
        <v>0</v>
      </c>
      <c r="AF32" s="8">
        <f>COUNTIFS(GNA_ANNA_MTLM_bugs!E:E,"r*", GNA_ANNA_MTLM_bugs!U:U, "GNA_ANNA_ACE*",GNA_ANNA_MTLM_bugs!B:B,RTL_RDL_indicator!A32,GNA_ANNA_MTLM_bugs!H:H,"open")</f>
        <v>0</v>
      </c>
      <c r="AG32" s="7">
        <f t="shared" si="16"/>
        <v>2</v>
      </c>
      <c r="AH32" s="9">
        <f t="shared" si="19"/>
        <v>2</v>
      </c>
      <c r="AI32">
        <v>0</v>
      </c>
      <c r="AJ32">
        <f t="shared" si="18"/>
        <v>6</v>
      </c>
    </row>
    <row r="33" spans="1:36" x14ac:dyDescent="0.3">
      <c r="A33" t="s">
        <v>180</v>
      </c>
      <c r="B33">
        <f>COUNTIFS(GNA_ANNA_MTLM_bugs!B:B,RTL_RDL_indicator!A33, GNA_ANNA_MTLM_bugs!U:U,"GNA_ANNA_ACE-MTLSOCM",GNA_ANNA_MTLM_bugs!E:E,"r*")</f>
        <v>3</v>
      </c>
      <c r="C33" s="7">
        <f t="shared" si="4"/>
        <v>50</v>
      </c>
      <c r="D33" s="8">
        <f>COUNTIFS(GNA_ANNA_MTLM_bugs!Q:Q, RTL_RDL_indicator!A33, GNA_ANNA_MTLM_bugs!H:H, "reject*", GNA_ANNA_MTLM_bugs!E:E, "r*",GNA_ANNA_MTLM_bugs!U:U,"GNA_ANNA_ACE-MTLSOCM")</f>
        <v>0</v>
      </c>
      <c r="E33" s="7">
        <f t="shared" si="5"/>
        <v>4</v>
      </c>
      <c r="F33" s="8">
        <f>COUNTIFS(GNA_ANNA_MTLM_bugs!P:P, RTL_RDL_indicator!A33, GNA_ANNA_MTLM_bugs!H:H, "complete", GNA_ANNA_MTLM_bugs!E:E, "r*", GNA_ANNA_MTLM_bugs!U:U, "GNA_ANNA_ACE-MTLSOCM")</f>
        <v>6</v>
      </c>
      <c r="G33" s="7">
        <f t="shared" si="6"/>
        <v>32</v>
      </c>
      <c r="H33" s="9">
        <f t="shared" si="0"/>
        <v>36</v>
      </c>
      <c r="I33">
        <f>COUNTIFS(GNA_ANNA_MTLM_bugs!E:E,"r*", GNA_ANNA_MTLM_bugs!U:U, "GNA_ANNA_ACE*",GNA_ANNA_MTLM_bugs!O:O,RTL_RDL_indicator!A33,GNA_ANNA_MTLM_bugs!H:H,"repo_modified")</f>
        <v>0</v>
      </c>
      <c r="J33" s="7">
        <f t="shared" si="7"/>
        <v>0</v>
      </c>
      <c r="K33" s="8">
        <f>COUNTIFS(GNA_ANNA_MTLM_bugs!E:E,"r*", GNA_ANNA_MTLM_bugs!U:U, "GNA_ANNA_ACE*",GNA_ANNA_MTLM_bugs!B:B,RTL_RDL_indicator!A33,GNA_ANNA_MTLM_bugs!H:H,"open")</f>
        <v>0</v>
      </c>
      <c r="L33" s="7">
        <f t="shared" si="8"/>
        <v>2</v>
      </c>
      <c r="M33" s="14">
        <f>COUNTIFS(GNA_ANNA_MTLM_bugs!E:E,"r*", GNA_ANNA_MTLM_bugs!U:U, "GNA_ANNA_ACE*",GNA_ANNA_MTLM_bugs!B:B,RTL_RDL_indicator!A33,GNA_ANNA_MTLM_bugs!H:H,"change_d*")</f>
        <v>0</v>
      </c>
      <c r="N33" s="7">
        <f t="shared" si="9"/>
        <v>0</v>
      </c>
      <c r="O33" s="9">
        <f t="shared" si="1"/>
        <v>2</v>
      </c>
      <c r="P33">
        <v>3</v>
      </c>
      <c r="Q33">
        <f t="shared" si="10"/>
        <v>55</v>
      </c>
      <c r="T33" t="s">
        <v>180</v>
      </c>
      <c r="U33">
        <f>COUNTIFS(GNA_ANNA_MTLM_bugs!B:B,RTL_RDL_indicator!A33, GNA_ANNA_MTLM_bugs!U:U,"GNA_MTLSOCM",GNA_ANNA_MTLM_bugs!E:E,"r*")</f>
        <v>0</v>
      </c>
      <c r="V33" s="7">
        <f t="shared" si="17"/>
        <v>12</v>
      </c>
      <c r="W33" s="8">
        <f>COUNTIFS(GNA_ANNA_MTLM_bugs!Q:Q,RTL_RDL_indicator!A33,GNA_ANNA_MTLM_bugs!H:H,"reject*",GNA_ANNA_MTLM_bugs!E:E,"r*",GNA_ANNA_MTLM_bugs!U:U,"GNA_MTLSOCM")</f>
        <v>0</v>
      </c>
      <c r="X33" s="7">
        <f t="shared" si="12"/>
        <v>0</v>
      </c>
      <c r="Y33" s="8">
        <f>COUNTIFS(GNA_ANNA_MTLM_bugs!P:P, RTL_RDL_indicator!A33, GNA_ANNA_MTLM_bugs!H:H, "complete", GNA_ANNA_MTLM_bugs!E:E, "r*", GNA_ANNA_MTLM_bugs!U:U, "GNA_MTLSOCM")</f>
        <v>0</v>
      </c>
      <c r="Z33" s="7">
        <f t="shared" si="13"/>
        <v>2</v>
      </c>
      <c r="AA33" s="9">
        <f t="shared" si="2"/>
        <v>2</v>
      </c>
      <c r="AB33">
        <f>COUNTIFS(GNA_ANNA_MTLM_bugs!E:E,"r*", GNA_ANNA_MTLM_bugs!U:U, "GNA_MTLSOCM",GNA_ANNA_MTLM_bugs!O:O,RTL_RDL_indicator!A33,GNA_ANNA_MTLM_bugs!H:H,"repo_modified")</f>
        <v>0</v>
      </c>
      <c r="AC33" s="7">
        <f t="shared" si="14"/>
        <v>0</v>
      </c>
      <c r="AD33" s="8">
        <f>COUNTIFS(GNA_ANNA_MTLM_bugs!E:E,"r*", GNA_ANNA_MTLM_bugs!U:U, "GNA_MTLSOCM",GNA_ANNA_MTLM_bugs!B:B,RTL_RDL_indicator!A33,GNA_ANNA_MTLM_bugs!H:H,"change_d*")</f>
        <v>0</v>
      </c>
      <c r="AE33" s="7">
        <f t="shared" si="15"/>
        <v>0</v>
      </c>
      <c r="AF33" s="8">
        <f>COUNTIFS(GNA_ANNA_MTLM_bugs!E:E,"r*", GNA_ANNA_MTLM_bugs!U:U, "GNA_ANNA_ACE*",GNA_ANNA_MTLM_bugs!B:B,RTL_RDL_indicator!A33,GNA_ANNA_MTLM_bugs!H:H,"open")</f>
        <v>0</v>
      </c>
      <c r="AG33" s="7">
        <f t="shared" si="16"/>
        <v>2</v>
      </c>
      <c r="AH33" s="9">
        <f t="shared" si="19"/>
        <v>2</v>
      </c>
      <c r="AI33">
        <v>0</v>
      </c>
      <c r="AJ33">
        <f t="shared" si="18"/>
        <v>6</v>
      </c>
    </row>
    <row r="34" spans="1:36" x14ac:dyDescent="0.3">
      <c r="A34" t="s">
        <v>450</v>
      </c>
      <c r="B34">
        <f>COUNTIFS(GNA_ANNA_MTLM_bugs!B:B,RTL_RDL_indicator!A34, GNA_ANNA_MTLM_bugs!U:U,"GNA_ANNA_ACE-MTLSOCM",GNA_ANNA_MTLM_bugs!E:E,"r*")</f>
        <v>7</v>
      </c>
      <c r="C34" s="7">
        <f t="shared" ref="C34:C36" si="20">C33+B34</f>
        <v>57</v>
      </c>
      <c r="D34" s="8">
        <f>COUNTIFS(GNA_ANNA_MTLM_bugs!Q:Q, RTL_RDL_indicator!A34, GNA_ANNA_MTLM_bugs!H:H, "reject*", GNA_ANNA_MTLM_bugs!E:E, "r*",GNA_ANNA_MTLM_bugs!U:U,"GNA_ANNA_ACE-MTLSOCM")</f>
        <v>0</v>
      </c>
      <c r="E34" s="7">
        <f t="shared" si="5"/>
        <v>4</v>
      </c>
      <c r="F34" s="8">
        <f>COUNTIFS(GNA_ANNA_MTLM_bugs!P:P, RTL_RDL_indicator!A34, GNA_ANNA_MTLM_bugs!H:H, "complete", GNA_ANNA_MTLM_bugs!E:E, "r*", GNA_ANNA_MTLM_bugs!U:U, "GNA_ANNA_ACE-MTLSOCM")</f>
        <v>0</v>
      </c>
      <c r="G34" s="7">
        <f t="shared" si="6"/>
        <v>32</v>
      </c>
      <c r="H34" s="9">
        <f t="shared" si="0"/>
        <v>36</v>
      </c>
      <c r="I34">
        <f>COUNTIFS(GNA_ANNA_MTLM_bugs!E:E,"r*", GNA_ANNA_MTLM_bugs!U:U, "GNA_ANNA_ACE*",GNA_ANNA_MTLM_bugs!O:O,RTL_RDL_indicator!A34,GNA_ANNA_MTLM_bugs!H:H,"repo_modified")</f>
        <v>0</v>
      </c>
      <c r="J34" s="7">
        <f t="shared" ref="J34:J36" si="21">J33+I34</f>
        <v>0</v>
      </c>
      <c r="K34" s="8">
        <f>COUNTIFS(GNA_ANNA_MTLM_bugs!E:E,"r*", GNA_ANNA_MTLM_bugs!U:U, "GNA_ANNA_ACE*",GNA_ANNA_MTLM_bugs!B:B,RTL_RDL_indicator!A34,GNA_ANNA_MTLM_bugs!H:H,"open")</f>
        <v>0</v>
      </c>
      <c r="L34" s="7">
        <f t="shared" ref="L34:L36" si="22">L33+K34</f>
        <v>2</v>
      </c>
      <c r="M34" s="14">
        <f>COUNTIFS(GNA_ANNA_MTLM_bugs!E:E,"r*", GNA_ANNA_MTLM_bugs!U:U, "GNA_ANNA_ACE*",GNA_ANNA_MTLM_bugs!B:B,RTL_RDL_indicator!A34,GNA_ANNA_MTLM_bugs!H:H,"change_d*")</f>
        <v>0</v>
      </c>
      <c r="N34" s="7">
        <f t="shared" si="9"/>
        <v>0</v>
      </c>
      <c r="O34" s="9">
        <f t="shared" si="1"/>
        <v>2</v>
      </c>
      <c r="P34">
        <v>4</v>
      </c>
      <c r="Q34">
        <f t="shared" si="10"/>
        <v>59</v>
      </c>
      <c r="T34" t="s">
        <v>450</v>
      </c>
      <c r="U34">
        <f>COUNTIFS(GNA_ANNA_MTLM_bugs!B:B,RTL_RDL_indicator!A34, GNA_ANNA_MTLM_bugs!U:U,"GNA_MTLSOCM",GNA_ANNA_MTLM_bugs!E:E,"r*")</f>
        <v>1</v>
      </c>
      <c r="V34" s="7">
        <f t="shared" si="17"/>
        <v>13</v>
      </c>
      <c r="W34" s="8">
        <f>COUNTIFS(GNA_ANNA_MTLM_bugs!Q:Q,RTL_RDL_indicator!A34,GNA_ANNA_MTLM_bugs!H:H,"reject*",GNA_ANNA_MTLM_bugs!E:E,"r*",GNA_ANNA_MTLM_bugs!U:U,"GNA_MTLSOCM")</f>
        <v>0</v>
      </c>
      <c r="X34" s="7">
        <f t="shared" si="12"/>
        <v>0</v>
      </c>
      <c r="Y34" s="8">
        <f>COUNTIFS(GNA_ANNA_MTLM_bugs!P:P, RTL_RDL_indicator!A34, GNA_ANNA_MTLM_bugs!H:H, "complete", GNA_ANNA_MTLM_bugs!E:E, "r*", GNA_ANNA_MTLM_bugs!U:U, "GNA_MTLSOCM")</f>
        <v>2</v>
      </c>
      <c r="Z34" s="7">
        <f t="shared" si="13"/>
        <v>4</v>
      </c>
      <c r="AA34" s="9">
        <f t="shared" si="2"/>
        <v>4</v>
      </c>
      <c r="AB34">
        <f>COUNTIFS(GNA_ANNA_MTLM_bugs!E:E,"r*", GNA_ANNA_MTLM_bugs!U:U, "GNA_MTLSOCM",GNA_ANNA_MTLM_bugs!O:O,RTL_RDL_indicator!A34,GNA_ANNA_MTLM_bugs!H:H,"repo_modified")</f>
        <v>0</v>
      </c>
      <c r="AC34" s="7">
        <f t="shared" si="14"/>
        <v>0</v>
      </c>
      <c r="AD34" s="8">
        <f>COUNTIFS(GNA_ANNA_MTLM_bugs!E:E,"r*", GNA_ANNA_MTLM_bugs!U:U, "GNA_MTLSOCM",GNA_ANNA_MTLM_bugs!B:B,RTL_RDL_indicator!A34,GNA_ANNA_MTLM_bugs!H:H,"change_d*")</f>
        <v>0</v>
      </c>
      <c r="AE34" s="7">
        <f t="shared" si="15"/>
        <v>0</v>
      </c>
      <c r="AF34" s="8">
        <f>COUNTIFS(GNA_ANNA_MTLM_bugs!E:E,"r*", GNA_ANNA_MTLM_bugs!U:U, "GNA_ANNA_ACE*",GNA_ANNA_MTLM_bugs!B:B,RTL_RDL_indicator!A34,GNA_ANNA_MTLM_bugs!H:H,"open")</f>
        <v>0</v>
      </c>
      <c r="AG34" s="7">
        <f t="shared" si="16"/>
        <v>2</v>
      </c>
      <c r="AH34" s="9">
        <f t="shared" si="19"/>
        <v>2</v>
      </c>
      <c r="AI34">
        <v>0</v>
      </c>
      <c r="AJ34">
        <f t="shared" si="18"/>
        <v>6</v>
      </c>
    </row>
    <row r="35" spans="1:36" x14ac:dyDescent="0.3">
      <c r="A35" t="s">
        <v>439</v>
      </c>
      <c r="B35">
        <f>COUNTIFS(GNA_ANNA_MTLM_bugs!B:B,RTL_RDL_indicator!A35, GNA_ANNA_MTLM_bugs!U:U,"GNA_ANNA_ACE-MTLSOCM",GNA_ANNA_MTLM_bugs!E:E,"r*")</f>
        <v>5</v>
      </c>
      <c r="C35" s="7">
        <f t="shared" si="20"/>
        <v>62</v>
      </c>
      <c r="D35" s="8">
        <f>COUNTIFS(GNA_ANNA_MTLM_bugs!Q:Q, RTL_RDL_indicator!A35, GNA_ANNA_MTLM_bugs!H:H, "reject*", GNA_ANNA_MTLM_bugs!E:E, "r*",GNA_ANNA_MTLM_bugs!U:U,"GNA_ANNA_ACE-MTLSOCM")</f>
        <v>0</v>
      </c>
      <c r="E35" s="7">
        <f t="shared" si="5"/>
        <v>4</v>
      </c>
      <c r="F35" s="8">
        <f>COUNTIFS(GNA_ANNA_MTLM_bugs!P:P, RTL_RDL_indicator!A35, GNA_ANNA_MTLM_bugs!H:H, "complete", GNA_ANNA_MTLM_bugs!E:E, "r*", GNA_ANNA_MTLM_bugs!U:U, "GNA_ANNA_ACE-MTLSOCM")</f>
        <v>11</v>
      </c>
      <c r="G35" s="7">
        <f t="shared" si="6"/>
        <v>43</v>
      </c>
      <c r="H35" s="9">
        <f t="shared" si="0"/>
        <v>47</v>
      </c>
      <c r="I35">
        <f>COUNTIFS(GNA_ANNA_MTLM_bugs!E:E,"r*", GNA_ANNA_MTLM_bugs!U:U, "GNA_ANNA_ACE*",GNA_ANNA_MTLM_bugs!O:O,RTL_RDL_indicator!A35,GNA_ANNA_MTLM_bugs!H:H,"repo_modified")</f>
        <v>0</v>
      </c>
      <c r="J35" s="7">
        <f t="shared" si="21"/>
        <v>0</v>
      </c>
      <c r="K35" s="8">
        <f>COUNTIFS(GNA_ANNA_MTLM_bugs!E:E,"r*", GNA_ANNA_MTLM_bugs!U:U, "GNA_ANNA_ACE*",GNA_ANNA_MTLM_bugs!B:B,RTL_RDL_indicator!A35,GNA_ANNA_MTLM_bugs!H:H,"open")</f>
        <v>0</v>
      </c>
      <c r="L35" s="7">
        <f t="shared" si="22"/>
        <v>2</v>
      </c>
      <c r="M35" s="14">
        <f>COUNTIFS(GNA_ANNA_MTLM_bugs!E:E,"r*", GNA_ANNA_MTLM_bugs!U:U, "GNA_ANNA_ACE*",GNA_ANNA_MTLM_bugs!B:B,RTL_RDL_indicator!A35,GNA_ANNA_MTLM_bugs!H:H,"change_d*")</f>
        <v>0</v>
      </c>
      <c r="N35" s="7">
        <f t="shared" si="9"/>
        <v>0</v>
      </c>
      <c r="O35" s="9">
        <f t="shared" si="1"/>
        <v>2</v>
      </c>
      <c r="P35">
        <v>4</v>
      </c>
      <c r="Q35">
        <f t="shared" si="10"/>
        <v>63</v>
      </c>
      <c r="T35" t="s">
        <v>439</v>
      </c>
      <c r="U35">
        <f>COUNTIFS(GNA_ANNA_MTLM_bugs!B:B,RTL_RDL_indicator!A35, GNA_ANNA_MTLM_bugs!U:U,"GNA_MTLSOCM",GNA_ANNA_MTLM_bugs!E:E,"r*")</f>
        <v>0</v>
      </c>
      <c r="V35" s="7">
        <f t="shared" si="17"/>
        <v>13</v>
      </c>
      <c r="W35" s="8">
        <f>COUNTIFS(GNA_ANNA_MTLM_bugs!Q:Q,RTL_RDL_indicator!A35,GNA_ANNA_MTLM_bugs!H:H,"reject*",GNA_ANNA_MTLM_bugs!E:E,"r*",GNA_ANNA_MTLM_bugs!U:U,"GNA_MTLSOCM")</f>
        <v>0</v>
      </c>
      <c r="X35" s="7">
        <f t="shared" si="12"/>
        <v>0</v>
      </c>
      <c r="Y35" s="8">
        <f>COUNTIFS(GNA_ANNA_MTLM_bugs!P:P, RTL_RDL_indicator!A35, GNA_ANNA_MTLM_bugs!H:H, "complete", GNA_ANNA_MTLM_bugs!E:E, "r*", GNA_ANNA_MTLM_bugs!U:U, "GNA_MTLSOCM")</f>
        <v>1</v>
      </c>
      <c r="Z35" s="7">
        <f t="shared" si="13"/>
        <v>5</v>
      </c>
      <c r="AA35" s="9">
        <f t="shared" si="2"/>
        <v>5</v>
      </c>
      <c r="AB35">
        <f>COUNTIFS(GNA_ANNA_MTLM_bugs!E:E,"r*", GNA_ANNA_MTLM_bugs!U:U, "GNA_MTLSOCM",GNA_ANNA_MTLM_bugs!O:O,RTL_RDL_indicator!A35,GNA_ANNA_MTLM_bugs!H:H,"repo_modified")</f>
        <v>1</v>
      </c>
      <c r="AC35" s="7">
        <f t="shared" si="14"/>
        <v>1</v>
      </c>
      <c r="AD35" s="8">
        <f>COUNTIFS(GNA_ANNA_MTLM_bugs!E:E,"r*", GNA_ANNA_MTLM_bugs!U:U, "GNA_MTLSOCM",GNA_ANNA_MTLM_bugs!B:B,RTL_RDL_indicator!A35,GNA_ANNA_MTLM_bugs!H:H,"change_d*")</f>
        <v>0</v>
      </c>
      <c r="AE35" s="7">
        <f t="shared" si="15"/>
        <v>0</v>
      </c>
      <c r="AF35" s="8">
        <f>COUNTIFS(GNA_ANNA_MTLM_bugs!E:E,"r*", GNA_ANNA_MTLM_bugs!U:U, "GNA_ANNA_ACE*",GNA_ANNA_MTLM_bugs!B:B,RTL_RDL_indicator!A35,GNA_ANNA_MTLM_bugs!H:H,"open")</f>
        <v>0</v>
      </c>
      <c r="AG35" s="7">
        <f t="shared" si="16"/>
        <v>2</v>
      </c>
      <c r="AH35" s="9">
        <f t="shared" si="19"/>
        <v>3</v>
      </c>
      <c r="AI35">
        <v>0</v>
      </c>
      <c r="AJ35">
        <f t="shared" si="18"/>
        <v>6</v>
      </c>
    </row>
    <row r="36" spans="1:36" x14ac:dyDescent="0.3">
      <c r="A36" t="s">
        <v>533</v>
      </c>
      <c r="B36">
        <f>COUNTIFS(GNA_ANNA_MTLM_bugs!B:B,RTL_RDL_indicator!A36, GNA_ANNA_MTLM_bugs!U:U,"GNA_ANNA_ACE-MTLSOCM",GNA_ANNA_MTLM_bugs!E:E,"r*")</f>
        <v>4</v>
      </c>
      <c r="C36" s="7">
        <f t="shared" si="20"/>
        <v>66</v>
      </c>
      <c r="D36" s="8">
        <f>COUNTIFS(GNA_ANNA_MTLM_bugs!Q:Q, RTL_RDL_indicator!A36, GNA_ANNA_MTLM_bugs!H:H, "reject*", GNA_ANNA_MTLM_bugs!E:E, "r*",GNA_ANNA_MTLM_bugs!U:U,"GNA_ANNA_ACE-MTLSOCM")</f>
        <v>0</v>
      </c>
      <c r="E36" s="7">
        <f t="shared" si="5"/>
        <v>4</v>
      </c>
      <c r="F36" s="8">
        <f>COUNTIFS(GNA_ANNA_MTLM_bugs!P:P, RTL_RDL_indicator!A36, GNA_ANNA_MTLM_bugs!H:H, "complete", GNA_ANNA_MTLM_bugs!E:E, "r*", GNA_ANNA_MTLM_bugs!U:U, "GNA_ANNA_ACE-MTLSOCM")</f>
        <v>9</v>
      </c>
      <c r="G36" s="7">
        <f t="shared" si="6"/>
        <v>52</v>
      </c>
      <c r="H36" s="9">
        <f t="shared" si="0"/>
        <v>56</v>
      </c>
      <c r="I36">
        <f>COUNTIFS(GNA_ANNA_MTLM_bugs!E:E,"r*", GNA_ANNA_MTLM_bugs!U:U, "GNA_ANNA_ACE*",GNA_ANNA_MTLM_bugs!O:O,RTL_RDL_indicator!A36,GNA_ANNA_MTLM_bugs!H:H,"repo_modified")</f>
        <v>1</v>
      </c>
      <c r="J36" s="7">
        <f t="shared" si="21"/>
        <v>1</v>
      </c>
      <c r="K36" s="8">
        <f>COUNTIFS(GNA_ANNA_MTLM_bugs!E:E,"r*", GNA_ANNA_MTLM_bugs!U:U, "GNA_ANNA_ACE*",GNA_ANNA_MTLM_bugs!B:B,RTL_RDL_indicator!A36,GNA_ANNA_MTLM_bugs!H:H,"open")</f>
        <v>0</v>
      </c>
      <c r="L36" s="7">
        <f t="shared" si="22"/>
        <v>2</v>
      </c>
      <c r="M36" s="14">
        <f>COUNTIFS(GNA_ANNA_MTLM_bugs!E:E,"r*", GNA_ANNA_MTLM_bugs!U:U, "GNA_ANNA_ACE*",GNA_ANNA_MTLM_bugs!B:B,RTL_RDL_indicator!A36,GNA_ANNA_MTLM_bugs!H:H,"change_d*")</f>
        <v>0</v>
      </c>
      <c r="N36" s="7">
        <f t="shared" si="9"/>
        <v>0</v>
      </c>
      <c r="O36" s="9">
        <f t="shared" si="1"/>
        <v>3</v>
      </c>
      <c r="P36">
        <v>4</v>
      </c>
      <c r="Q36">
        <f t="shared" si="10"/>
        <v>67</v>
      </c>
      <c r="T36" t="s">
        <v>533</v>
      </c>
      <c r="U36">
        <f>COUNTIFS(GNA_ANNA_MTLM_bugs!B:B,RTL_RDL_indicator!A36, GNA_ANNA_MTLM_bugs!U:U,"GNA_MTLSOCM",GNA_ANNA_MTLM_bugs!E:E,"r*")</f>
        <v>0</v>
      </c>
      <c r="V36" s="7">
        <f t="shared" si="17"/>
        <v>13</v>
      </c>
      <c r="W36" s="8">
        <f>COUNTIFS(GNA_ANNA_MTLM_bugs!Q:Q,RTL_RDL_indicator!A36,GNA_ANNA_MTLM_bugs!H:H,"reject*",GNA_ANNA_MTLM_bugs!E:E,"r*",GNA_ANNA_MTLM_bugs!U:U,"GNA_MTLSOCM")</f>
        <v>0</v>
      </c>
      <c r="X36" s="7">
        <f t="shared" si="12"/>
        <v>0</v>
      </c>
      <c r="Y36" s="8">
        <f>COUNTIFS(GNA_ANNA_MTLM_bugs!P:P, RTL_RDL_indicator!A36, GNA_ANNA_MTLM_bugs!H:H, "complete", GNA_ANNA_MTLM_bugs!E:E, "r*", GNA_ANNA_MTLM_bugs!U:U, "GNA_MTLSOCM")</f>
        <v>1</v>
      </c>
      <c r="Z36" s="7">
        <f t="shared" si="13"/>
        <v>6</v>
      </c>
      <c r="AA36" s="9">
        <f t="shared" si="2"/>
        <v>6</v>
      </c>
      <c r="AB36">
        <f>COUNTIFS(GNA_ANNA_MTLM_bugs!E:E,"r*", GNA_ANNA_MTLM_bugs!U:U, "GNA_MTLSOCM",GNA_ANNA_MTLM_bugs!O:O,RTL_RDL_indicator!A36,GNA_ANNA_MTLM_bugs!H:H,"repo_modified")</f>
        <v>0</v>
      </c>
      <c r="AC36" s="7">
        <f t="shared" si="14"/>
        <v>1</v>
      </c>
      <c r="AD36" s="8">
        <f>COUNTIFS(GNA_ANNA_MTLM_bugs!E:E,"r*", GNA_ANNA_MTLM_bugs!U:U, "GNA_MTLSOCM",GNA_ANNA_MTLM_bugs!B:B,RTL_RDL_indicator!A36,GNA_ANNA_MTLM_bugs!H:H,"change_d*")</f>
        <v>0</v>
      </c>
      <c r="AE36" s="7">
        <f t="shared" si="15"/>
        <v>0</v>
      </c>
      <c r="AF36" s="8">
        <f>COUNTIFS(GNA_ANNA_MTLM_bugs!E:E,"r*", GNA_ANNA_MTLM_bugs!U:U, "GNA_ANNA_ACE*",GNA_ANNA_MTLM_bugs!B:B,RTL_RDL_indicator!A36,GNA_ANNA_MTLM_bugs!H:H,"open")</f>
        <v>0</v>
      </c>
      <c r="AG36" s="7">
        <f t="shared" si="16"/>
        <v>2</v>
      </c>
      <c r="AH36" s="9">
        <f t="shared" si="19"/>
        <v>3</v>
      </c>
      <c r="AI36">
        <v>0</v>
      </c>
      <c r="AJ36">
        <f t="shared" si="18"/>
        <v>6</v>
      </c>
    </row>
    <row r="37" spans="1:36" x14ac:dyDescent="0.3">
      <c r="A37" t="s">
        <v>534</v>
      </c>
      <c r="B37">
        <f>COUNTIFS(GNA_ANNA_MTLM_bugs!B:B,RTL_RDL_indicator!A37, GNA_ANNA_MTLM_bugs!U:U,"GNA_ANNA_ACE-MTLSOCM",GNA_ANNA_MTLM_bugs!E:E,"r*")</f>
        <v>5</v>
      </c>
      <c r="C37" s="7">
        <f t="shared" ref="C37" si="23">C36+B37</f>
        <v>71</v>
      </c>
      <c r="D37" s="8">
        <f>COUNTIFS(GNA_ANNA_MTLM_bugs!Q:Q, RTL_RDL_indicator!A37, GNA_ANNA_MTLM_bugs!H:H, "reject*", GNA_ANNA_MTLM_bugs!E:E, "r*",GNA_ANNA_MTLM_bugs!U:U,"GNA_ANNA_ACE-MTLSOCM")</f>
        <v>0</v>
      </c>
      <c r="E37" s="7">
        <f t="shared" si="5"/>
        <v>4</v>
      </c>
      <c r="F37" s="8">
        <f>COUNTIFS(GNA_ANNA_MTLM_bugs!P:P, RTL_RDL_indicator!A37, GNA_ANNA_MTLM_bugs!H:H, "complete", GNA_ANNA_MTLM_bugs!E:E, "r*", GNA_ANNA_MTLM_bugs!U:U, "GNA_ANNA_ACE-MTLSOCM")</f>
        <v>2</v>
      </c>
      <c r="G37" s="7">
        <f>G36+F37</f>
        <v>54</v>
      </c>
      <c r="H37" s="9">
        <f t="shared" si="0"/>
        <v>58</v>
      </c>
      <c r="I37">
        <f>COUNTIFS(GNA_ANNA_MTLM_bugs!E:E,"r*", GNA_ANNA_MTLM_bugs!U:U, "GNA_ANNA_ACE*",GNA_ANNA_MTLM_bugs!O:O,RTL_RDL_indicator!A37,GNA_ANNA_MTLM_bugs!H:H,"repo_modified")</f>
        <v>2</v>
      </c>
      <c r="J37" s="7">
        <f t="shared" ref="J37" si="24">J36+I37</f>
        <v>3</v>
      </c>
      <c r="K37" s="8">
        <f>COUNTIFS(GNA_ANNA_MTLM_bugs!E:E,"r*", GNA_ANNA_MTLM_bugs!U:U, "GNA_ANNA_ACE*",GNA_ANNA_MTLM_bugs!B:B,RTL_RDL_indicator!A37,GNA_ANNA_MTLM_bugs!H:H,"open")</f>
        <v>0</v>
      </c>
      <c r="L37" s="7">
        <f t="shared" ref="L37" si="25">L36+K37</f>
        <v>2</v>
      </c>
      <c r="M37" s="14">
        <f>COUNTIFS(GNA_ANNA_MTLM_bugs!E:E,"r*", GNA_ANNA_MTLM_bugs!U:U, "GNA_ANNA_ACE*",GNA_ANNA_MTLM_bugs!B:B,RTL_RDL_indicator!A37,GNA_ANNA_MTLM_bugs!H:H,"change_d*")</f>
        <v>0</v>
      </c>
      <c r="N37" s="7">
        <f t="shared" si="9"/>
        <v>0</v>
      </c>
      <c r="O37" s="9">
        <f t="shared" si="1"/>
        <v>5</v>
      </c>
      <c r="P37">
        <v>3</v>
      </c>
      <c r="Q37">
        <f t="shared" si="10"/>
        <v>70</v>
      </c>
      <c r="T37" t="s">
        <v>534</v>
      </c>
      <c r="U37">
        <f>COUNTIFS(GNA_ANNA_MTLM_bugs!B:B,RTL_RDL_indicator!A37, GNA_ANNA_MTLM_bugs!U:U,"GNA_MTLSOCM",GNA_ANNA_MTLM_bugs!E:E,"r*")</f>
        <v>2</v>
      </c>
      <c r="V37" s="7">
        <f t="shared" si="17"/>
        <v>15</v>
      </c>
      <c r="W37" s="8">
        <f>COUNTIFS(GNA_ANNA_MTLM_bugs!Q:Q,RTL_RDL_indicator!A37,GNA_ANNA_MTLM_bugs!H:H,"reject*",GNA_ANNA_MTLM_bugs!E:E,"r*",GNA_ANNA_MTLM_bugs!U:U,"GNA_MTLSOCM")</f>
        <v>0</v>
      </c>
      <c r="X37" s="7">
        <f t="shared" si="12"/>
        <v>0</v>
      </c>
      <c r="Y37" s="8">
        <f>COUNTIFS(GNA_ANNA_MTLM_bugs!P:P, RTL_RDL_indicator!A37, GNA_ANNA_MTLM_bugs!H:H, "complete", GNA_ANNA_MTLM_bugs!E:E, "r*", GNA_ANNA_MTLM_bugs!U:U, "GNA_MTLSOCM")</f>
        <v>2</v>
      </c>
      <c r="Z37" s="7">
        <f t="shared" si="13"/>
        <v>8</v>
      </c>
      <c r="AA37" s="9">
        <f t="shared" si="2"/>
        <v>8</v>
      </c>
      <c r="AB37">
        <f>COUNTIFS(GNA_ANNA_MTLM_bugs!E:E,"r*", GNA_ANNA_MTLM_bugs!U:U, "GNA_MTLSOCM",GNA_ANNA_MTLM_bugs!O:O,RTL_RDL_indicator!A37,GNA_ANNA_MTLM_bugs!H:H,"repo_modified")</f>
        <v>0</v>
      </c>
      <c r="AC37" s="7">
        <f t="shared" si="14"/>
        <v>1</v>
      </c>
      <c r="AD37" s="8">
        <f>COUNTIFS(GNA_ANNA_MTLM_bugs!E:E,"r*", GNA_ANNA_MTLM_bugs!U:U, "GNA_MTLSOCM",GNA_ANNA_MTLM_bugs!B:B,RTL_RDL_indicator!A37,GNA_ANNA_MTLM_bugs!H:H,"change_d*")</f>
        <v>0</v>
      </c>
      <c r="AE37" s="7">
        <f t="shared" si="15"/>
        <v>0</v>
      </c>
      <c r="AF37" s="8">
        <f>COUNTIFS(GNA_ANNA_MTLM_bugs!E:E,"r*", GNA_ANNA_MTLM_bugs!U:U, "GNA_ANNA_ACE*",GNA_ANNA_MTLM_bugs!B:B,RTL_RDL_indicator!A37,GNA_ANNA_MTLM_bugs!H:H,"open")</f>
        <v>0</v>
      </c>
      <c r="AG37" s="7">
        <f t="shared" si="16"/>
        <v>2</v>
      </c>
      <c r="AH37" s="9">
        <f t="shared" si="19"/>
        <v>3</v>
      </c>
      <c r="AI37">
        <v>1</v>
      </c>
      <c r="AJ37">
        <f t="shared" si="18"/>
        <v>7</v>
      </c>
    </row>
    <row r="38" spans="1:36" x14ac:dyDescent="0.3">
      <c r="A38" s="11" t="s">
        <v>535</v>
      </c>
      <c r="B38">
        <f>COUNTIFS(GNA_ANNA_MTLM_bugs!B:B,RTL_RDL_indicator!A38, GNA_ANNA_MTLM_bugs!U:U,"GNA_ANNA_ACE-MTLSOCM",GNA_ANNA_MTLM_bugs!E:E,"r*")</f>
        <v>1</v>
      </c>
      <c r="C38" s="7">
        <f t="shared" ref="C38:C53" si="26">C37+B38</f>
        <v>72</v>
      </c>
      <c r="D38" s="8">
        <f>COUNTIFS(GNA_ANNA_MTLM_bugs!Q:Q, RTL_RDL_indicator!A38, GNA_ANNA_MTLM_bugs!H:H, "reject*", GNA_ANNA_MTLM_bugs!E:E, "r*",GNA_ANNA_MTLM_bugs!U:U,"GNA_ANNA_ACE-MTLSOCM")</f>
        <v>0</v>
      </c>
      <c r="E38" s="7">
        <f t="shared" ref="E38:E53" si="27">E37+D38</f>
        <v>4</v>
      </c>
      <c r="F38" s="8">
        <f>COUNTIFS(GNA_ANNA_MTLM_bugs!P:P, RTL_RDL_indicator!A38, GNA_ANNA_MTLM_bugs!H:H, "complete", GNA_ANNA_MTLM_bugs!E:E, "r*", GNA_ANNA_MTLM_bugs!U:U, "GNA_ANNA_ACE-MTLSOCM")</f>
        <v>4</v>
      </c>
      <c r="G38" s="7">
        <f t="shared" ref="G38:G53" si="28">G37+F38</f>
        <v>58</v>
      </c>
      <c r="H38" s="9">
        <f t="shared" ref="H38:H53" si="29">E38+G38</f>
        <v>62</v>
      </c>
      <c r="I38">
        <f>COUNTIFS(GNA_ANNA_MTLM_bugs!E:E,"r*", GNA_ANNA_MTLM_bugs!U:U, "GNA_ANNA_ACE*",GNA_ANNA_MTLM_bugs!O:O,RTL_RDL_indicator!A38,GNA_ANNA_MTLM_bugs!H:H,"repo_modified")</f>
        <v>2</v>
      </c>
      <c r="J38" s="7">
        <f t="shared" ref="J38:J53" si="30">J37+I38</f>
        <v>5</v>
      </c>
      <c r="K38" s="8">
        <f>COUNTIFS(GNA_ANNA_MTLM_bugs!E:E,"r*", GNA_ANNA_MTLM_bugs!U:U, "GNA_ANNA_ACE*",GNA_ANNA_MTLM_bugs!B:B,RTL_RDL_indicator!A38,GNA_ANNA_MTLM_bugs!H:H,"open")</f>
        <v>1</v>
      </c>
      <c r="L38" s="7">
        <f t="shared" ref="L38:L53" si="31">L37+K38</f>
        <v>3</v>
      </c>
      <c r="M38" s="14">
        <f>COUNTIFS(GNA_ANNA_MTLM_bugs!E:E,"r*", GNA_ANNA_MTLM_bugs!U:U, "GNA_ANNA_ACE*",GNA_ANNA_MTLM_bugs!B:B,RTL_RDL_indicator!A38,GNA_ANNA_MTLM_bugs!H:H,"change_d*")</f>
        <v>0</v>
      </c>
      <c r="N38" s="7">
        <f t="shared" ref="N38:N53" si="32">N37+M38</f>
        <v>0</v>
      </c>
      <c r="O38" s="9">
        <f t="shared" ref="O38:O53" si="33">SUM(J38,L38,N38)</f>
        <v>8</v>
      </c>
      <c r="P38">
        <v>2</v>
      </c>
      <c r="Q38">
        <f t="shared" si="10"/>
        <v>72</v>
      </c>
      <c r="T38" s="8" t="s">
        <v>535</v>
      </c>
      <c r="U38">
        <f>COUNTIFS(GNA_ANNA_MTLM_bugs!B:B,RTL_RDL_indicator!A38, GNA_ANNA_MTLM_bugs!U:U,"GNA_MTLSOCM",GNA_ANNA_MTLM_bugs!E:E,"r*")</f>
        <v>1</v>
      </c>
      <c r="V38" s="7">
        <f t="shared" ref="V38:V53" si="34">V37+U38</f>
        <v>16</v>
      </c>
      <c r="W38" s="8">
        <f>COUNTIFS(GNA_ANNA_MTLM_bugs!Q:Q,RTL_RDL_indicator!A38,GNA_ANNA_MTLM_bugs!H:H,"reject*",GNA_ANNA_MTLM_bugs!E:E,"r*",GNA_ANNA_MTLM_bugs!U:U,"GNA_MTLSOCM")</f>
        <v>0</v>
      </c>
      <c r="X38" s="7">
        <f t="shared" ref="X38:X53" si="35">X37+W38</f>
        <v>0</v>
      </c>
      <c r="Y38" s="8">
        <f>COUNTIFS(GNA_ANNA_MTLM_bugs!P:P, RTL_RDL_indicator!A38, GNA_ANNA_MTLM_bugs!H:H, "complete", GNA_ANNA_MTLM_bugs!E:E, "r*", GNA_ANNA_MTLM_bugs!U:U, "GNA_MTLSOCM")</f>
        <v>1</v>
      </c>
      <c r="Z38" s="7">
        <f t="shared" ref="Z38:Z53" si="36">Z37+Y38</f>
        <v>9</v>
      </c>
      <c r="AA38" s="9">
        <f t="shared" ref="AA38:AA53" si="37">SUM(X38,Z38)</f>
        <v>9</v>
      </c>
      <c r="AB38">
        <f>COUNTIFS(GNA_ANNA_MTLM_bugs!E:E,"r*", GNA_ANNA_MTLM_bugs!U:U, "GNA_MTLSOCM",GNA_ANNA_MTLM_bugs!O:O,RTL_RDL_indicator!A38,GNA_ANNA_MTLM_bugs!H:H,"repo_modified")</f>
        <v>2</v>
      </c>
      <c r="AC38" s="7">
        <f t="shared" ref="AC38:AC53" si="38">AC37+AB38</f>
        <v>3</v>
      </c>
      <c r="AD38" s="8">
        <f>COUNTIFS(GNA_ANNA_MTLM_bugs!E:E,"r*", GNA_ANNA_MTLM_bugs!U:U, "GNA_MTLSOCM",GNA_ANNA_MTLM_bugs!B:B,RTL_RDL_indicator!A38,GNA_ANNA_MTLM_bugs!H:H,"change_d*")</f>
        <v>0</v>
      </c>
      <c r="AE38" s="7">
        <f t="shared" ref="AE38:AE53" si="39">AE37+AD38</f>
        <v>0</v>
      </c>
      <c r="AF38" s="8">
        <f>COUNTIFS(GNA_ANNA_MTLM_bugs!E:E,"r*", GNA_ANNA_MTLM_bugs!U:U, "GNA_ANNA_ACE*",GNA_ANNA_MTLM_bugs!B:B,RTL_RDL_indicator!A38,GNA_ANNA_MTLM_bugs!H:H,"open")</f>
        <v>1</v>
      </c>
      <c r="AG38" s="7">
        <f t="shared" ref="AG38:AG53" si="40">AG37+AF38</f>
        <v>3</v>
      </c>
      <c r="AH38" s="9">
        <f t="shared" ref="AH38:AH53" si="41">SUM(AC38,AE38,AG38)</f>
        <v>6</v>
      </c>
      <c r="AI38">
        <v>1</v>
      </c>
      <c r="AJ38">
        <f t="shared" si="18"/>
        <v>8</v>
      </c>
    </row>
    <row r="39" spans="1:36" x14ac:dyDescent="0.3">
      <c r="A39" t="s">
        <v>536</v>
      </c>
      <c r="B39">
        <f>COUNTIFS(GNA_ANNA_MTLM_bugs!B:B,RTL_RDL_indicator!A39, GNA_ANNA_MTLM_bugs!U:U,"GNA_ANNA_ACE-MTLSOCM",GNA_ANNA_MTLM_bugs!E:E,"r*")</f>
        <v>0</v>
      </c>
      <c r="C39" s="7">
        <f t="shared" si="26"/>
        <v>72</v>
      </c>
      <c r="D39" s="8">
        <f>COUNTIFS(GNA_ANNA_MTLM_bugs!Q:Q, RTL_RDL_indicator!A39, GNA_ANNA_MTLM_bugs!H:H, "reject*", GNA_ANNA_MTLM_bugs!E:E, "r*",GNA_ANNA_MTLM_bugs!U:U,"GNA_ANNA_ACE-MTLSOCM")</f>
        <v>0</v>
      </c>
      <c r="E39" s="7">
        <f t="shared" si="27"/>
        <v>4</v>
      </c>
      <c r="F39" s="8">
        <f>COUNTIFS(GNA_ANNA_MTLM_bugs!P:P, RTL_RDL_indicator!A39, GNA_ANNA_MTLM_bugs!H:H, "complete", GNA_ANNA_MTLM_bugs!E:E, "r*", GNA_ANNA_MTLM_bugs!U:U, "GNA_ANNA_ACE-MTLSOCM")</f>
        <v>1</v>
      </c>
      <c r="G39" s="7">
        <f t="shared" si="28"/>
        <v>59</v>
      </c>
      <c r="H39" s="9">
        <f t="shared" si="29"/>
        <v>63</v>
      </c>
      <c r="I39">
        <f>COUNTIFS(GNA_ANNA_MTLM_bugs!E:E,"r*", GNA_ANNA_MTLM_bugs!U:U, "GNA_ANNA_ACE*",GNA_ANNA_MTLM_bugs!O:O,RTL_RDL_indicator!A39,GNA_ANNA_MTLM_bugs!H:H,"repo_modified")</f>
        <v>1</v>
      </c>
      <c r="J39" s="7">
        <f t="shared" si="30"/>
        <v>6</v>
      </c>
      <c r="K39" s="8">
        <f>COUNTIFS(GNA_ANNA_MTLM_bugs!E:E,"r*", GNA_ANNA_MTLM_bugs!U:U, "GNA_ANNA_ACE*",GNA_ANNA_MTLM_bugs!B:B,RTL_RDL_indicator!A39,GNA_ANNA_MTLM_bugs!H:H,"open")</f>
        <v>0</v>
      </c>
      <c r="L39" s="7">
        <f t="shared" si="31"/>
        <v>3</v>
      </c>
      <c r="M39" s="14">
        <f>COUNTIFS(GNA_ANNA_MTLM_bugs!E:E,"r*", GNA_ANNA_MTLM_bugs!U:U, "GNA_ANNA_ACE*",GNA_ANNA_MTLM_bugs!B:B,RTL_RDL_indicator!A39,GNA_ANNA_MTLM_bugs!H:H,"change_d*")</f>
        <v>0</v>
      </c>
      <c r="N39" s="7">
        <f t="shared" si="32"/>
        <v>0</v>
      </c>
      <c r="O39" s="9">
        <f t="shared" si="33"/>
        <v>9</v>
      </c>
      <c r="P39">
        <v>2</v>
      </c>
      <c r="Q39">
        <f t="shared" si="10"/>
        <v>74</v>
      </c>
      <c r="T39" s="11" t="s">
        <v>536</v>
      </c>
      <c r="U39">
        <f>COUNTIFS(GNA_ANNA_MTLM_bugs!B:B,RTL_RDL_indicator!A39, GNA_ANNA_MTLM_bugs!U:U,"GNA_MTLSOCM",GNA_ANNA_MTLM_bugs!E:E,"r*")</f>
        <v>0</v>
      </c>
      <c r="V39" s="7">
        <f t="shared" si="34"/>
        <v>16</v>
      </c>
      <c r="W39" s="8">
        <f>COUNTIFS(GNA_ANNA_MTLM_bugs!Q:Q,RTL_RDL_indicator!A39,GNA_ANNA_MTLM_bugs!H:H,"reject*",GNA_ANNA_MTLM_bugs!E:E,"r*",GNA_ANNA_MTLM_bugs!U:U,"GNA_MTLSOCM")</f>
        <v>0</v>
      </c>
      <c r="X39" s="7">
        <f t="shared" si="35"/>
        <v>0</v>
      </c>
      <c r="Y39" s="8">
        <f>COUNTIFS(GNA_ANNA_MTLM_bugs!P:P, RTL_RDL_indicator!A39, GNA_ANNA_MTLM_bugs!H:H, "complete", GNA_ANNA_MTLM_bugs!E:E, "r*", GNA_ANNA_MTLM_bugs!U:U, "GNA_MTLSOCM")</f>
        <v>0</v>
      </c>
      <c r="Z39" s="7">
        <f t="shared" si="36"/>
        <v>9</v>
      </c>
      <c r="AA39" s="9">
        <f t="shared" si="37"/>
        <v>9</v>
      </c>
      <c r="AB39">
        <f>COUNTIFS(GNA_ANNA_MTLM_bugs!E:E,"r*", GNA_ANNA_MTLM_bugs!U:U, "GNA_MTLSOCM",GNA_ANNA_MTLM_bugs!O:O,RTL_RDL_indicator!A39,GNA_ANNA_MTLM_bugs!H:H,"repo_modified")</f>
        <v>0</v>
      </c>
      <c r="AC39" s="7">
        <f t="shared" si="38"/>
        <v>3</v>
      </c>
      <c r="AD39" s="8">
        <f>COUNTIFS(GNA_ANNA_MTLM_bugs!E:E,"r*", GNA_ANNA_MTLM_bugs!U:U, "GNA_MTLSOCM",GNA_ANNA_MTLM_bugs!B:B,RTL_RDL_indicator!A39,GNA_ANNA_MTLM_bugs!H:H,"change_d*")</f>
        <v>0</v>
      </c>
      <c r="AE39" s="7">
        <f t="shared" si="39"/>
        <v>0</v>
      </c>
      <c r="AF39" s="8">
        <f>COUNTIFS(GNA_ANNA_MTLM_bugs!E:E,"r*", GNA_ANNA_MTLM_bugs!U:U, "GNA_ANNA_ACE*",GNA_ANNA_MTLM_bugs!B:B,RTL_RDL_indicator!A39,GNA_ANNA_MTLM_bugs!H:H,"open")</f>
        <v>0</v>
      </c>
      <c r="AG39" s="7">
        <f t="shared" si="40"/>
        <v>3</v>
      </c>
      <c r="AH39" s="9">
        <f t="shared" si="41"/>
        <v>6</v>
      </c>
      <c r="AI39">
        <v>2</v>
      </c>
      <c r="AJ39">
        <f t="shared" si="18"/>
        <v>10</v>
      </c>
    </row>
    <row r="40" spans="1:36" x14ac:dyDescent="0.3">
      <c r="A40" s="11" t="s">
        <v>537</v>
      </c>
      <c r="B40">
        <f>COUNTIFS(GNA_ANNA_MTLM_bugs!B:B,RTL_RDL_indicator!A40, GNA_ANNA_MTLM_bugs!U:U,"GNA_ANNA_ACE-MTLSOCM",GNA_ANNA_MTLM_bugs!E:E,"r*")</f>
        <v>0</v>
      </c>
      <c r="C40" s="7">
        <f t="shared" si="26"/>
        <v>72</v>
      </c>
      <c r="D40" s="8">
        <f>COUNTIFS(GNA_ANNA_MTLM_bugs!Q:Q, RTL_RDL_indicator!A40, GNA_ANNA_MTLM_bugs!H:H, "reject*", GNA_ANNA_MTLM_bugs!E:E, "r*",GNA_ANNA_MTLM_bugs!U:U,"GNA_ANNA_ACE-MTLSOCM")</f>
        <v>0</v>
      </c>
      <c r="E40" s="7">
        <f t="shared" si="27"/>
        <v>4</v>
      </c>
      <c r="F40" s="8">
        <f>COUNTIFS(GNA_ANNA_MTLM_bugs!P:P, RTL_RDL_indicator!A40, GNA_ANNA_MTLM_bugs!H:H, "complete", GNA_ANNA_MTLM_bugs!E:E, "r*", GNA_ANNA_MTLM_bugs!U:U, "GNA_ANNA_ACE-MTLSOCM")</f>
        <v>0</v>
      </c>
      <c r="G40" s="7">
        <f t="shared" si="28"/>
        <v>59</v>
      </c>
      <c r="H40" s="9">
        <f t="shared" si="29"/>
        <v>63</v>
      </c>
      <c r="I40">
        <f>COUNTIFS(GNA_ANNA_MTLM_bugs!E:E,"r*", GNA_ANNA_MTLM_bugs!U:U, "GNA_ANNA_ACE*",GNA_ANNA_MTLM_bugs!O:O,RTL_RDL_indicator!A40,GNA_ANNA_MTLM_bugs!H:H,"repo_modified")</f>
        <v>0</v>
      </c>
      <c r="J40" s="7">
        <f t="shared" si="30"/>
        <v>6</v>
      </c>
      <c r="K40" s="8">
        <f>COUNTIFS(GNA_ANNA_MTLM_bugs!E:E,"r*", GNA_ANNA_MTLM_bugs!U:U, "GNA_ANNA_ACE*",GNA_ANNA_MTLM_bugs!B:B,RTL_RDL_indicator!A40,GNA_ANNA_MTLM_bugs!H:H,"open")</f>
        <v>0</v>
      </c>
      <c r="L40" s="7">
        <f t="shared" si="31"/>
        <v>3</v>
      </c>
      <c r="M40" s="14">
        <f>COUNTIFS(GNA_ANNA_MTLM_bugs!E:E,"r*", GNA_ANNA_MTLM_bugs!U:U, "GNA_ANNA_ACE*",GNA_ANNA_MTLM_bugs!B:B,RTL_RDL_indicator!A40,GNA_ANNA_MTLM_bugs!H:H,"change_d*")</f>
        <v>0</v>
      </c>
      <c r="N40" s="7">
        <f t="shared" si="32"/>
        <v>0</v>
      </c>
      <c r="O40" s="9">
        <f t="shared" si="33"/>
        <v>9</v>
      </c>
      <c r="P40">
        <v>2</v>
      </c>
      <c r="Q40">
        <f t="shared" si="10"/>
        <v>76</v>
      </c>
      <c r="T40" s="8" t="s">
        <v>537</v>
      </c>
      <c r="U40">
        <f>COUNTIFS(GNA_ANNA_MTLM_bugs!B:B,RTL_RDL_indicator!A40, GNA_ANNA_MTLM_bugs!U:U,"GNA_MTLSOCM",GNA_ANNA_MTLM_bugs!E:E,"r*")</f>
        <v>0</v>
      </c>
      <c r="V40" s="7">
        <f t="shared" si="34"/>
        <v>16</v>
      </c>
      <c r="W40" s="8">
        <f>COUNTIFS(GNA_ANNA_MTLM_bugs!Q:Q,RTL_RDL_indicator!A40,GNA_ANNA_MTLM_bugs!H:H,"reject*",GNA_ANNA_MTLM_bugs!E:E,"r*",GNA_ANNA_MTLM_bugs!U:U,"GNA_MTLSOCM")</f>
        <v>0</v>
      </c>
      <c r="X40" s="7">
        <f t="shared" si="35"/>
        <v>0</v>
      </c>
      <c r="Y40" s="8">
        <f>COUNTIFS(GNA_ANNA_MTLM_bugs!P:P, RTL_RDL_indicator!A40, GNA_ANNA_MTLM_bugs!H:H, "complete", GNA_ANNA_MTLM_bugs!E:E, "r*", GNA_ANNA_MTLM_bugs!U:U, "GNA_MTLSOCM")</f>
        <v>0</v>
      </c>
      <c r="Z40" s="7">
        <f t="shared" si="36"/>
        <v>9</v>
      </c>
      <c r="AA40" s="9">
        <f t="shared" si="37"/>
        <v>9</v>
      </c>
      <c r="AB40">
        <f>COUNTIFS(GNA_ANNA_MTLM_bugs!E:E,"r*", GNA_ANNA_MTLM_bugs!U:U, "GNA_MTLSOCM",GNA_ANNA_MTLM_bugs!O:O,RTL_RDL_indicator!A40,GNA_ANNA_MTLM_bugs!H:H,"repo_modified")</f>
        <v>0</v>
      </c>
      <c r="AC40" s="7">
        <f t="shared" si="38"/>
        <v>3</v>
      </c>
      <c r="AD40" s="8">
        <f>COUNTIFS(GNA_ANNA_MTLM_bugs!E:E,"r*", GNA_ANNA_MTLM_bugs!U:U, "GNA_MTLSOCM",GNA_ANNA_MTLM_bugs!B:B,RTL_RDL_indicator!A40,GNA_ANNA_MTLM_bugs!H:H,"change_d*")</f>
        <v>0</v>
      </c>
      <c r="AE40" s="7">
        <f t="shared" si="39"/>
        <v>0</v>
      </c>
      <c r="AF40" s="8">
        <f>COUNTIFS(GNA_ANNA_MTLM_bugs!E:E,"r*", GNA_ANNA_MTLM_bugs!U:U, "GNA_ANNA_ACE*",GNA_ANNA_MTLM_bugs!B:B,RTL_RDL_indicator!A40,GNA_ANNA_MTLM_bugs!H:H,"open")</f>
        <v>0</v>
      </c>
      <c r="AG40" s="7">
        <f t="shared" si="40"/>
        <v>3</v>
      </c>
      <c r="AH40" s="9">
        <f t="shared" si="41"/>
        <v>6</v>
      </c>
      <c r="AI40">
        <v>2</v>
      </c>
      <c r="AJ40">
        <f t="shared" si="18"/>
        <v>12</v>
      </c>
    </row>
    <row r="41" spans="1:36" x14ac:dyDescent="0.3">
      <c r="A41" t="s">
        <v>585</v>
      </c>
      <c r="B41">
        <f>COUNTIFS(GNA_ANNA_MTLM_bugs!B:B,RTL_RDL_indicator!A41, GNA_ANNA_MTLM_bugs!U:U,"GNA_ANNA_ACE-MTLSOCM",GNA_ANNA_MTLM_bugs!E:E,"r*")</f>
        <v>0</v>
      </c>
      <c r="C41" s="7">
        <f t="shared" si="26"/>
        <v>72</v>
      </c>
      <c r="D41" s="8">
        <f>COUNTIFS(GNA_ANNA_MTLM_bugs!Q:Q, RTL_RDL_indicator!A41, GNA_ANNA_MTLM_bugs!H:H, "reject*", GNA_ANNA_MTLM_bugs!E:E, "r*",GNA_ANNA_MTLM_bugs!U:U,"GNA_ANNA_ACE-MTLSOCM")</f>
        <v>0</v>
      </c>
      <c r="E41" s="7">
        <f t="shared" si="27"/>
        <v>4</v>
      </c>
      <c r="F41" s="8">
        <f>COUNTIFS(GNA_ANNA_MTLM_bugs!P:P, RTL_RDL_indicator!A41, GNA_ANNA_MTLM_bugs!H:H, "complete", GNA_ANNA_MTLM_bugs!E:E, "r*", GNA_ANNA_MTLM_bugs!U:U, "GNA_ANNA_ACE-MTLSOCM")</f>
        <v>0</v>
      </c>
      <c r="G41" s="7">
        <f t="shared" si="28"/>
        <v>59</v>
      </c>
      <c r="H41" s="9">
        <f t="shared" si="29"/>
        <v>63</v>
      </c>
      <c r="I41">
        <f>COUNTIFS(GNA_ANNA_MTLM_bugs!E:E,"r*", GNA_ANNA_MTLM_bugs!U:U, "GNA_ANNA_ACE*",GNA_ANNA_MTLM_bugs!O:O,RTL_RDL_indicator!A41,GNA_ANNA_MTLM_bugs!H:H,"repo_modified")</f>
        <v>0</v>
      </c>
      <c r="J41" s="7">
        <f t="shared" si="30"/>
        <v>6</v>
      </c>
      <c r="K41" s="8">
        <f>COUNTIFS(GNA_ANNA_MTLM_bugs!E:E,"r*", GNA_ANNA_MTLM_bugs!U:U, "GNA_ANNA_ACE*",GNA_ANNA_MTLM_bugs!B:B,RTL_RDL_indicator!A41,GNA_ANNA_MTLM_bugs!H:H,"open")</f>
        <v>0</v>
      </c>
      <c r="L41" s="7">
        <f t="shared" si="31"/>
        <v>3</v>
      </c>
      <c r="M41" s="14">
        <f>COUNTIFS(GNA_ANNA_MTLM_bugs!E:E,"r*", GNA_ANNA_MTLM_bugs!U:U, "GNA_ANNA_ACE*",GNA_ANNA_MTLM_bugs!B:B,RTL_RDL_indicator!A41,GNA_ANNA_MTLM_bugs!H:H,"change_d*")</f>
        <v>0</v>
      </c>
      <c r="N41" s="7">
        <f t="shared" si="32"/>
        <v>0</v>
      </c>
      <c r="O41" s="9">
        <f t="shared" si="33"/>
        <v>9</v>
      </c>
      <c r="P41">
        <v>2</v>
      </c>
      <c r="Q41">
        <f t="shared" si="10"/>
        <v>78</v>
      </c>
      <c r="T41" s="11" t="s">
        <v>585</v>
      </c>
      <c r="U41">
        <f>COUNTIFS(GNA_ANNA_MTLM_bugs!B:B,RTL_RDL_indicator!A41, GNA_ANNA_MTLM_bugs!U:U,"GNA_MTLSOCM",GNA_ANNA_MTLM_bugs!E:E,"r*")</f>
        <v>0</v>
      </c>
      <c r="V41" s="7">
        <f t="shared" si="34"/>
        <v>16</v>
      </c>
      <c r="W41" s="8">
        <f>COUNTIFS(GNA_ANNA_MTLM_bugs!Q:Q,RTL_RDL_indicator!A41,GNA_ANNA_MTLM_bugs!H:H,"reject*",GNA_ANNA_MTLM_bugs!E:E,"r*",GNA_ANNA_MTLM_bugs!U:U,"GNA_MTLSOCM")</f>
        <v>0</v>
      </c>
      <c r="X41" s="7">
        <f t="shared" si="35"/>
        <v>0</v>
      </c>
      <c r="Y41" s="8">
        <f>COUNTIFS(GNA_ANNA_MTLM_bugs!P:P, RTL_RDL_indicator!A41, GNA_ANNA_MTLM_bugs!H:H, "complete", GNA_ANNA_MTLM_bugs!E:E, "r*", GNA_ANNA_MTLM_bugs!U:U, "GNA_MTLSOCM")</f>
        <v>0</v>
      </c>
      <c r="Z41" s="7">
        <f t="shared" si="36"/>
        <v>9</v>
      </c>
      <c r="AA41" s="9">
        <f t="shared" si="37"/>
        <v>9</v>
      </c>
      <c r="AB41">
        <f>COUNTIFS(GNA_ANNA_MTLM_bugs!E:E,"r*", GNA_ANNA_MTLM_bugs!U:U, "GNA_MTLSOCM",GNA_ANNA_MTLM_bugs!O:O,RTL_RDL_indicator!A41,GNA_ANNA_MTLM_bugs!H:H,"repo_modified")</f>
        <v>0</v>
      </c>
      <c r="AC41" s="7">
        <f t="shared" si="38"/>
        <v>3</v>
      </c>
      <c r="AD41" s="8">
        <f>COUNTIFS(GNA_ANNA_MTLM_bugs!E:E,"r*", GNA_ANNA_MTLM_bugs!U:U, "GNA_MTLSOCM",GNA_ANNA_MTLM_bugs!B:B,RTL_RDL_indicator!A41,GNA_ANNA_MTLM_bugs!H:H,"change_d*")</f>
        <v>0</v>
      </c>
      <c r="AE41" s="7">
        <f t="shared" si="39"/>
        <v>0</v>
      </c>
      <c r="AF41" s="8">
        <f>COUNTIFS(GNA_ANNA_MTLM_bugs!E:E,"r*", GNA_ANNA_MTLM_bugs!U:U, "GNA_ANNA_ACE*",GNA_ANNA_MTLM_bugs!B:B,RTL_RDL_indicator!A41,GNA_ANNA_MTLM_bugs!H:H,"open")</f>
        <v>0</v>
      </c>
      <c r="AG41" s="7">
        <f t="shared" si="40"/>
        <v>3</v>
      </c>
      <c r="AH41" s="9">
        <f t="shared" si="41"/>
        <v>6</v>
      </c>
      <c r="AI41">
        <v>2</v>
      </c>
      <c r="AJ41">
        <f t="shared" si="18"/>
        <v>14</v>
      </c>
    </row>
    <row r="42" spans="1:36" x14ac:dyDescent="0.3">
      <c r="A42" s="11" t="s">
        <v>586</v>
      </c>
      <c r="B42">
        <f>COUNTIFS(GNA_ANNA_MTLM_bugs!B:B,RTL_RDL_indicator!A42, GNA_ANNA_MTLM_bugs!U:U,"GNA_ANNA_ACE-MTLSOCM",GNA_ANNA_MTLM_bugs!E:E,"r*")</f>
        <v>0</v>
      </c>
      <c r="C42" s="7">
        <f t="shared" si="26"/>
        <v>72</v>
      </c>
      <c r="D42" s="8">
        <f>COUNTIFS(GNA_ANNA_MTLM_bugs!Q:Q, RTL_RDL_indicator!A42, GNA_ANNA_MTLM_bugs!H:H, "reject*", GNA_ANNA_MTLM_bugs!E:E, "r*",GNA_ANNA_MTLM_bugs!U:U,"GNA_ANNA_ACE-MTLSOCM")</f>
        <v>0</v>
      </c>
      <c r="E42" s="7">
        <f t="shared" si="27"/>
        <v>4</v>
      </c>
      <c r="F42" s="8">
        <f>COUNTIFS(GNA_ANNA_MTLM_bugs!P:P, RTL_RDL_indicator!A42, GNA_ANNA_MTLM_bugs!H:H, "complete", GNA_ANNA_MTLM_bugs!E:E, "r*", GNA_ANNA_MTLM_bugs!U:U, "GNA_ANNA_ACE-MTLSOCM")</f>
        <v>0</v>
      </c>
      <c r="G42" s="7">
        <f t="shared" si="28"/>
        <v>59</v>
      </c>
      <c r="H42" s="9">
        <f t="shared" si="29"/>
        <v>63</v>
      </c>
      <c r="I42">
        <f>COUNTIFS(GNA_ANNA_MTLM_bugs!E:E,"r*", GNA_ANNA_MTLM_bugs!U:U, "GNA_ANNA_ACE*",GNA_ANNA_MTLM_bugs!O:O,RTL_RDL_indicator!A42,GNA_ANNA_MTLM_bugs!H:H,"repo_modified")</f>
        <v>0</v>
      </c>
      <c r="J42" s="7">
        <f t="shared" si="30"/>
        <v>6</v>
      </c>
      <c r="K42" s="8">
        <f>COUNTIFS(GNA_ANNA_MTLM_bugs!E:E,"r*", GNA_ANNA_MTLM_bugs!U:U, "GNA_ANNA_ACE*",GNA_ANNA_MTLM_bugs!B:B,RTL_RDL_indicator!A42,GNA_ANNA_MTLM_bugs!H:H,"open")</f>
        <v>0</v>
      </c>
      <c r="L42" s="7">
        <f t="shared" si="31"/>
        <v>3</v>
      </c>
      <c r="M42" s="14">
        <f>COUNTIFS(GNA_ANNA_MTLM_bugs!E:E,"r*", GNA_ANNA_MTLM_bugs!U:U, "GNA_ANNA_ACE*",GNA_ANNA_MTLM_bugs!B:B,RTL_RDL_indicator!A42,GNA_ANNA_MTLM_bugs!H:H,"change_d*")</f>
        <v>0</v>
      </c>
      <c r="N42" s="7">
        <f t="shared" si="32"/>
        <v>0</v>
      </c>
      <c r="O42" s="9">
        <f t="shared" si="33"/>
        <v>9</v>
      </c>
      <c r="P42">
        <v>2</v>
      </c>
      <c r="Q42">
        <f t="shared" si="10"/>
        <v>80</v>
      </c>
      <c r="T42" s="8" t="s">
        <v>586</v>
      </c>
      <c r="U42">
        <f>COUNTIFS(GNA_ANNA_MTLM_bugs!B:B,RTL_RDL_indicator!A42, GNA_ANNA_MTLM_bugs!U:U,"GNA_MTLSOCM",GNA_ANNA_MTLM_bugs!E:E,"r*")</f>
        <v>0</v>
      </c>
      <c r="V42" s="7">
        <f t="shared" si="34"/>
        <v>16</v>
      </c>
      <c r="W42" s="8">
        <f>COUNTIFS(GNA_ANNA_MTLM_bugs!Q:Q,RTL_RDL_indicator!A42,GNA_ANNA_MTLM_bugs!H:H,"reject*",GNA_ANNA_MTLM_bugs!E:E,"r*",GNA_ANNA_MTLM_bugs!U:U,"GNA_MTLSOCM")</f>
        <v>0</v>
      </c>
      <c r="X42" s="7">
        <f t="shared" si="35"/>
        <v>0</v>
      </c>
      <c r="Y42" s="8">
        <f>COUNTIFS(GNA_ANNA_MTLM_bugs!P:P, RTL_RDL_indicator!A42, GNA_ANNA_MTLM_bugs!H:H, "complete", GNA_ANNA_MTLM_bugs!E:E, "r*", GNA_ANNA_MTLM_bugs!U:U, "GNA_MTLSOCM")</f>
        <v>0</v>
      </c>
      <c r="Z42" s="7">
        <f t="shared" si="36"/>
        <v>9</v>
      </c>
      <c r="AA42" s="9">
        <f t="shared" si="37"/>
        <v>9</v>
      </c>
      <c r="AB42">
        <f>COUNTIFS(GNA_ANNA_MTLM_bugs!E:E,"r*", GNA_ANNA_MTLM_bugs!U:U, "GNA_MTLSOCM",GNA_ANNA_MTLM_bugs!O:O,RTL_RDL_indicator!A42,GNA_ANNA_MTLM_bugs!H:H,"repo_modified")</f>
        <v>0</v>
      </c>
      <c r="AC42" s="7">
        <f t="shared" si="38"/>
        <v>3</v>
      </c>
      <c r="AD42" s="8">
        <f>COUNTIFS(GNA_ANNA_MTLM_bugs!E:E,"r*", GNA_ANNA_MTLM_bugs!U:U, "GNA_MTLSOCM",GNA_ANNA_MTLM_bugs!B:B,RTL_RDL_indicator!A42,GNA_ANNA_MTLM_bugs!H:H,"change_d*")</f>
        <v>0</v>
      </c>
      <c r="AE42" s="7">
        <f t="shared" si="39"/>
        <v>0</v>
      </c>
      <c r="AF42" s="8">
        <f>COUNTIFS(GNA_ANNA_MTLM_bugs!E:E,"r*", GNA_ANNA_MTLM_bugs!U:U, "GNA_ANNA_ACE*",GNA_ANNA_MTLM_bugs!B:B,RTL_RDL_indicator!A42,GNA_ANNA_MTLM_bugs!H:H,"open")</f>
        <v>0</v>
      </c>
      <c r="AG42" s="7">
        <f t="shared" si="40"/>
        <v>3</v>
      </c>
      <c r="AH42" s="9">
        <f t="shared" si="41"/>
        <v>6</v>
      </c>
      <c r="AI42">
        <v>2</v>
      </c>
      <c r="AJ42">
        <f t="shared" si="18"/>
        <v>16</v>
      </c>
    </row>
    <row r="43" spans="1:36" x14ac:dyDescent="0.3">
      <c r="A43" t="s">
        <v>587</v>
      </c>
      <c r="B43">
        <f>COUNTIFS(GNA_ANNA_MTLM_bugs!B:B,RTL_RDL_indicator!A43, GNA_ANNA_MTLM_bugs!U:U,"GNA_ANNA_ACE-MTLSOCM",GNA_ANNA_MTLM_bugs!E:E,"r*")</f>
        <v>0</v>
      </c>
      <c r="C43" s="7">
        <f t="shared" si="26"/>
        <v>72</v>
      </c>
      <c r="D43" s="8">
        <f>COUNTIFS(GNA_ANNA_MTLM_bugs!Q:Q, RTL_RDL_indicator!A43, GNA_ANNA_MTLM_bugs!H:H, "reject*", GNA_ANNA_MTLM_bugs!E:E, "r*",GNA_ANNA_MTLM_bugs!U:U,"GNA_ANNA_ACE-MTLSOCM")</f>
        <v>0</v>
      </c>
      <c r="E43" s="7">
        <f t="shared" si="27"/>
        <v>4</v>
      </c>
      <c r="F43" s="8">
        <f>COUNTIFS(GNA_ANNA_MTLM_bugs!P:P, RTL_RDL_indicator!A43, GNA_ANNA_MTLM_bugs!H:H, "complete", GNA_ANNA_MTLM_bugs!E:E, "r*", GNA_ANNA_MTLM_bugs!U:U, "GNA_ANNA_ACE-MTLSOCM")</f>
        <v>0</v>
      </c>
      <c r="G43" s="7">
        <f t="shared" si="28"/>
        <v>59</v>
      </c>
      <c r="H43" s="9">
        <f t="shared" si="29"/>
        <v>63</v>
      </c>
      <c r="I43">
        <f>COUNTIFS(GNA_ANNA_MTLM_bugs!E:E,"r*", GNA_ANNA_MTLM_bugs!U:U, "GNA_ANNA_ACE*",GNA_ANNA_MTLM_bugs!O:O,RTL_RDL_indicator!A43,GNA_ANNA_MTLM_bugs!H:H,"repo_modified")</f>
        <v>0</v>
      </c>
      <c r="J43" s="7">
        <f t="shared" si="30"/>
        <v>6</v>
      </c>
      <c r="K43" s="8">
        <f>COUNTIFS(GNA_ANNA_MTLM_bugs!E:E,"r*", GNA_ANNA_MTLM_bugs!U:U, "GNA_ANNA_ACE*",GNA_ANNA_MTLM_bugs!B:B,RTL_RDL_indicator!A43,GNA_ANNA_MTLM_bugs!H:H,"open")</f>
        <v>0</v>
      </c>
      <c r="L43" s="7">
        <f t="shared" si="31"/>
        <v>3</v>
      </c>
      <c r="M43" s="14">
        <f>COUNTIFS(GNA_ANNA_MTLM_bugs!E:E,"r*", GNA_ANNA_MTLM_bugs!U:U, "GNA_ANNA_ACE*",GNA_ANNA_MTLM_bugs!B:B,RTL_RDL_indicator!A43,GNA_ANNA_MTLM_bugs!H:H,"change_d*")</f>
        <v>0</v>
      </c>
      <c r="N43" s="7">
        <f t="shared" si="32"/>
        <v>0</v>
      </c>
      <c r="O43" s="9">
        <f t="shared" si="33"/>
        <v>9</v>
      </c>
      <c r="P43">
        <v>1</v>
      </c>
      <c r="Q43">
        <f t="shared" si="10"/>
        <v>81</v>
      </c>
      <c r="T43" s="8" t="s">
        <v>587</v>
      </c>
      <c r="U43">
        <f>COUNTIFS(GNA_ANNA_MTLM_bugs!B:B,RTL_RDL_indicator!A43, GNA_ANNA_MTLM_bugs!U:U,"GNA_MTLSOCM",GNA_ANNA_MTLM_bugs!E:E,"r*")</f>
        <v>0</v>
      </c>
      <c r="V43" s="7">
        <f t="shared" si="34"/>
        <v>16</v>
      </c>
      <c r="W43" s="8">
        <f>COUNTIFS(GNA_ANNA_MTLM_bugs!Q:Q,RTL_RDL_indicator!A43,GNA_ANNA_MTLM_bugs!H:H,"reject*",GNA_ANNA_MTLM_bugs!E:E,"r*",GNA_ANNA_MTLM_bugs!U:U,"GNA_MTLSOCM")</f>
        <v>0</v>
      </c>
      <c r="X43" s="7">
        <f t="shared" si="35"/>
        <v>0</v>
      </c>
      <c r="Y43" s="8">
        <f>COUNTIFS(GNA_ANNA_MTLM_bugs!P:P, RTL_RDL_indicator!A43, GNA_ANNA_MTLM_bugs!H:H, "complete", GNA_ANNA_MTLM_bugs!E:E, "r*", GNA_ANNA_MTLM_bugs!U:U, "GNA_MTLSOCM")</f>
        <v>0</v>
      </c>
      <c r="Z43" s="7">
        <f t="shared" si="36"/>
        <v>9</v>
      </c>
      <c r="AA43" s="9">
        <f t="shared" si="37"/>
        <v>9</v>
      </c>
      <c r="AB43">
        <f>COUNTIFS(GNA_ANNA_MTLM_bugs!E:E,"r*", GNA_ANNA_MTLM_bugs!U:U, "GNA_MTLSOCM",GNA_ANNA_MTLM_bugs!O:O,RTL_RDL_indicator!A43,GNA_ANNA_MTLM_bugs!H:H,"repo_modified")</f>
        <v>0</v>
      </c>
      <c r="AC43" s="7">
        <f t="shared" si="38"/>
        <v>3</v>
      </c>
      <c r="AD43" s="8">
        <f>COUNTIFS(GNA_ANNA_MTLM_bugs!E:E,"r*", GNA_ANNA_MTLM_bugs!U:U, "GNA_MTLSOCM",GNA_ANNA_MTLM_bugs!B:B,RTL_RDL_indicator!A43,GNA_ANNA_MTLM_bugs!H:H,"change_d*")</f>
        <v>0</v>
      </c>
      <c r="AE43" s="7">
        <f t="shared" si="39"/>
        <v>0</v>
      </c>
      <c r="AF43" s="8">
        <f>COUNTIFS(GNA_ANNA_MTLM_bugs!E:E,"r*", GNA_ANNA_MTLM_bugs!U:U, "GNA_ANNA_ACE*",GNA_ANNA_MTLM_bugs!B:B,RTL_RDL_indicator!A43,GNA_ANNA_MTLM_bugs!H:H,"open")</f>
        <v>0</v>
      </c>
      <c r="AG43" s="7">
        <f t="shared" si="40"/>
        <v>3</v>
      </c>
      <c r="AH43" s="9">
        <f t="shared" si="41"/>
        <v>6</v>
      </c>
      <c r="AI43">
        <v>2</v>
      </c>
      <c r="AJ43">
        <f t="shared" si="18"/>
        <v>18</v>
      </c>
    </row>
    <row r="44" spans="1:36" x14ac:dyDescent="0.3">
      <c r="A44" t="s">
        <v>588</v>
      </c>
      <c r="B44">
        <f>COUNTIFS(GNA_ANNA_MTLM_bugs!B:B,RTL_RDL_indicator!A44, GNA_ANNA_MTLM_bugs!U:U,"GNA_ANNA_ACE-MTLSOCM",GNA_ANNA_MTLM_bugs!E:E,"r*")</f>
        <v>0</v>
      </c>
      <c r="C44" s="7">
        <f t="shared" si="26"/>
        <v>72</v>
      </c>
      <c r="D44" s="8">
        <f>COUNTIFS(GNA_ANNA_MTLM_bugs!Q:Q, RTL_RDL_indicator!A44, GNA_ANNA_MTLM_bugs!H:H, "reject*", GNA_ANNA_MTLM_bugs!E:E, "r*",GNA_ANNA_MTLM_bugs!U:U,"GNA_ANNA_ACE-MTLSOCM")</f>
        <v>0</v>
      </c>
      <c r="E44" s="7">
        <f t="shared" si="27"/>
        <v>4</v>
      </c>
      <c r="F44" s="8">
        <f>COUNTIFS(GNA_ANNA_MTLM_bugs!P:P, RTL_RDL_indicator!A44, GNA_ANNA_MTLM_bugs!H:H, "complete", GNA_ANNA_MTLM_bugs!E:E, "r*", GNA_ANNA_MTLM_bugs!U:U, "GNA_ANNA_ACE-MTLSOCM")</f>
        <v>0</v>
      </c>
      <c r="G44" s="7">
        <f t="shared" si="28"/>
        <v>59</v>
      </c>
      <c r="H44" s="9">
        <f t="shared" si="29"/>
        <v>63</v>
      </c>
      <c r="I44">
        <f>COUNTIFS(GNA_ANNA_MTLM_bugs!E:E,"r*", GNA_ANNA_MTLM_bugs!U:U, "GNA_ANNA_ACE*",GNA_ANNA_MTLM_bugs!O:O,RTL_RDL_indicator!A44,GNA_ANNA_MTLM_bugs!H:H,"repo_modified")</f>
        <v>0</v>
      </c>
      <c r="J44" s="7">
        <f t="shared" si="30"/>
        <v>6</v>
      </c>
      <c r="K44" s="8">
        <f>COUNTIFS(GNA_ANNA_MTLM_bugs!E:E,"r*", GNA_ANNA_MTLM_bugs!U:U, "GNA_ANNA_ACE*",GNA_ANNA_MTLM_bugs!B:B,RTL_RDL_indicator!A44,GNA_ANNA_MTLM_bugs!H:H,"open")</f>
        <v>0</v>
      </c>
      <c r="L44" s="7">
        <f t="shared" si="31"/>
        <v>3</v>
      </c>
      <c r="M44" s="14">
        <f>COUNTIFS(GNA_ANNA_MTLM_bugs!E:E,"r*", GNA_ANNA_MTLM_bugs!U:U, "GNA_ANNA_ACE*",GNA_ANNA_MTLM_bugs!B:B,RTL_RDL_indicator!A44,GNA_ANNA_MTLM_bugs!H:H,"change_d*")</f>
        <v>0</v>
      </c>
      <c r="N44" s="7">
        <f t="shared" si="32"/>
        <v>0</v>
      </c>
      <c r="O44" s="9">
        <f t="shared" si="33"/>
        <v>9</v>
      </c>
      <c r="P44">
        <v>1</v>
      </c>
      <c r="Q44">
        <f t="shared" si="10"/>
        <v>82</v>
      </c>
      <c r="T44" s="8" t="s">
        <v>588</v>
      </c>
      <c r="U44">
        <f>COUNTIFS(GNA_ANNA_MTLM_bugs!B:B,RTL_RDL_indicator!A44, GNA_ANNA_MTLM_bugs!U:U,"GNA_MTLSOCM",GNA_ANNA_MTLM_bugs!E:E,"r*")</f>
        <v>0</v>
      </c>
      <c r="V44" s="7">
        <f t="shared" si="34"/>
        <v>16</v>
      </c>
      <c r="W44" s="8">
        <f>COUNTIFS(GNA_ANNA_MTLM_bugs!Q:Q,RTL_RDL_indicator!A44,GNA_ANNA_MTLM_bugs!H:H,"reject*",GNA_ANNA_MTLM_bugs!E:E,"r*",GNA_ANNA_MTLM_bugs!U:U,"GNA_MTLSOCM")</f>
        <v>0</v>
      </c>
      <c r="X44" s="7">
        <f t="shared" si="35"/>
        <v>0</v>
      </c>
      <c r="Y44" s="8">
        <f>COUNTIFS(GNA_ANNA_MTLM_bugs!P:P, RTL_RDL_indicator!A44, GNA_ANNA_MTLM_bugs!H:H, "complete", GNA_ANNA_MTLM_bugs!E:E, "r*", GNA_ANNA_MTLM_bugs!U:U, "GNA_MTLSOCM")</f>
        <v>0</v>
      </c>
      <c r="Z44" s="7">
        <f t="shared" si="36"/>
        <v>9</v>
      </c>
      <c r="AA44" s="9">
        <f t="shared" si="37"/>
        <v>9</v>
      </c>
      <c r="AB44">
        <f>COUNTIFS(GNA_ANNA_MTLM_bugs!E:E,"r*", GNA_ANNA_MTLM_bugs!U:U, "GNA_MTLSOCM",GNA_ANNA_MTLM_bugs!O:O,RTL_RDL_indicator!A44,GNA_ANNA_MTLM_bugs!H:H,"repo_modified")</f>
        <v>0</v>
      </c>
      <c r="AC44" s="7">
        <f t="shared" si="38"/>
        <v>3</v>
      </c>
      <c r="AD44" s="8">
        <f>COUNTIFS(GNA_ANNA_MTLM_bugs!E:E,"r*", GNA_ANNA_MTLM_bugs!U:U, "GNA_MTLSOCM",GNA_ANNA_MTLM_bugs!B:B,RTL_RDL_indicator!A44,GNA_ANNA_MTLM_bugs!H:H,"change_d*")</f>
        <v>0</v>
      </c>
      <c r="AE44" s="7">
        <f t="shared" si="39"/>
        <v>0</v>
      </c>
      <c r="AF44" s="8">
        <f>COUNTIFS(GNA_ANNA_MTLM_bugs!E:E,"r*", GNA_ANNA_MTLM_bugs!U:U, "GNA_ANNA_ACE*",GNA_ANNA_MTLM_bugs!B:B,RTL_RDL_indicator!A44,GNA_ANNA_MTLM_bugs!H:H,"open")</f>
        <v>0</v>
      </c>
      <c r="AG44" s="7">
        <f t="shared" si="40"/>
        <v>3</v>
      </c>
      <c r="AH44" s="9">
        <f t="shared" si="41"/>
        <v>6</v>
      </c>
      <c r="AI44">
        <v>0</v>
      </c>
      <c r="AJ44">
        <f t="shared" si="18"/>
        <v>18</v>
      </c>
    </row>
    <row r="45" spans="1:36" x14ac:dyDescent="0.3">
      <c r="A45" s="10" t="s">
        <v>589</v>
      </c>
      <c r="B45">
        <f>COUNTIFS(GNA_ANNA_MTLM_bugs!B:B,RTL_RDL_indicator!A45, GNA_ANNA_MTLM_bugs!U:U,"GNA_ANNA_ACE-MTLSOCM",GNA_ANNA_MTLM_bugs!E:E,"r*")</f>
        <v>0</v>
      </c>
      <c r="C45" s="7">
        <f t="shared" si="26"/>
        <v>72</v>
      </c>
      <c r="D45" s="8">
        <f>COUNTIFS(GNA_ANNA_MTLM_bugs!Q:Q, RTL_RDL_indicator!A45, GNA_ANNA_MTLM_bugs!H:H, "reject*", GNA_ANNA_MTLM_bugs!E:E, "r*",GNA_ANNA_MTLM_bugs!U:U,"GNA_ANNA_ACE-MTLSOCM")</f>
        <v>0</v>
      </c>
      <c r="E45" s="7">
        <f t="shared" si="27"/>
        <v>4</v>
      </c>
      <c r="F45" s="8">
        <f>COUNTIFS(GNA_ANNA_MTLM_bugs!P:P, RTL_RDL_indicator!A45, GNA_ANNA_MTLM_bugs!H:H, "complete", GNA_ANNA_MTLM_bugs!E:E, "r*", GNA_ANNA_MTLM_bugs!U:U, "GNA_ANNA_ACE-MTLSOCM")</f>
        <v>0</v>
      </c>
      <c r="G45" s="7">
        <f t="shared" si="28"/>
        <v>59</v>
      </c>
      <c r="H45" s="9">
        <f t="shared" si="29"/>
        <v>63</v>
      </c>
      <c r="I45">
        <f>COUNTIFS(GNA_ANNA_MTLM_bugs!E:E,"r*", GNA_ANNA_MTLM_bugs!U:U, "GNA_ANNA_ACE*",GNA_ANNA_MTLM_bugs!O:O,RTL_RDL_indicator!A45,GNA_ANNA_MTLM_bugs!H:H,"repo_modified")</f>
        <v>0</v>
      </c>
      <c r="J45" s="7">
        <f t="shared" si="30"/>
        <v>6</v>
      </c>
      <c r="K45" s="8">
        <f>COUNTIFS(GNA_ANNA_MTLM_bugs!E:E,"r*", GNA_ANNA_MTLM_bugs!U:U, "GNA_ANNA_ACE*",GNA_ANNA_MTLM_bugs!B:B,RTL_RDL_indicator!A45,GNA_ANNA_MTLM_bugs!H:H,"open")</f>
        <v>0</v>
      </c>
      <c r="L45" s="7">
        <f t="shared" si="31"/>
        <v>3</v>
      </c>
      <c r="M45" s="14">
        <f>COUNTIFS(GNA_ANNA_MTLM_bugs!E:E,"r*", GNA_ANNA_MTLM_bugs!U:U, "GNA_ANNA_ACE*",GNA_ANNA_MTLM_bugs!B:B,RTL_RDL_indicator!A45,GNA_ANNA_MTLM_bugs!H:H,"change_d*")</f>
        <v>0</v>
      </c>
      <c r="N45" s="7">
        <f t="shared" si="32"/>
        <v>0</v>
      </c>
      <c r="O45" s="9">
        <f t="shared" si="33"/>
        <v>9</v>
      </c>
      <c r="P45">
        <v>3</v>
      </c>
      <c r="Q45">
        <f t="shared" si="10"/>
        <v>85</v>
      </c>
      <c r="T45" s="8" t="s">
        <v>589</v>
      </c>
      <c r="U45">
        <f>COUNTIFS(GNA_ANNA_MTLM_bugs!B:B,RTL_RDL_indicator!A45, GNA_ANNA_MTLM_bugs!U:U,"GNA_MTLSOCM",GNA_ANNA_MTLM_bugs!E:E,"r*")</f>
        <v>0</v>
      </c>
      <c r="V45" s="7">
        <f t="shared" si="34"/>
        <v>16</v>
      </c>
      <c r="W45" s="8">
        <f>COUNTIFS(GNA_ANNA_MTLM_bugs!Q:Q,RTL_RDL_indicator!A45,GNA_ANNA_MTLM_bugs!H:H,"reject*",GNA_ANNA_MTLM_bugs!E:E,"r*",GNA_ANNA_MTLM_bugs!U:U,"GNA_MTLSOCM")</f>
        <v>0</v>
      </c>
      <c r="X45" s="7">
        <f t="shared" si="35"/>
        <v>0</v>
      </c>
      <c r="Y45" s="8">
        <f>COUNTIFS(GNA_ANNA_MTLM_bugs!P:P, RTL_RDL_indicator!A45, GNA_ANNA_MTLM_bugs!H:H, "complete", GNA_ANNA_MTLM_bugs!E:E, "r*", GNA_ANNA_MTLM_bugs!U:U, "GNA_MTLSOCM")</f>
        <v>0</v>
      </c>
      <c r="Z45" s="7">
        <f t="shared" si="36"/>
        <v>9</v>
      </c>
      <c r="AA45" s="9">
        <f t="shared" si="37"/>
        <v>9</v>
      </c>
      <c r="AB45">
        <f>COUNTIFS(GNA_ANNA_MTLM_bugs!E:E,"r*", GNA_ANNA_MTLM_bugs!U:U, "GNA_MTLSOCM",GNA_ANNA_MTLM_bugs!O:O,RTL_RDL_indicator!A45,GNA_ANNA_MTLM_bugs!H:H,"repo_modified")</f>
        <v>0</v>
      </c>
      <c r="AC45" s="7">
        <f t="shared" si="38"/>
        <v>3</v>
      </c>
      <c r="AD45" s="8">
        <f>COUNTIFS(GNA_ANNA_MTLM_bugs!E:E,"r*", GNA_ANNA_MTLM_bugs!U:U, "GNA_MTLSOCM",GNA_ANNA_MTLM_bugs!B:B,RTL_RDL_indicator!A45,GNA_ANNA_MTLM_bugs!H:H,"change_d*")</f>
        <v>0</v>
      </c>
      <c r="AE45" s="7">
        <f t="shared" si="39"/>
        <v>0</v>
      </c>
      <c r="AF45" s="8">
        <f>COUNTIFS(GNA_ANNA_MTLM_bugs!E:E,"r*", GNA_ANNA_MTLM_bugs!U:U, "GNA_ANNA_ACE*",GNA_ANNA_MTLM_bugs!B:B,RTL_RDL_indicator!A45,GNA_ANNA_MTLM_bugs!H:H,"open")</f>
        <v>0</v>
      </c>
      <c r="AG45" s="7">
        <f t="shared" si="40"/>
        <v>3</v>
      </c>
      <c r="AH45" s="9">
        <f t="shared" si="41"/>
        <v>6</v>
      </c>
      <c r="AI45">
        <v>0</v>
      </c>
      <c r="AJ45">
        <f t="shared" si="18"/>
        <v>18</v>
      </c>
    </row>
    <row r="46" spans="1:36" x14ac:dyDescent="0.3">
      <c r="A46" t="s">
        <v>590</v>
      </c>
      <c r="B46">
        <f>COUNTIFS(GNA_ANNA_MTLM_bugs!B:B,RTL_RDL_indicator!A46, GNA_ANNA_MTLM_bugs!U:U,"GNA_ANNA_ACE-MTLSOCM",GNA_ANNA_MTLM_bugs!E:E,"r*")</f>
        <v>0</v>
      </c>
      <c r="C46" s="7">
        <f t="shared" si="26"/>
        <v>72</v>
      </c>
      <c r="D46" s="8">
        <f>COUNTIFS(GNA_ANNA_MTLM_bugs!Q:Q, RTL_RDL_indicator!A46, GNA_ANNA_MTLM_bugs!H:H, "reject*", GNA_ANNA_MTLM_bugs!E:E, "r*",GNA_ANNA_MTLM_bugs!U:U,"GNA_ANNA_ACE-MTLSOCM")</f>
        <v>0</v>
      </c>
      <c r="E46" s="7">
        <f t="shared" si="27"/>
        <v>4</v>
      </c>
      <c r="F46" s="8">
        <f>COUNTIFS(GNA_ANNA_MTLM_bugs!P:P, RTL_RDL_indicator!A46, GNA_ANNA_MTLM_bugs!H:H, "complete", GNA_ANNA_MTLM_bugs!E:E, "r*", GNA_ANNA_MTLM_bugs!U:U, "GNA_ANNA_ACE-MTLSOCM")</f>
        <v>0</v>
      </c>
      <c r="G46" s="7">
        <f t="shared" si="28"/>
        <v>59</v>
      </c>
      <c r="H46" s="9">
        <f t="shared" si="29"/>
        <v>63</v>
      </c>
      <c r="I46">
        <f>COUNTIFS(GNA_ANNA_MTLM_bugs!E:E,"r*", GNA_ANNA_MTLM_bugs!U:U, "GNA_ANNA_ACE*",GNA_ANNA_MTLM_bugs!O:O,RTL_RDL_indicator!A46,GNA_ANNA_MTLM_bugs!H:H,"repo_modified")</f>
        <v>0</v>
      </c>
      <c r="J46" s="7">
        <f t="shared" si="30"/>
        <v>6</v>
      </c>
      <c r="K46" s="8">
        <f>COUNTIFS(GNA_ANNA_MTLM_bugs!E:E,"r*", GNA_ANNA_MTLM_bugs!U:U, "GNA_ANNA_ACE*",GNA_ANNA_MTLM_bugs!B:B,RTL_RDL_indicator!A46,GNA_ANNA_MTLM_bugs!H:H,"open")</f>
        <v>0</v>
      </c>
      <c r="L46" s="7">
        <f t="shared" si="31"/>
        <v>3</v>
      </c>
      <c r="M46" s="14">
        <f>COUNTIFS(GNA_ANNA_MTLM_bugs!E:E,"r*", GNA_ANNA_MTLM_bugs!U:U, "GNA_ANNA_ACE*",GNA_ANNA_MTLM_bugs!B:B,RTL_RDL_indicator!A46,GNA_ANNA_MTLM_bugs!H:H,"change_d*")</f>
        <v>0</v>
      </c>
      <c r="N46" s="7">
        <f t="shared" si="32"/>
        <v>0</v>
      </c>
      <c r="O46" s="9">
        <f t="shared" si="33"/>
        <v>9</v>
      </c>
      <c r="P46">
        <v>0</v>
      </c>
      <c r="Q46">
        <f t="shared" si="10"/>
        <v>85</v>
      </c>
      <c r="T46" s="10" t="s">
        <v>590</v>
      </c>
      <c r="U46">
        <f>COUNTIFS(GNA_ANNA_MTLM_bugs!B:B,RTL_RDL_indicator!A46, GNA_ANNA_MTLM_bugs!U:U,"GNA_MTLSOCM",GNA_ANNA_MTLM_bugs!E:E,"r*")</f>
        <v>0</v>
      </c>
      <c r="V46" s="7">
        <f t="shared" si="34"/>
        <v>16</v>
      </c>
      <c r="W46" s="8">
        <f>COUNTIFS(GNA_ANNA_MTLM_bugs!Q:Q,RTL_RDL_indicator!A46,GNA_ANNA_MTLM_bugs!H:H,"reject*",GNA_ANNA_MTLM_bugs!E:E,"r*",GNA_ANNA_MTLM_bugs!U:U,"GNA_MTLSOCM")</f>
        <v>0</v>
      </c>
      <c r="X46" s="7">
        <f t="shared" si="35"/>
        <v>0</v>
      </c>
      <c r="Y46" s="8">
        <f>COUNTIFS(GNA_ANNA_MTLM_bugs!P:P, RTL_RDL_indicator!A46, GNA_ANNA_MTLM_bugs!H:H, "complete", GNA_ANNA_MTLM_bugs!E:E, "r*", GNA_ANNA_MTLM_bugs!U:U, "GNA_MTLSOCM")</f>
        <v>0</v>
      </c>
      <c r="Z46" s="7">
        <f t="shared" si="36"/>
        <v>9</v>
      </c>
      <c r="AA46" s="9">
        <f t="shared" si="37"/>
        <v>9</v>
      </c>
      <c r="AB46">
        <f>COUNTIFS(GNA_ANNA_MTLM_bugs!E:E,"r*", GNA_ANNA_MTLM_bugs!U:U, "GNA_MTLSOCM",GNA_ANNA_MTLM_bugs!O:O,RTL_RDL_indicator!A46,GNA_ANNA_MTLM_bugs!H:H,"repo_modified")</f>
        <v>0</v>
      </c>
      <c r="AC46" s="7">
        <f t="shared" si="38"/>
        <v>3</v>
      </c>
      <c r="AD46" s="8">
        <f>COUNTIFS(GNA_ANNA_MTLM_bugs!E:E,"r*", GNA_ANNA_MTLM_bugs!U:U, "GNA_MTLSOCM",GNA_ANNA_MTLM_bugs!B:B,RTL_RDL_indicator!A46,GNA_ANNA_MTLM_bugs!H:H,"change_d*")</f>
        <v>0</v>
      </c>
      <c r="AE46" s="7">
        <f t="shared" si="39"/>
        <v>0</v>
      </c>
      <c r="AF46" s="8">
        <f>COUNTIFS(GNA_ANNA_MTLM_bugs!E:E,"r*", GNA_ANNA_MTLM_bugs!U:U, "GNA_ANNA_ACE*",GNA_ANNA_MTLM_bugs!B:B,RTL_RDL_indicator!A46,GNA_ANNA_MTLM_bugs!H:H,"open")</f>
        <v>0</v>
      </c>
      <c r="AG46" s="7">
        <f t="shared" si="40"/>
        <v>3</v>
      </c>
      <c r="AH46" s="9">
        <f t="shared" si="41"/>
        <v>6</v>
      </c>
      <c r="AI46">
        <v>0</v>
      </c>
      <c r="AJ46">
        <f t="shared" si="18"/>
        <v>18</v>
      </c>
    </row>
    <row r="47" spans="1:36" x14ac:dyDescent="0.3">
      <c r="A47" t="s">
        <v>591</v>
      </c>
      <c r="B47">
        <f>COUNTIFS(GNA_ANNA_MTLM_bugs!B:B,RTL_RDL_indicator!A47, GNA_ANNA_MTLM_bugs!U:U,"GNA_ANNA_ACE-MTLSOCM",GNA_ANNA_MTLM_bugs!E:E,"r*")</f>
        <v>0</v>
      </c>
      <c r="C47" s="7">
        <f t="shared" si="26"/>
        <v>72</v>
      </c>
      <c r="D47" s="8">
        <f>COUNTIFS(GNA_ANNA_MTLM_bugs!Q:Q, RTL_RDL_indicator!A47, GNA_ANNA_MTLM_bugs!H:H, "reject*", GNA_ANNA_MTLM_bugs!E:E, "r*",GNA_ANNA_MTLM_bugs!U:U,"GNA_ANNA_ACE-MTLSOCM")</f>
        <v>0</v>
      </c>
      <c r="E47" s="7">
        <f t="shared" si="27"/>
        <v>4</v>
      </c>
      <c r="F47" s="8">
        <f>COUNTIFS(GNA_ANNA_MTLM_bugs!P:P, RTL_RDL_indicator!A47, GNA_ANNA_MTLM_bugs!H:H, "complete", GNA_ANNA_MTLM_bugs!E:E, "r*", GNA_ANNA_MTLM_bugs!U:U, "GNA_ANNA_ACE-MTLSOCM")</f>
        <v>0</v>
      </c>
      <c r="G47" s="7">
        <f t="shared" si="28"/>
        <v>59</v>
      </c>
      <c r="H47" s="9">
        <f t="shared" si="29"/>
        <v>63</v>
      </c>
      <c r="I47">
        <f>COUNTIFS(GNA_ANNA_MTLM_bugs!E:E,"r*", GNA_ANNA_MTLM_bugs!U:U, "GNA_ANNA_ACE*",GNA_ANNA_MTLM_bugs!O:O,RTL_RDL_indicator!A47,GNA_ANNA_MTLM_bugs!H:H,"repo_modified")</f>
        <v>0</v>
      </c>
      <c r="J47" s="7">
        <f t="shared" si="30"/>
        <v>6</v>
      </c>
      <c r="K47" s="8">
        <f>COUNTIFS(GNA_ANNA_MTLM_bugs!E:E,"r*", GNA_ANNA_MTLM_bugs!U:U, "GNA_ANNA_ACE*",GNA_ANNA_MTLM_bugs!B:B,RTL_RDL_indicator!A47,GNA_ANNA_MTLM_bugs!H:H,"open")</f>
        <v>0</v>
      </c>
      <c r="L47" s="7">
        <f t="shared" si="31"/>
        <v>3</v>
      </c>
      <c r="M47" s="14">
        <f>COUNTIFS(GNA_ANNA_MTLM_bugs!E:E,"r*", GNA_ANNA_MTLM_bugs!U:U, "GNA_ANNA_ACE*",GNA_ANNA_MTLM_bugs!B:B,RTL_RDL_indicator!A47,GNA_ANNA_MTLM_bugs!H:H,"change_d*")</f>
        <v>0</v>
      </c>
      <c r="N47" s="7">
        <f t="shared" si="32"/>
        <v>0</v>
      </c>
      <c r="O47" s="9">
        <f t="shared" si="33"/>
        <v>9</v>
      </c>
      <c r="P47">
        <v>1</v>
      </c>
      <c r="Q47">
        <f t="shared" si="10"/>
        <v>86</v>
      </c>
      <c r="T47" t="s">
        <v>591</v>
      </c>
      <c r="U47">
        <f>COUNTIFS(GNA_ANNA_MTLM_bugs!B:B,RTL_RDL_indicator!A47, GNA_ANNA_MTLM_bugs!U:U,"GNA_MTLSOCM",GNA_ANNA_MTLM_bugs!E:E,"r*")</f>
        <v>0</v>
      </c>
      <c r="V47" s="7">
        <f t="shared" si="34"/>
        <v>16</v>
      </c>
      <c r="W47" s="8">
        <f>COUNTIFS(GNA_ANNA_MTLM_bugs!Q:Q,RTL_RDL_indicator!A47,GNA_ANNA_MTLM_bugs!H:H,"reject*",GNA_ANNA_MTLM_bugs!E:E,"r*",GNA_ANNA_MTLM_bugs!U:U,"GNA_MTLSOCM")</f>
        <v>0</v>
      </c>
      <c r="X47" s="7">
        <f t="shared" si="35"/>
        <v>0</v>
      </c>
      <c r="Y47" s="8">
        <f>COUNTIFS(GNA_ANNA_MTLM_bugs!P:P, RTL_RDL_indicator!A47, GNA_ANNA_MTLM_bugs!H:H, "complete", GNA_ANNA_MTLM_bugs!E:E, "r*", GNA_ANNA_MTLM_bugs!U:U, "GNA_MTLSOCM")</f>
        <v>0</v>
      </c>
      <c r="Z47" s="7">
        <f t="shared" si="36"/>
        <v>9</v>
      </c>
      <c r="AA47" s="9">
        <f t="shared" si="37"/>
        <v>9</v>
      </c>
      <c r="AB47">
        <f>COUNTIFS(GNA_ANNA_MTLM_bugs!E:E,"r*", GNA_ANNA_MTLM_bugs!U:U, "GNA_MTLSOCM",GNA_ANNA_MTLM_bugs!O:O,RTL_RDL_indicator!A47,GNA_ANNA_MTLM_bugs!H:H,"repo_modified")</f>
        <v>0</v>
      </c>
      <c r="AC47" s="7">
        <f t="shared" si="38"/>
        <v>3</v>
      </c>
      <c r="AD47" s="8">
        <f>COUNTIFS(GNA_ANNA_MTLM_bugs!E:E,"r*", GNA_ANNA_MTLM_bugs!U:U, "GNA_MTLSOCM",GNA_ANNA_MTLM_bugs!B:B,RTL_RDL_indicator!A47,GNA_ANNA_MTLM_bugs!H:H,"change_d*")</f>
        <v>0</v>
      </c>
      <c r="AE47" s="7">
        <f t="shared" si="39"/>
        <v>0</v>
      </c>
      <c r="AF47" s="8">
        <f>COUNTIFS(GNA_ANNA_MTLM_bugs!E:E,"r*", GNA_ANNA_MTLM_bugs!U:U, "GNA_ANNA_ACE*",GNA_ANNA_MTLM_bugs!B:B,RTL_RDL_indicator!A47,GNA_ANNA_MTLM_bugs!H:H,"open")</f>
        <v>0</v>
      </c>
      <c r="AG47" s="7">
        <f t="shared" si="40"/>
        <v>3</v>
      </c>
      <c r="AH47" s="9">
        <f t="shared" si="41"/>
        <v>6</v>
      </c>
      <c r="AI47">
        <v>0</v>
      </c>
      <c r="AJ47">
        <f t="shared" si="18"/>
        <v>18</v>
      </c>
    </row>
    <row r="48" spans="1:36" x14ac:dyDescent="0.3">
      <c r="A48" t="s">
        <v>592</v>
      </c>
      <c r="B48">
        <f>COUNTIFS(GNA_ANNA_MTLM_bugs!B:B,RTL_RDL_indicator!A48, GNA_ANNA_MTLM_bugs!U:U,"GNA_ANNA_ACE-MTLSOCM",GNA_ANNA_MTLM_bugs!E:E,"r*")</f>
        <v>0</v>
      </c>
      <c r="C48" s="7">
        <f t="shared" si="26"/>
        <v>72</v>
      </c>
      <c r="D48" s="8">
        <f>COUNTIFS(GNA_ANNA_MTLM_bugs!Q:Q, RTL_RDL_indicator!A48, GNA_ANNA_MTLM_bugs!H:H, "reject*", GNA_ANNA_MTLM_bugs!E:E, "r*",GNA_ANNA_MTLM_bugs!U:U,"GNA_ANNA_ACE-MTLSOCM")</f>
        <v>0</v>
      </c>
      <c r="E48" s="7">
        <f t="shared" si="27"/>
        <v>4</v>
      </c>
      <c r="F48" s="8">
        <f>COUNTIFS(GNA_ANNA_MTLM_bugs!P:P, RTL_RDL_indicator!A48, GNA_ANNA_MTLM_bugs!H:H, "complete", GNA_ANNA_MTLM_bugs!E:E, "r*", GNA_ANNA_MTLM_bugs!U:U, "GNA_ANNA_ACE-MTLSOCM")</f>
        <v>0</v>
      </c>
      <c r="G48" s="7">
        <f t="shared" si="28"/>
        <v>59</v>
      </c>
      <c r="H48" s="9">
        <f t="shared" si="29"/>
        <v>63</v>
      </c>
      <c r="I48">
        <f>COUNTIFS(GNA_ANNA_MTLM_bugs!E:E,"r*", GNA_ANNA_MTLM_bugs!U:U, "GNA_ANNA_ACE*",GNA_ANNA_MTLM_bugs!O:O,RTL_RDL_indicator!A48,GNA_ANNA_MTLM_bugs!H:H,"repo_modified")</f>
        <v>0</v>
      </c>
      <c r="J48" s="7">
        <f t="shared" si="30"/>
        <v>6</v>
      </c>
      <c r="K48" s="8">
        <f>COUNTIFS(GNA_ANNA_MTLM_bugs!E:E,"r*", GNA_ANNA_MTLM_bugs!U:U, "GNA_ANNA_ACE*",GNA_ANNA_MTLM_bugs!B:B,RTL_RDL_indicator!A48,GNA_ANNA_MTLM_bugs!H:H,"open")</f>
        <v>0</v>
      </c>
      <c r="L48" s="7">
        <f t="shared" si="31"/>
        <v>3</v>
      </c>
      <c r="M48" s="14">
        <f>COUNTIFS(GNA_ANNA_MTLM_bugs!E:E,"r*", GNA_ANNA_MTLM_bugs!U:U, "GNA_ANNA_ACE*",GNA_ANNA_MTLM_bugs!B:B,RTL_RDL_indicator!A48,GNA_ANNA_MTLM_bugs!H:H,"change_d*")</f>
        <v>0</v>
      </c>
      <c r="N48" s="7">
        <f t="shared" si="32"/>
        <v>0</v>
      </c>
      <c r="O48" s="9">
        <f t="shared" si="33"/>
        <v>9</v>
      </c>
      <c r="P48">
        <v>1</v>
      </c>
      <c r="Q48">
        <f t="shared" si="10"/>
        <v>87</v>
      </c>
      <c r="T48" t="s">
        <v>592</v>
      </c>
      <c r="U48">
        <f>COUNTIFS(GNA_ANNA_MTLM_bugs!B:B,RTL_RDL_indicator!A48, GNA_ANNA_MTLM_bugs!U:U,"GNA_MTLSOCM",GNA_ANNA_MTLM_bugs!E:E,"r*")</f>
        <v>0</v>
      </c>
      <c r="V48" s="7">
        <f t="shared" si="34"/>
        <v>16</v>
      </c>
      <c r="W48" s="8">
        <f>COUNTIFS(GNA_ANNA_MTLM_bugs!Q:Q,RTL_RDL_indicator!A48,GNA_ANNA_MTLM_bugs!H:H,"reject*",GNA_ANNA_MTLM_bugs!E:E,"r*",GNA_ANNA_MTLM_bugs!U:U,"GNA_MTLSOCM")</f>
        <v>0</v>
      </c>
      <c r="X48" s="7">
        <f t="shared" si="35"/>
        <v>0</v>
      </c>
      <c r="Y48" s="8">
        <f>COUNTIFS(GNA_ANNA_MTLM_bugs!P:P, RTL_RDL_indicator!A48, GNA_ANNA_MTLM_bugs!H:H, "complete", GNA_ANNA_MTLM_bugs!E:E, "r*", GNA_ANNA_MTLM_bugs!U:U, "GNA_MTLSOCM")</f>
        <v>0</v>
      </c>
      <c r="Z48" s="7">
        <f t="shared" si="36"/>
        <v>9</v>
      </c>
      <c r="AA48" s="9">
        <f t="shared" si="37"/>
        <v>9</v>
      </c>
      <c r="AB48">
        <f>COUNTIFS(GNA_ANNA_MTLM_bugs!E:E,"r*", GNA_ANNA_MTLM_bugs!U:U, "GNA_MTLSOCM",GNA_ANNA_MTLM_bugs!O:O,RTL_RDL_indicator!A48,GNA_ANNA_MTLM_bugs!H:H,"repo_modified")</f>
        <v>0</v>
      </c>
      <c r="AC48" s="7">
        <f t="shared" si="38"/>
        <v>3</v>
      </c>
      <c r="AD48" s="8">
        <f>COUNTIFS(GNA_ANNA_MTLM_bugs!E:E,"r*", GNA_ANNA_MTLM_bugs!U:U, "GNA_MTLSOCM",GNA_ANNA_MTLM_bugs!B:B,RTL_RDL_indicator!A48,GNA_ANNA_MTLM_bugs!H:H,"change_d*")</f>
        <v>0</v>
      </c>
      <c r="AE48" s="7">
        <f t="shared" si="39"/>
        <v>0</v>
      </c>
      <c r="AF48" s="8">
        <f>COUNTIFS(GNA_ANNA_MTLM_bugs!E:E,"r*", GNA_ANNA_MTLM_bugs!U:U, "GNA_ANNA_ACE*",GNA_ANNA_MTLM_bugs!B:B,RTL_RDL_indicator!A48,GNA_ANNA_MTLM_bugs!H:H,"open")</f>
        <v>0</v>
      </c>
      <c r="AG48" s="7">
        <f t="shared" si="40"/>
        <v>3</v>
      </c>
      <c r="AH48" s="9">
        <f t="shared" si="41"/>
        <v>6</v>
      </c>
      <c r="AI48">
        <v>1</v>
      </c>
      <c r="AJ48">
        <f t="shared" si="18"/>
        <v>19</v>
      </c>
    </row>
    <row r="49" spans="1:36" x14ac:dyDescent="0.3">
      <c r="A49" t="s">
        <v>593</v>
      </c>
      <c r="B49">
        <f>COUNTIFS(GNA_ANNA_MTLM_bugs!B:B,RTL_RDL_indicator!A49, GNA_ANNA_MTLM_bugs!U:U,"GNA_ANNA_ACE-MTLSOCM",GNA_ANNA_MTLM_bugs!E:E,"r*")</f>
        <v>0</v>
      </c>
      <c r="C49" s="7">
        <f t="shared" si="26"/>
        <v>72</v>
      </c>
      <c r="D49" s="8">
        <f>COUNTIFS(GNA_ANNA_MTLM_bugs!Q:Q, RTL_RDL_indicator!A49, GNA_ANNA_MTLM_bugs!H:H, "reject*", GNA_ANNA_MTLM_bugs!E:E, "r*",GNA_ANNA_MTLM_bugs!U:U,"GNA_ANNA_ACE-MTLSOCM")</f>
        <v>0</v>
      </c>
      <c r="E49" s="7">
        <f t="shared" si="27"/>
        <v>4</v>
      </c>
      <c r="F49" s="8">
        <f>COUNTIFS(GNA_ANNA_MTLM_bugs!P:P, RTL_RDL_indicator!A49, GNA_ANNA_MTLM_bugs!H:H, "complete", GNA_ANNA_MTLM_bugs!E:E, "r*", GNA_ANNA_MTLM_bugs!U:U, "GNA_ANNA_ACE-MTLSOCM")</f>
        <v>0</v>
      </c>
      <c r="G49" s="7">
        <f t="shared" si="28"/>
        <v>59</v>
      </c>
      <c r="H49" s="9">
        <f t="shared" si="29"/>
        <v>63</v>
      </c>
      <c r="I49">
        <f>COUNTIFS(GNA_ANNA_MTLM_bugs!E:E,"r*", GNA_ANNA_MTLM_bugs!U:U, "GNA_ANNA_ACE*",GNA_ANNA_MTLM_bugs!O:O,RTL_RDL_indicator!A49,GNA_ANNA_MTLM_bugs!H:H,"repo_modified")</f>
        <v>0</v>
      </c>
      <c r="J49" s="7">
        <f t="shared" si="30"/>
        <v>6</v>
      </c>
      <c r="K49" s="8">
        <f>COUNTIFS(GNA_ANNA_MTLM_bugs!E:E,"r*", GNA_ANNA_MTLM_bugs!U:U, "GNA_ANNA_ACE*",GNA_ANNA_MTLM_bugs!B:B,RTL_RDL_indicator!A49,GNA_ANNA_MTLM_bugs!H:H,"open")</f>
        <v>0</v>
      </c>
      <c r="L49" s="7">
        <f t="shared" si="31"/>
        <v>3</v>
      </c>
      <c r="M49" s="14">
        <f>COUNTIFS(GNA_ANNA_MTLM_bugs!E:E,"r*", GNA_ANNA_MTLM_bugs!U:U, "GNA_ANNA_ACE*",GNA_ANNA_MTLM_bugs!B:B,RTL_RDL_indicator!A49,GNA_ANNA_MTLM_bugs!H:H,"change_d*")</f>
        <v>0</v>
      </c>
      <c r="N49" s="7">
        <f t="shared" si="32"/>
        <v>0</v>
      </c>
      <c r="O49" s="9">
        <f t="shared" si="33"/>
        <v>9</v>
      </c>
      <c r="P49">
        <v>1</v>
      </c>
      <c r="Q49">
        <f t="shared" si="10"/>
        <v>88</v>
      </c>
      <c r="T49" t="s">
        <v>593</v>
      </c>
      <c r="U49">
        <f>COUNTIFS(GNA_ANNA_MTLM_bugs!B:B,RTL_RDL_indicator!A49, GNA_ANNA_MTLM_bugs!U:U,"GNA_MTLSOCM",GNA_ANNA_MTLM_bugs!E:E,"r*")</f>
        <v>0</v>
      </c>
      <c r="V49" s="7">
        <f t="shared" si="34"/>
        <v>16</v>
      </c>
      <c r="W49" s="8">
        <f>COUNTIFS(GNA_ANNA_MTLM_bugs!Q:Q,RTL_RDL_indicator!A49,GNA_ANNA_MTLM_bugs!H:H,"reject*",GNA_ANNA_MTLM_bugs!E:E,"r*",GNA_ANNA_MTLM_bugs!U:U,"GNA_MTLSOCM")</f>
        <v>0</v>
      </c>
      <c r="X49" s="7">
        <f t="shared" si="35"/>
        <v>0</v>
      </c>
      <c r="Y49" s="8">
        <f>COUNTIFS(GNA_ANNA_MTLM_bugs!P:P, RTL_RDL_indicator!A49, GNA_ANNA_MTLM_bugs!H:H, "complete", GNA_ANNA_MTLM_bugs!E:E, "r*", GNA_ANNA_MTLM_bugs!U:U, "GNA_MTLSOCM")</f>
        <v>0</v>
      </c>
      <c r="Z49" s="7">
        <f t="shared" si="36"/>
        <v>9</v>
      </c>
      <c r="AA49" s="9">
        <f t="shared" si="37"/>
        <v>9</v>
      </c>
      <c r="AB49">
        <f>COUNTIFS(GNA_ANNA_MTLM_bugs!E:E,"r*", GNA_ANNA_MTLM_bugs!U:U, "GNA_MTLSOCM",GNA_ANNA_MTLM_bugs!O:O,RTL_RDL_indicator!A49,GNA_ANNA_MTLM_bugs!H:H,"repo_modified")</f>
        <v>0</v>
      </c>
      <c r="AC49" s="7">
        <f t="shared" si="38"/>
        <v>3</v>
      </c>
      <c r="AD49" s="8">
        <f>COUNTIFS(GNA_ANNA_MTLM_bugs!E:E,"r*", GNA_ANNA_MTLM_bugs!U:U, "GNA_MTLSOCM",GNA_ANNA_MTLM_bugs!B:B,RTL_RDL_indicator!A49,GNA_ANNA_MTLM_bugs!H:H,"change_d*")</f>
        <v>0</v>
      </c>
      <c r="AE49" s="7">
        <f t="shared" si="39"/>
        <v>0</v>
      </c>
      <c r="AF49" s="8">
        <f>COUNTIFS(GNA_ANNA_MTLM_bugs!E:E,"r*", GNA_ANNA_MTLM_bugs!U:U, "GNA_ANNA_ACE*",GNA_ANNA_MTLM_bugs!B:B,RTL_RDL_indicator!A49,GNA_ANNA_MTLM_bugs!H:H,"open")</f>
        <v>0</v>
      </c>
      <c r="AG49" s="7">
        <f t="shared" si="40"/>
        <v>3</v>
      </c>
      <c r="AH49" s="9">
        <f t="shared" si="41"/>
        <v>6</v>
      </c>
      <c r="AI49">
        <v>1</v>
      </c>
      <c r="AJ49">
        <f t="shared" si="18"/>
        <v>20</v>
      </c>
    </row>
    <row r="50" spans="1:36" x14ac:dyDescent="0.3">
      <c r="A50" t="s">
        <v>594</v>
      </c>
      <c r="B50">
        <f>COUNTIFS(GNA_ANNA_MTLM_bugs!B:B,RTL_RDL_indicator!A50, GNA_ANNA_MTLM_bugs!U:U,"GNA_ANNA_ACE-MTLSOCM",GNA_ANNA_MTLM_bugs!E:E,"r*")</f>
        <v>0</v>
      </c>
      <c r="C50" s="7">
        <f t="shared" si="26"/>
        <v>72</v>
      </c>
      <c r="D50" s="8">
        <f>COUNTIFS(GNA_ANNA_MTLM_bugs!Q:Q, RTL_RDL_indicator!A50, GNA_ANNA_MTLM_bugs!H:H, "reject*", GNA_ANNA_MTLM_bugs!E:E, "r*",GNA_ANNA_MTLM_bugs!U:U,"GNA_ANNA_ACE-MTLSOCM")</f>
        <v>0</v>
      </c>
      <c r="E50" s="7">
        <f t="shared" si="27"/>
        <v>4</v>
      </c>
      <c r="F50" s="8">
        <f>COUNTIFS(GNA_ANNA_MTLM_bugs!P:P, RTL_RDL_indicator!A50, GNA_ANNA_MTLM_bugs!H:H, "complete", GNA_ANNA_MTLM_bugs!E:E, "r*", GNA_ANNA_MTLM_bugs!U:U, "GNA_ANNA_ACE-MTLSOCM")</f>
        <v>0</v>
      </c>
      <c r="G50" s="7">
        <f t="shared" si="28"/>
        <v>59</v>
      </c>
      <c r="H50" s="9">
        <f t="shared" si="29"/>
        <v>63</v>
      </c>
      <c r="I50">
        <f>COUNTIFS(GNA_ANNA_MTLM_bugs!E:E,"r*", GNA_ANNA_MTLM_bugs!U:U, "GNA_ANNA_ACE*",GNA_ANNA_MTLM_bugs!O:O,RTL_RDL_indicator!A50,GNA_ANNA_MTLM_bugs!H:H,"repo_modified")</f>
        <v>0</v>
      </c>
      <c r="J50" s="7">
        <f t="shared" si="30"/>
        <v>6</v>
      </c>
      <c r="K50" s="8">
        <f>COUNTIFS(GNA_ANNA_MTLM_bugs!E:E,"r*", GNA_ANNA_MTLM_bugs!U:U, "GNA_ANNA_ACE*",GNA_ANNA_MTLM_bugs!B:B,RTL_RDL_indicator!A50,GNA_ANNA_MTLM_bugs!H:H,"open")</f>
        <v>0</v>
      </c>
      <c r="L50" s="7">
        <f t="shared" si="31"/>
        <v>3</v>
      </c>
      <c r="M50" s="14">
        <f>COUNTIFS(GNA_ANNA_MTLM_bugs!E:E,"r*", GNA_ANNA_MTLM_bugs!U:U, "GNA_ANNA_ACE*",GNA_ANNA_MTLM_bugs!B:B,RTL_RDL_indicator!A50,GNA_ANNA_MTLM_bugs!H:H,"change_d*")</f>
        <v>0</v>
      </c>
      <c r="N50" s="7">
        <f t="shared" si="32"/>
        <v>0</v>
      </c>
      <c r="O50" s="9">
        <f t="shared" si="33"/>
        <v>9</v>
      </c>
      <c r="P50">
        <v>1</v>
      </c>
      <c r="Q50">
        <f t="shared" si="10"/>
        <v>89</v>
      </c>
      <c r="T50" t="s">
        <v>594</v>
      </c>
      <c r="U50">
        <f>COUNTIFS(GNA_ANNA_MTLM_bugs!B:B,RTL_RDL_indicator!A50, GNA_ANNA_MTLM_bugs!U:U,"GNA_MTLSOCM",GNA_ANNA_MTLM_bugs!E:E,"r*")</f>
        <v>0</v>
      </c>
      <c r="V50" s="7">
        <f t="shared" si="34"/>
        <v>16</v>
      </c>
      <c r="W50" s="8">
        <f>COUNTIFS(GNA_ANNA_MTLM_bugs!Q:Q,RTL_RDL_indicator!A50,GNA_ANNA_MTLM_bugs!H:H,"reject*",GNA_ANNA_MTLM_bugs!E:E,"r*",GNA_ANNA_MTLM_bugs!U:U,"GNA_MTLSOCM")</f>
        <v>0</v>
      </c>
      <c r="X50" s="7">
        <f t="shared" si="35"/>
        <v>0</v>
      </c>
      <c r="Y50" s="8">
        <f>COUNTIFS(GNA_ANNA_MTLM_bugs!P:P, RTL_RDL_indicator!A50, GNA_ANNA_MTLM_bugs!H:H, "complete", GNA_ANNA_MTLM_bugs!E:E, "r*", GNA_ANNA_MTLM_bugs!U:U, "GNA_MTLSOCM")</f>
        <v>0</v>
      </c>
      <c r="Z50" s="7">
        <f t="shared" si="36"/>
        <v>9</v>
      </c>
      <c r="AA50" s="9">
        <f t="shared" si="37"/>
        <v>9</v>
      </c>
      <c r="AB50">
        <f>COUNTIFS(GNA_ANNA_MTLM_bugs!E:E,"r*", GNA_ANNA_MTLM_bugs!U:U, "GNA_MTLSOCM",GNA_ANNA_MTLM_bugs!O:O,RTL_RDL_indicator!A50,GNA_ANNA_MTLM_bugs!H:H,"repo_modified")</f>
        <v>0</v>
      </c>
      <c r="AC50" s="7">
        <f t="shared" si="38"/>
        <v>3</v>
      </c>
      <c r="AD50" s="8">
        <f>COUNTIFS(GNA_ANNA_MTLM_bugs!E:E,"r*", GNA_ANNA_MTLM_bugs!U:U, "GNA_MTLSOCM",GNA_ANNA_MTLM_bugs!B:B,RTL_RDL_indicator!A50,GNA_ANNA_MTLM_bugs!H:H,"change_d*")</f>
        <v>0</v>
      </c>
      <c r="AE50" s="7">
        <f t="shared" si="39"/>
        <v>0</v>
      </c>
      <c r="AF50" s="8">
        <f>COUNTIFS(GNA_ANNA_MTLM_bugs!E:E,"r*", GNA_ANNA_MTLM_bugs!U:U, "GNA_ANNA_ACE*",GNA_ANNA_MTLM_bugs!B:B,RTL_RDL_indicator!A50,GNA_ANNA_MTLM_bugs!H:H,"open")</f>
        <v>0</v>
      </c>
      <c r="AG50" s="7">
        <f t="shared" si="40"/>
        <v>3</v>
      </c>
      <c r="AH50" s="9">
        <f t="shared" si="41"/>
        <v>6</v>
      </c>
      <c r="AI50">
        <v>0</v>
      </c>
      <c r="AJ50">
        <f t="shared" si="18"/>
        <v>20</v>
      </c>
    </row>
    <row r="51" spans="1:36" x14ac:dyDescent="0.3">
      <c r="A51" t="s">
        <v>595</v>
      </c>
      <c r="B51">
        <f>COUNTIFS(GNA_ANNA_MTLM_bugs!B:B,RTL_RDL_indicator!A51, GNA_ANNA_MTLM_bugs!U:U,"GNA_ANNA_ACE-MTLSOCM",GNA_ANNA_MTLM_bugs!E:E,"r*")</f>
        <v>0</v>
      </c>
      <c r="C51" s="7">
        <f t="shared" si="26"/>
        <v>72</v>
      </c>
      <c r="D51" s="8">
        <f>COUNTIFS(GNA_ANNA_MTLM_bugs!Q:Q, RTL_RDL_indicator!A51, GNA_ANNA_MTLM_bugs!H:H, "reject*", GNA_ANNA_MTLM_bugs!E:E, "r*",GNA_ANNA_MTLM_bugs!U:U,"GNA_ANNA_ACE-MTLSOCM")</f>
        <v>0</v>
      </c>
      <c r="E51" s="7">
        <f t="shared" si="27"/>
        <v>4</v>
      </c>
      <c r="F51" s="8">
        <f>COUNTIFS(GNA_ANNA_MTLM_bugs!P:P, RTL_RDL_indicator!A51, GNA_ANNA_MTLM_bugs!H:H, "complete", GNA_ANNA_MTLM_bugs!E:E, "r*", GNA_ANNA_MTLM_bugs!U:U, "GNA_ANNA_ACE-MTLSOCM")</f>
        <v>0</v>
      </c>
      <c r="G51" s="7">
        <f t="shared" si="28"/>
        <v>59</v>
      </c>
      <c r="H51" s="9">
        <f t="shared" si="29"/>
        <v>63</v>
      </c>
      <c r="I51">
        <f>COUNTIFS(GNA_ANNA_MTLM_bugs!E:E,"r*", GNA_ANNA_MTLM_bugs!U:U, "GNA_ANNA_ACE*",GNA_ANNA_MTLM_bugs!O:O,RTL_RDL_indicator!A51,GNA_ANNA_MTLM_bugs!H:H,"repo_modified")</f>
        <v>0</v>
      </c>
      <c r="J51" s="7">
        <f t="shared" si="30"/>
        <v>6</v>
      </c>
      <c r="K51" s="8">
        <f>COUNTIFS(GNA_ANNA_MTLM_bugs!E:E,"r*", GNA_ANNA_MTLM_bugs!U:U, "GNA_ANNA_ACE*",GNA_ANNA_MTLM_bugs!B:B,RTL_RDL_indicator!A51,GNA_ANNA_MTLM_bugs!H:H,"open")</f>
        <v>0</v>
      </c>
      <c r="L51" s="7">
        <f t="shared" si="31"/>
        <v>3</v>
      </c>
      <c r="M51" s="14">
        <f>COUNTIFS(GNA_ANNA_MTLM_bugs!E:E,"r*", GNA_ANNA_MTLM_bugs!U:U, "GNA_ANNA_ACE*",GNA_ANNA_MTLM_bugs!B:B,RTL_RDL_indicator!A51,GNA_ANNA_MTLM_bugs!H:H,"change_d*")</f>
        <v>0</v>
      </c>
      <c r="N51" s="7">
        <f t="shared" si="32"/>
        <v>0</v>
      </c>
      <c r="O51" s="9">
        <f t="shared" si="33"/>
        <v>9</v>
      </c>
      <c r="P51">
        <v>1</v>
      </c>
      <c r="Q51">
        <f t="shared" si="10"/>
        <v>90</v>
      </c>
      <c r="T51" t="s">
        <v>595</v>
      </c>
      <c r="U51">
        <f>COUNTIFS(GNA_ANNA_MTLM_bugs!B:B,RTL_RDL_indicator!A51, GNA_ANNA_MTLM_bugs!U:U,"GNA_MTLSOCM",GNA_ANNA_MTLM_bugs!E:E,"r*")</f>
        <v>0</v>
      </c>
      <c r="V51" s="7">
        <f t="shared" si="34"/>
        <v>16</v>
      </c>
      <c r="W51" s="8">
        <f>COUNTIFS(GNA_ANNA_MTLM_bugs!Q:Q,RTL_RDL_indicator!A51,GNA_ANNA_MTLM_bugs!H:H,"reject*",GNA_ANNA_MTLM_bugs!E:E,"r*",GNA_ANNA_MTLM_bugs!U:U,"GNA_MTLSOCM")</f>
        <v>0</v>
      </c>
      <c r="X51" s="7">
        <f t="shared" si="35"/>
        <v>0</v>
      </c>
      <c r="Y51" s="8">
        <f>COUNTIFS(GNA_ANNA_MTLM_bugs!P:P, RTL_RDL_indicator!A51, GNA_ANNA_MTLM_bugs!H:H, "complete", GNA_ANNA_MTLM_bugs!E:E, "r*", GNA_ANNA_MTLM_bugs!U:U, "GNA_MTLSOCM")</f>
        <v>0</v>
      </c>
      <c r="Z51" s="7">
        <f t="shared" si="36"/>
        <v>9</v>
      </c>
      <c r="AA51" s="9">
        <f t="shared" si="37"/>
        <v>9</v>
      </c>
      <c r="AB51">
        <f>COUNTIFS(GNA_ANNA_MTLM_bugs!E:E,"r*", GNA_ANNA_MTLM_bugs!U:U, "GNA_MTLSOCM",GNA_ANNA_MTLM_bugs!O:O,RTL_RDL_indicator!A51,GNA_ANNA_MTLM_bugs!H:H,"repo_modified")</f>
        <v>0</v>
      </c>
      <c r="AC51" s="7">
        <f t="shared" si="38"/>
        <v>3</v>
      </c>
      <c r="AD51" s="8">
        <f>COUNTIFS(GNA_ANNA_MTLM_bugs!E:E,"r*", GNA_ANNA_MTLM_bugs!U:U, "GNA_MTLSOCM",GNA_ANNA_MTLM_bugs!B:B,RTL_RDL_indicator!A51,GNA_ANNA_MTLM_bugs!H:H,"change_d*")</f>
        <v>0</v>
      </c>
      <c r="AE51" s="7">
        <f t="shared" si="39"/>
        <v>0</v>
      </c>
      <c r="AF51" s="8">
        <f>COUNTIFS(GNA_ANNA_MTLM_bugs!E:E,"r*", GNA_ANNA_MTLM_bugs!U:U, "GNA_ANNA_ACE*",GNA_ANNA_MTLM_bugs!B:B,RTL_RDL_indicator!A51,GNA_ANNA_MTLM_bugs!H:H,"open")</f>
        <v>0</v>
      </c>
      <c r="AG51" s="7">
        <f t="shared" si="40"/>
        <v>3</v>
      </c>
      <c r="AH51" s="9">
        <f t="shared" si="41"/>
        <v>6</v>
      </c>
      <c r="AI51">
        <v>0</v>
      </c>
      <c r="AJ51">
        <f t="shared" si="18"/>
        <v>20</v>
      </c>
    </row>
    <row r="52" spans="1:36" x14ac:dyDescent="0.3">
      <c r="A52" t="s">
        <v>596</v>
      </c>
      <c r="B52">
        <f>COUNTIFS(GNA_ANNA_MTLM_bugs!B:B,RTL_RDL_indicator!A52, GNA_ANNA_MTLM_bugs!U:U,"GNA_ANNA_ACE-MTLSOCM",GNA_ANNA_MTLM_bugs!E:E,"r*")</f>
        <v>0</v>
      </c>
      <c r="C52" s="7">
        <f t="shared" si="26"/>
        <v>72</v>
      </c>
      <c r="D52" s="8">
        <f>COUNTIFS(GNA_ANNA_MTLM_bugs!Q:Q, RTL_RDL_indicator!A52, GNA_ANNA_MTLM_bugs!H:H, "reject*", GNA_ANNA_MTLM_bugs!E:E, "r*",GNA_ANNA_MTLM_bugs!U:U,"GNA_ANNA_ACE-MTLSOCM")</f>
        <v>0</v>
      </c>
      <c r="E52" s="7">
        <f t="shared" si="27"/>
        <v>4</v>
      </c>
      <c r="F52" s="8">
        <f>COUNTIFS(GNA_ANNA_MTLM_bugs!P:P, RTL_RDL_indicator!A52, GNA_ANNA_MTLM_bugs!H:H, "complete", GNA_ANNA_MTLM_bugs!E:E, "r*", GNA_ANNA_MTLM_bugs!U:U, "GNA_ANNA_ACE-MTLSOCM")</f>
        <v>0</v>
      </c>
      <c r="G52" s="7">
        <f t="shared" si="28"/>
        <v>59</v>
      </c>
      <c r="H52" s="9">
        <f t="shared" si="29"/>
        <v>63</v>
      </c>
      <c r="I52">
        <f>COUNTIFS(GNA_ANNA_MTLM_bugs!E:E,"r*", GNA_ANNA_MTLM_bugs!U:U, "GNA_ANNA_ACE*",GNA_ANNA_MTLM_bugs!O:O,RTL_RDL_indicator!A52,GNA_ANNA_MTLM_bugs!H:H,"repo_modified")</f>
        <v>0</v>
      </c>
      <c r="J52" s="7">
        <f t="shared" si="30"/>
        <v>6</v>
      </c>
      <c r="K52" s="8">
        <f>COUNTIFS(GNA_ANNA_MTLM_bugs!E:E,"r*", GNA_ANNA_MTLM_bugs!U:U, "GNA_ANNA_ACE*",GNA_ANNA_MTLM_bugs!B:B,RTL_RDL_indicator!A52,GNA_ANNA_MTLM_bugs!H:H,"open")</f>
        <v>0</v>
      </c>
      <c r="L52" s="7">
        <f t="shared" si="31"/>
        <v>3</v>
      </c>
      <c r="M52" s="14">
        <f>COUNTIFS(GNA_ANNA_MTLM_bugs!E:E,"r*", GNA_ANNA_MTLM_bugs!U:U, "GNA_ANNA_ACE*",GNA_ANNA_MTLM_bugs!B:B,RTL_RDL_indicator!A52,GNA_ANNA_MTLM_bugs!H:H,"change_d*")</f>
        <v>0</v>
      </c>
      <c r="N52" s="7">
        <f t="shared" si="32"/>
        <v>0</v>
      </c>
      <c r="O52" s="9">
        <f t="shared" si="33"/>
        <v>9</v>
      </c>
      <c r="P52">
        <v>0</v>
      </c>
      <c r="Q52">
        <f t="shared" si="10"/>
        <v>90</v>
      </c>
      <c r="T52" s="10" t="s">
        <v>596</v>
      </c>
      <c r="U52">
        <f>COUNTIFS(GNA_ANNA_MTLM_bugs!B:B,RTL_RDL_indicator!A52, GNA_ANNA_MTLM_bugs!U:U,"GNA_MTLSOCM",GNA_ANNA_MTLM_bugs!E:E,"r*")</f>
        <v>0</v>
      </c>
      <c r="V52" s="7">
        <f t="shared" si="34"/>
        <v>16</v>
      </c>
      <c r="W52" s="8">
        <f>COUNTIFS(GNA_ANNA_MTLM_bugs!Q:Q,RTL_RDL_indicator!A52,GNA_ANNA_MTLM_bugs!H:H,"reject*",GNA_ANNA_MTLM_bugs!E:E,"r*",GNA_ANNA_MTLM_bugs!U:U,"GNA_MTLSOCM")</f>
        <v>0</v>
      </c>
      <c r="X52" s="7">
        <f t="shared" si="35"/>
        <v>0</v>
      </c>
      <c r="Y52" s="8">
        <f>COUNTIFS(GNA_ANNA_MTLM_bugs!P:P, RTL_RDL_indicator!A52, GNA_ANNA_MTLM_bugs!H:H, "complete", GNA_ANNA_MTLM_bugs!E:E, "r*", GNA_ANNA_MTLM_bugs!U:U, "GNA_MTLSOCM")</f>
        <v>0</v>
      </c>
      <c r="Z52" s="7">
        <f t="shared" si="36"/>
        <v>9</v>
      </c>
      <c r="AA52" s="9">
        <f t="shared" si="37"/>
        <v>9</v>
      </c>
      <c r="AB52">
        <f>COUNTIFS(GNA_ANNA_MTLM_bugs!E:E,"r*", GNA_ANNA_MTLM_bugs!U:U, "GNA_MTLSOCM",GNA_ANNA_MTLM_bugs!O:O,RTL_RDL_indicator!A52,GNA_ANNA_MTLM_bugs!H:H,"repo_modified")</f>
        <v>0</v>
      </c>
      <c r="AC52" s="7">
        <f t="shared" si="38"/>
        <v>3</v>
      </c>
      <c r="AD52" s="8">
        <f>COUNTIFS(GNA_ANNA_MTLM_bugs!E:E,"r*", GNA_ANNA_MTLM_bugs!U:U, "GNA_MTLSOCM",GNA_ANNA_MTLM_bugs!B:B,RTL_RDL_indicator!A52,GNA_ANNA_MTLM_bugs!H:H,"change_d*")</f>
        <v>0</v>
      </c>
      <c r="AE52" s="7">
        <f t="shared" si="39"/>
        <v>0</v>
      </c>
      <c r="AF52" s="8">
        <f>COUNTIFS(GNA_ANNA_MTLM_bugs!E:E,"r*", GNA_ANNA_MTLM_bugs!U:U, "GNA_ANNA_ACE*",GNA_ANNA_MTLM_bugs!B:B,RTL_RDL_indicator!A52,GNA_ANNA_MTLM_bugs!H:H,"open")</f>
        <v>0</v>
      </c>
      <c r="AG52" s="7">
        <f t="shared" si="40"/>
        <v>3</v>
      </c>
      <c r="AH52" s="9">
        <f t="shared" si="41"/>
        <v>6</v>
      </c>
      <c r="AI52">
        <v>0</v>
      </c>
      <c r="AJ52">
        <f t="shared" si="18"/>
        <v>20</v>
      </c>
    </row>
    <row r="53" spans="1:36" x14ac:dyDescent="0.3">
      <c r="A53" s="10" t="s">
        <v>597</v>
      </c>
      <c r="B53">
        <f>COUNTIFS(GNA_ANNA_MTLM_bugs!B:B,RTL_RDL_indicator!A53, GNA_ANNA_MTLM_bugs!U:U,"GNA_ANNA_ACE-MTLSOCM",GNA_ANNA_MTLM_bugs!E:E,"r*")</f>
        <v>0</v>
      </c>
      <c r="C53" s="7">
        <f t="shared" si="26"/>
        <v>72</v>
      </c>
      <c r="D53" s="8">
        <f>COUNTIFS(GNA_ANNA_MTLM_bugs!Q:Q, RTL_RDL_indicator!A53, GNA_ANNA_MTLM_bugs!H:H, "reject*", GNA_ANNA_MTLM_bugs!E:E, "r*",GNA_ANNA_MTLM_bugs!U:U,"GNA_ANNA_ACE-MTLSOCM")</f>
        <v>0</v>
      </c>
      <c r="E53" s="7">
        <f t="shared" si="27"/>
        <v>4</v>
      </c>
      <c r="F53" s="8">
        <f>COUNTIFS(GNA_ANNA_MTLM_bugs!P:P, RTL_RDL_indicator!A53, GNA_ANNA_MTLM_bugs!H:H, "complete", GNA_ANNA_MTLM_bugs!E:E, "r*", GNA_ANNA_MTLM_bugs!U:U, "GNA_ANNA_ACE-MTLSOCM")</f>
        <v>0</v>
      </c>
      <c r="G53" s="7">
        <f t="shared" si="28"/>
        <v>59</v>
      </c>
      <c r="H53" s="9">
        <f t="shared" si="29"/>
        <v>63</v>
      </c>
      <c r="I53">
        <f>COUNTIFS(GNA_ANNA_MTLM_bugs!E:E,"r*", GNA_ANNA_MTLM_bugs!U:U, "GNA_ANNA_ACE*",GNA_ANNA_MTLM_bugs!O:O,RTL_RDL_indicator!A53,GNA_ANNA_MTLM_bugs!H:H,"repo_modified")</f>
        <v>0</v>
      </c>
      <c r="J53" s="7">
        <f t="shared" si="30"/>
        <v>6</v>
      </c>
      <c r="K53" s="8">
        <f>COUNTIFS(GNA_ANNA_MTLM_bugs!E:E,"r*", GNA_ANNA_MTLM_bugs!U:U, "GNA_ANNA_ACE*",GNA_ANNA_MTLM_bugs!B:B,RTL_RDL_indicator!A53,GNA_ANNA_MTLM_bugs!H:H,"open")</f>
        <v>0</v>
      </c>
      <c r="L53" s="7">
        <f t="shared" si="31"/>
        <v>3</v>
      </c>
      <c r="M53" s="14">
        <f>COUNTIFS(GNA_ANNA_MTLM_bugs!E:E,"r*", GNA_ANNA_MTLM_bugs!U:U, "GNA_ANNA_ACE*",GNA_ANNA_MTLM_bugs!B:B,RTL_RDL_indicator!A53,GNA_ANNA_MTLM_bugs!H:H,"change_d*")</f>
        <v>0</v>
      </c>
      <c r="N53" s="7">
        <f t="shared" si="32"/>
        <v>0</v>
      </c>
      <c r="O53" s="9">
        <f t="shared" si="33"/>
        <v>9</v>
      </c>
      <c r="P53">
        <v>0</v>
      </c>
      <c r="Q53">
        <f t="shared" si="10"/>
        <v>90</v>
      </c>
      <c r="T53" s="8" t="s">
        <v>597</v>
      </c>
      <c r="U53">
        <f>COUNTIFS(GNA_ANNA_MTLM_bugs!B:B,RTL_RDL_indicator!A53, GNA_ANNA_MTLM_bugs!U:U,"GNA_MTLSOCM",GNA_ANNA_MTLM_bugs!E:E,"r*")</f>
        <v>0</v>
      </c>
      <c r="V53" s="7">
        <f t="shared" si="34"/>
        <v>16</v>
      </c>
      <c r="W53" s="8">
        <f>COUNTIFS(GNA_ANNA_MTLM_bugs!Q:Q,RTL_RDL_indicator!A53,GNA_ANNA_MTLM_bugs!H:H,"reject*",GNA_ANNA_MTLM_bugs!E:E,"r*",GNA_ANNA_MTLM_bugs!U:U,"GNA_MTLSOCM")</f>
        <v>0</v>
      </c>
      <c r="X53" s="7">
        <f t="shared" si="35"/>
        <v>0</v>
      </c>
      <c r="Y53" s="8">
        <f>COUNTIFS(GNA_ANNA_MTLM_bugs!P:P, RTL_RDL_indicator!A53, GNA_ANNA_MTLM_bugs!H:H, "complete", GNA_ANNA_MTLM_bugs!E:E, "r*", GNA_ANNA_MTLM_bugs!U:U, "GNA_MTLSOCM")</f>
        <v>0</v>
      </c>
      <c r="Z53" s="7">
        <f t="shared" si="36"/>
        <v>9</v>
      </c>
      <c r="AA53" s="9">
        <f t="shared" si="37"/>
        <v>9</v>
      </c>
      <c r="AB53">
        <f>COUNTIFS(GNA_ANNA_MTLM_bugs!E:E,"r*", GNA_ANNA_MTLM_bugs!U:U, "GNA_MTLSOCM",GNA_ANNA_MTLM_bugs!O:O,RTL_RDL_indicator!A53,GNA_ANNA_MTLM_bugs!H:H,"repo_modified")</f>
        <v>0</v>
      </c>
      <c r="AC53" s="7">
        <f t="shared" si="38"/>
        <v>3</v>
      </c>
      <c r="AD53" s="8">
        <f>COUNTIFS(GNA_ANNA_MTLM_bugs!E:E,"r*", GNA_ANNA_MTLM_bugs!U:U, "GNA_MTLSOCM",GNA_ANNA_MTLM_bugs!B:B,RTL_RDL_indicator!A53,GNA_ANNA_MTLM_bugs!H:H,"change_d*")</f>
        <v>0</v>
      </c>
      <c r="AE53" s="7">
        <f t="shared" si="39"/>
        <v>0</v>
      </c>
      <c r="AF53" s="8">
        <f>COUNTIFS(GNA_ANNA_MTLM_bugs!E:E,"r*", GNA_ANNA_MTLM_bugs!U:U, "GNA_ANNA_ACE*",GNA_ANNA_MTLM_bugs!B:B,RTL_RDL_indicator!A53,GNA_ANNA_MTLM_bugs!H:H,"open")</f>
        <v>0</v>
      </c>
      <c r="AG53" s="7">
        <f t="shared" si="40"/>
        <v>3</v>
      </c>
      <c r="AH53" s="9">
        <f t="shared" si="41"/>
        <v>6</v>
      </c>
      <c r="AI53">
        <v>0</v>
      </c>
      <c r="AJ53">
        <f t="shared" si="18"/>
        <v>20</v>
      </c>
    </row>
  </sheetData>
  <mergeCells count="2">
    <mergeCell ref="B3:Q3"/>
    <mergeCell ref="U3:AH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180F-584B-4D46-9A2A-9D22A1E4251E}">
  <dimension ref="A1:B26"/>
  <sheetViews>
    <sheetView workbookViewId="0"/>
  </sheetViews>
  <sheetFormatPr defaultRowHeight="14.4" x14ac:dyDescent="0.3"/>
  <sheetData>
    <row r="1" spans="1:2" x14ac:dyDescent="0.3">
      <c r="A1" t="s">
        <v>325</v>
      </c>
      <c r="B1" t="s">
        <v>369</v>
      </c>
    </row>
    <row r="2" spans="1:2" x14ac:dyDescent="0.3">
      <c r="A2" t="s">
        <v>326</v>
      </c>
      <c r="B2" t="s">
        <v>370</v>
      </c>
    </row>
    <row r="3" spans="1:2" x14ac:dyDescent="0.3">
      <c r="A3" t="s">
        <v>327</v>
      </c>
      <c r="B3" t="s">
        <v>371</v>
      </c>
    </row>
    <row r="4" spans="1:2" x14ac:dyDescent="0.3">
      <c r="A4" t="s">
        <v>328</v>
      </c>
      <c r="B4" t="s">
        <v>372</v>
      </c>
    </row>
    <row r="5" spans="1:2" x14ac:dyDescent="0.3">
      <c r="A5" t="s">
        <v>329</v>
      </c>
      <c r="B5" t="s">
        <v>373</v>
      </c>
    </row>
    <row r="6" spans="1:2" x14ac:dyDescent="0.3">
      <c r="A6" t="s">
        <v>330</v>
      </c>
      <c r="B6" t="s">
        <v>374</v>
      </c>
    </row>
    <row r="7" spans="1:2" x14ac:dyDescent="0.3">
      <c r="A7" t="s">
        <v>331</v>
      </c>
      <c r="B7" t="s">
        <v>375</v>
      </c>
    </row>
    <row r="8" spans="1:2" x14ac:dyDescent="0.3">
      <c r="A8" t="s">
        <v>332</v>
      </c>
      <c r="B8" t="s">
        <v>376</v>
      </c>
    </row>
    <row r="9" spans="1:2" x14ac:dyDescent="0.3">
      <c r="A9" t="s">
        <v>333</v>
      </c>
      <c r="B9" t="s">
        <v>103</v>
      </c>
    </row>
    <row r="10" spans="1:2" x14ac:dyDescent="0.3">
      <c r="A10" t="s">
        <v>334</v>
      </c>
      <c r="B10" t="s">
        <v>377</v>
      </c>
    </row>
    <row r="11" spans="1:2" x14ac:dyDescent="0.3">
      <c r="A11" t="s">
        <v>335</v>
      </c>
      <c r="B11" t="s">
        <v>378</v>
      </c>
    </row>
    <row r="12" spans="1:2" x14ac:dyDescent="0.3">
      <c r="A12" t="s">
        <v>336</v>
      </c>
      <c r="B12" t="s">
        <v>320</v>
      </c>
    </row>
    <row r="13" spans="1:2" x14ac:dyDescent="0.3">
      <c r="A13" t="s">
        <v>337</v>
      </c>
      <c r="B13" t="s">
        <v>379</v>
      </c>
    </row>
    <row r="14" spans="1:2" x14ac:dyDescent="0.3">
      <c r="A14" t="s">
        <v>338</v>
      </c>
      <c r="B14" t="s">
        <v>380</v>
      </c>
    </row>
    <row r="15" spans="1:2" x14ac:dyDescent="0.3">
      <c r="A15" t="s">
        <v>339</v>
      </c>
      <c r="B15" t="s">
        <v>381</v>
      </c>
    </row>
    <row r="16" spans="1:2" x14ac:dyDescent="0.3">
      <c r="A16" t="s">
        <v>340</v>
      </c>
      <c r="B16" t="s">
        <v>382</v>
      </c>
    </row>
    <row r="17" spans="1:2" x14ac:dyDescent="0.3">
      <c r="A17" t="s">
        <v>341</v>
      </c>
      <c r="B17" t="s">
        <v>383</v>
      </c>
    </row>
    <row r="18" spans="1:2" x14ac:dyDescent="0.3">
      <c r="A18" t="s">
        <v>342</v>
      </c>
      <c r="B18" t="s">
        <v>384</v>
      </c>
    </row>
    <row r="19" spans="1:2" x14ac:dyDescent="0.3">
      <c r="A19" t="s">
        <v>343</v>
      </c>
      <c r="B19" t="s">
        <v>385</v>
      </c>
    </row>
    <row r="20" spans="1:2" x14ac:dyDescent="0.3">
      <c r="A20" t="s">
        <v>344</v>
      </c>
      <c r="B20" t="s">
        <v>386</v>
      </c>
    </row>
    <row r="21" spans="1:2" x14ac:dyDescent="0.3">
      <c r="A21" t="s">
        <v>345</v>
      </c>
      <c r="B21" t="s">
        <v>387</v>
      </c>
    </row>
    <row r="22" spans="1:2" x14ac:dyDescent="0.3">
      <c r="A22" t="s">
        <v>346</v>
      </c>
      <c r="B22" t="s">
        <v>285</v>
      </c>
    </row>
    <row r="23" spans="1:2" x14ac:dyDescent="0.3">
      <c r="A23" t="s">
        <v>347</v>
      </c>
      <c r="B23" t="s">
        <v>388</v>
      </c>
    </row>
    <row r="24" spans="1:2" x14ac:dyDescent="0.3">
      <c r="B24" t="s">
        <v>389</v>
      </c>
    </row>
    <row r="25" spans="1:2" x14ac:dyDescent="0.3">
      <c r="B25" t="s">
        <v>390</v>
      </c>
    </row>
    <row r="26" spans="1:2" x14ac:dyDescent="0.3">
      <c r="B26" t="s">
        <v>391</v>
      </c>
    </row>
  </sheetData>
  <pageMargins left="0.7" right="0.7" top="0.75" bottom="0.75" header="0.3" footer="0.3"/>
  <customProperties>
    <customPr name="ES_ISVALIDATIONWORKSHEET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4718-5EDB-4DEE-B9FF-08084AB9825A}">
  <dimension ref="A1:BL57"/>
  <sheetViews>
    <sheetView zoomScale="70" zoomScaleNormal="70" workbookViewId="0">
      <pane ySplit="3" topLeftCell="A37" activePane="bottomLeft" state="frozen"/>
      <selection pane="bottomLeft" activeCell="X57" sqref="X57"/>
    </sheetView>
  </sheetViews>
  <sheetFormatPr defaultRowHeight="14.4" x14ac:dyDescent="0.3"/>
  <cols>
    <col min="1" max="1" width="4.5546875" customWidth="1"/>
    <col min="2" max="2" width="14.77734375" customWidth="1"/>
    <col min="3" max="3" width="12.109375" style="15" customWidth="1"/>
    <col min="4" max="4" width="11.6640625" style="15" customWidth="1"/>
    <col min="5" max="9" width="11.6640625" style="16" customWidth="1"/>
    <col min="10" max="11" width="8.88671875" style="15" customWidth="1"/>
    <col min="12" max="12" width="8.88671875" style="16" customWidth="1"/>
    <col min="13" max="13" width="8.88671875" style="15" customWidth="1"/>
    <col min="14" max="14" width="10.33203125" style="16" customWidth="1"/>
    <col min="15" max="15" width="8.88671875" style="16" customWidth="1"/>
    <col min="16" max="16" width="8.88671875" style="15" customWidth="1"/>
    <col min="17" max="22" width="8.88671875" style="16" customWidth="1"/>
    <col min="23" max="26" width="8.88671875" style="15" customWidth="1"/>
    <col min="27" max="32" width="8.88671875" style="15"/>
    <col min="34" max="34" width="14.77734375" customWidth="1"/>
  </cols>
  <sheetData>
    <row r="1" spans="1:64" ht="28.2" customHeight="1" x14ac:dyDescent="0.3">
      <c r="A1" s="8"/>
      <c r="B1" s="35" t="s">
        <v>697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H1" s="34" t="s">
        <v>718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1:64" x14ac:dyDescent="0.3">
      <c r="B2" s="30"/>
      <c r="C2" s="36" t="s">
        <v>730</v>
      </c>
      <c r="D2" s="36"/>
      <c r="E2" s="36"/>
      <c r="F2" s="36"/>
      <c r="G2" s="36"/>
      <c r="H2" s="36"/>
      <c r="I2" s="36"/>
      <c r="J2" s="37" t="s">
        <v>731</v>
      </c>
      <c r="K2" s="37"/>
      <c r="L2" s="37"/>
      <c r="M2" s="37"/>
      <c r="N2" s="37"/>
      <c r="O2" s="37"/>
      <c r="P2" s="37"/>
      <c r="Q2" s="38" t="s">
        <v>732</v>
      </c>
      <c r="R2" s="38"/>
      <c r="S2" s="38"/>
      <c r="T2" s="38"/>
      <c r="U2" s="38"/>
      <c r="V2" s="38"/>
      <c r="W2" s="38"/>
      <c r="X2" s="38"/>
      <c r="Y2" s="38"/>
      <c r="Z2" s="39"/>
      <c r="AA2" s="40" t="s">
        <v>725</v>
      </c>
      <c r="AB2" s="41"/>
      <c r="AC2" s="41"/>
      <c r="AD2" s="41"/>
      <c r="AE2" s="41"/>
      <c r="AF2" s="42"/>
      <c r="AI2" s="46" t="s">
        <v>730</v>
      </c>
      <c r="AJ2" s="46"/>
      <c r="AK2" s="46"/>
      <c r="AL2" s="46"/>
      <c r="AM2" s="46"/>
      <c r="AN2" s="46"/>
      <c r="AO2" s="46"/>
      <c r="AP2" s="45" t="s">
        <v>728</v>
      </c>
      <c r="AQ2" s="45"/>
      <c r="AR2" s="45"/>
      <c r="AS2" s="45"/>
      <c r="AT2" s="45"/>
      <c r="AU2" s="45"/>
      <c r="AV2" s="45"/>
      <c r="AW2" s="46" t="s">
        <v>729</v>
      </c>
      <c r="AX2" s="46"/>
      <c r="AY2" s="46"/>
      <c r="AZ2" s="46"/>
      <c r="BA2" s="46"/>
      <c r="BB2" s="46"/>
      <c r="BC2" s="46"/>
      <c r="BD2" s="46"/>
      <c r="BE2" s="46"/>
      <c r="BF2" s="46"/>
      <c r="BG2" s="43" t="s">
        <v>725</v>
      </c>
      <c r="BH2" s="43"/>
      <c r="BI2" s="43"/>
      <c r="BJ2" s="43"/>
      <c r="BK2" s="43"/>
      <c r="BL2" s="44"/>
    </row>
    <row r="3" spans="1:64" ht="43.2" x14ac:dyDescent="0.3">
      <c r="B3" s="20" t="s">
        <v>1</v>
      </c>
      <c r="C3" s="21" t="s">
        <v>698</v>
      </c>
      <c r="D3" s="21" t="s">
        <v>699</v>
      </c>
      <c r="E3" s="21" t="s">
        <v>681</v>
      </c>
      <c r="F3" s="21" t="s">
        <v>683</v>
      </c>
      <c r="G3" s="21" t="s">
        <v>684</v>
      </c>
      <c r="H3" s="21" t="s">
        <v>685</v>
      </c>
      <c r="I3" s="21" t="s">
        <v>696</v>
      </c>
      <c r="J3" s="21" t="s">
        <v>165</v>
      </c>
      <c r="K3" s="21" t="s">
        <v>166</v>
      </c>
      <c r="L3" s="21" t="s">
        <v>688</v>
      </c>
      <c r="M3" s="21" t="s">
        <v>689</v>
      </c>
      <c r="N3" s="21" t="s">
        <v>706</v>
      </c>
      <c r="O3" s="21" t="s">
        <v>707</v>
      </c>
      <c r="P3" s="21" t="s">
        <v>695</v>
      </c>
      <c r="Q3" s="21" t="s">
        <v>188</v>
      </c>
      <c r="R3" s="21" t="s">
        <v>714</v>
      </c>
      <c r="S3" s="21" t="s">
        <v>187</v>
      </c>
      <c r="T3" s="21" t="s">
        <v>710</v>
      </c>
      <c r="U3" s="21" t="s">
        <v>186</v>
      </c>
      <c r="V3" s="21" t="s">
        <v>711</v>
      </c>
      <c r="W3" s="21" t="s">
        <v>185</v>
      </c>
      <c r="X3" s="21" t="s">
        <v>712</v>
      </c>
      <c r="Y3" s="21" t="s">
        <v>708</v>
      </c>
      <c r="Z3" s="21" t="s">
        <v>713</v>
      </c>
      <c r="AA3" s="21" t="s">
        <v>722</v>
      </c>
      <c r="AB3" s="21" t="s">
        <v>719</v>
      </c>
      <c r="AC3" s="21" t="s">
        <v>723</v>
      </c>
      <c r="AD3" s="21" t="s">
        <v>720</v>
      </c>
      <c r="AE3" s="21" t="s">
        <v>724</v>
      </c>
      <c r="AF3" s="21" t="s">
        <v>721</v>
      </c>
      <c r="AH3" s="27" t="s">
        <v>1</v>
      </c>
      <c r="AI3" s="27" t="s">
        <v>698</v>
      </c>
      <c r="AJ3" s="27" t="s">
        <v>699</v>
      </c>
      <c r="AK3" s="27" t="s">
        <v>681</v>
      </c>
      <c r="AL3" s="27" t="s">
        <v>683</v>
      </c>
      <c r="AM3" s="27" t="s">
        <v>684</v>
      </c>
      <c r="AN3" s="27" t="s">
        <v>685</v>
      </c>
      <c r="AO3" s="27" t="s">
        <v>696</v>
      </c>
      <c r="AP3" s="27" t="s">
        <v>165</v>
      </c>
      <c r="AQ3" s="27" t="s">
        <v>166</v>
      </c>
      <c r="AR3" s="27" t="s">
        <v>688</v>
      </c>
      <c r="AS3" s="27" t="s">
        <v>689</v>
      </c>
      <c r="AT3" s="27" t="s">
        <v>706</v>
      </c>
      <c r="AU3" s="27" t="s">
        <v>707</v>
      </c>
      <c r="AV3" s="27" t="s">
        <v>695</v>
      </c>
      <c r="AW3" s="27" t="s">
        <v>715</v>
      </c>
      <c r="AX3" s="27" t="s">
        <v>716</v>
      </c>
      <c r="AY3" s="27" t="s">
        <v>187</v>
      </c>
      <c r="AZ3" s="27" t="s">
        <v>717</v>
      </c>
      <c r="BA3" s="27" t="s">
        <v>186</v>
      </c>
      <c r="BB3" s="27" t="s">
        <v>711</v>
      </c>
      <c r="BC3" s="27" t="s">
        <v>185</v>
      </c>
      <c r="BD3" s="27" t="s">
        <v>712</v>
      </c>
      <c r="BE3" s="27" t="s">
        <v>709</v>
      </c>
      <c r="BF3" s="27" t="s">
        <v>713</v>
      </c>
      <c r="BG3" s="27" t="s">
        <v>722</v>
      </c>
      <c r="BH3" s="21" t="s">
        <v>719</v>
      </c>
      <c r="BI3" s="21" t="s">
        <v>723</v>
      </c>
      <c r="BJ3" s="21" t="s">
        <v>720</v>
      </c>
      <c r="BK3" s="21" t="s">
        <v>724</v>
      </c>
      <c r="BL3" s="21" t="s">
        <v>721</v>
      </c>
    </row>
    <row r="4" spans="1:64" x14ac:dyDescent="0.3">
      <c r="B4" s="22" t="s">
        <v>91</v>
      </c>
      <c r="C4" s="23">
        <f>COUNTIFS(GNA_ANNA_MTLM_bugs!B:B,Overall_indicator!B4, GNA_ANNA_MTLM_bugs!U:U,"GNA_ANNA_ACE-MTLSOCM")</f>
        <v>1</v>
      </c>
      <c r="D4" s="24">
        <f>C4</f>
        <v>1</v>
      </c>
      <c r="E4" s="25">
        <f>COUNTIFS(GNA_ANNA_MTLM_bugs!Q:Q, Overall_indicator!B4, GNA_ANNA_MTLM_bugs!H:H, "reject*", GNA_ANNA_MTLM_bugs!U:U, "GNA_ANNA_ACE-MTLSOCM")</f>
        <v>0</v>
      </c>
      <c r="F4" s="24">
        <f>E4</f>
        <v>0</v>
      </c>
      <c r="G4" s="25">
        <f>COUNTIFS(GNA_ANNA_MTLM_bugs!P:P,Overall_indicator!B4,GNA_ANNA_MTLM_bugs!H:H, "complete*",GNA_ANNA_MTLM_bugs!U:U,"GNA_ANNA_ACE-MTLSOCM")</f>
        <v>0</v>
      </c>
      <c r="H4" s="24">
        <f>G4</f>
        <v>0</v>
      </c>
      <c r="I4" s="26">
        <f>SUM(F4,H4)</f>
        <v>0</v>
      </c>
      <c r="J4" s="23">
        <f>COUNTIFS(GNA_ANNA_MTLM_bugs!O:O,Overall_indicator!B4,GNA_ANNA_MTLM_bugs!H:H,"repo_modified", GNA_ANNA_MTLM_bugs!U:U, "GNA_ANNA_ACE-MTLSOCM")</f>
        <v>0</v>
      </c>
      <c r="K4" s="24">
        <f>J4</f>
        <v>0</v>
      </c>
      <c r="L4" s="25">
        <f>COUNTIFS(GNA_ANNA_MTLM_bugs!R:R,Overall_indicator!B4,GNA_ANNA_MTLM_bugs!H:H,"change_define*", GNA_ANNA_MTLM_bugs!U:U, "GNA_ANNA_ACE-MTLSOCM")</f>
        <v>0</v>
      </c>
      <c r="M4" s="24">
        <f>K4</f>
        <v>0</v>
      </c>
      <c r="N4" s="25">
        <f>COUNTIFS(GNA_ANNA_MTLM_bugs!B:B,Overall_indicator!B4,GNA_ANNA_MTLM_bugs!H:H,"open", GNA_ANNA_MTLM_bugs!U:U,"GNA_ANNA_ACE-MTLSOCM")</f>
        <v>0</v>
      </c>
      <c r="O4" s="24">
        <f>N4</f>
        <v>0</v>
      </c>
      <c r="P4" s="26">
        <f>SUM(K4,M4,O4)</f>
        <v>0</v>
      </c>
      <c r="Q4" s="25">
        <f>COUNTIFS(GNA_ANNA_MTLM_bugs!B:B,Overall_indicator!B4,GNA_ANNA_MTLM_bugs!E:E,"doc",GNA_ANNA_MTLM_bugs!U:U, "GNA_ANNA_ACE-MTLSOCM")</f>
        <v>0</v>
      </c>
      <c r="R4" s="24">
        <f>Q4</f>
        <v>0</v>
      </c>
      <c r="S4" s="25">
        <f>COUNTIFS(GNA_ANNA_MTLM_bugs!B:B,Overall_indicator!B4,GNA_ANNA_MTLM_bugs!E:E,"r*", GNA_ANNA_MTLM_bugs!U:U, "GNA_ANNA_ACE-MTLSOCM")</f>
        <v>0</v>
      </c>
      <c r="T4" s="24">
        <f>S4</f>
        <v>0</v>
      </c>
      <c r="U4" s="25">
        <f>COUNTIFS(GNA_ANNA_MTLM_bugs!B:B,Overall_indicator!B4,GNA_ANNA_MTLM_bugs!E:E,"verif", GNA_ANNA_MTLM_bugs!U:U, "GNA_ANNA_ACE-MTLSOCM")</f>
        <v>1</v>
      </c>
      <c r="V4" s="24">
        <f>U4</f>
        <v>1</v>
      </c>
      <c r="W4" s="23">
        <f>COUNTIFS(GNA_ANNA_MTLM_bugs!B:B,Overall_indicator!B4,GNA_ANNA_MTLM_bugs!E:E,"other", GNA_ANNA_MTLM_bugs!U:U, "GNA_ANNA_ACE-MTLSOCM")</f>
        <v>0</v>
      </c>
      <c r="X4" s="24">
        <f>W4</f>
        <v>0</v>
      </c>
      <c r="Y4" s="23">
        <f>COUNTIFS(GNA_ANNA_MTLM_bugs!B:B,Overall_indicator!B4,GNA_ANNA_MTLM_bugs!E:E,"tfm",  GNA_ANNA_MTLM_bugs!U:U, "GNA_ANNA_ACE-MTLSOCM") + COUNTIFS(GNA_ANNA_MTLM_bugs!B:B,Overall_indicator!B4,GNA_ANNA_MTLM_bugs!E:E,"support",  GNA_ANNA_MTLM_bugs!U:U, "GNA_ANNA_ACE-MTLSOCM")</f>
        <v>0</v>
      </c>
      <c r="Z4" s="24">
        <f>Y4</f>
        <v>0</v>
      </c>
      <c r="AA4" s="25">
        <f>COUNTIFS(GNA_ANNA_MTLM_bugs!B:B,Overall_indicator!B4, GNA_ANNA_MTLM_bugs!S:S, "int*",GNA_ANNA_MTLM_bugs!U:U, "GNA_ANNA_ACE-MTLSOCM")</f>
        <v>1</v>
      </c>
      <c r="AB4" s="24">
        <f>AA4</f>
        <v>1</v>
      </c>
      <c r="AC4" s="25">
        <f>COUNTIFS(GNA_ANNA_MTLM_bugs!B:B,Overall_indicator!B4, GNA_ANNA_MTLM_bugs!S:S, "ext*",GNA_ANNA_MTLM_bugs!U:U, "GNA_ANNA_ACE-MTLSOCM")</f>
        <v>0</v>
      </c>
      <c r="AD4" s="24">
        <f>AC4</f>
        <v>0</v>
      </c>
      <c r="AE4" s="25">
        <f>COUNTIFS(GNA_ANNA_MTLM_bugs!B:B,Overall_indicator!B4, GNA_ANNA_MTLM_bugs!S:S, "sighting",GNA_ANNA_MTLM_bugs!U:U, "GNA_ANNA_ACE-MTLSOCM")</f>
        <v>0</v>
      </c>
      <c r="AF4" s="24">
        <f>AE4</f>
        <v>0</v>
      </c>
      <c r="AH4" s="15" t="s">
        <v>91</v>
      </c>
      <c r="AI4" s="15">
        <f>COUNTIFS(GNA_ANNA_MTLM_bugs!B:B,Overall_indicator!B4, GNA_ANNA_MTLM_bugs!U:U,"GNA_MTLSOCM")</f>
        <v>0</v>
      </c>
      <c r="AJ4" s="18">
        <f>AI4</f>
        <v>0</v>
      </c>
      <c r="AK4" s="16">
        <f>COUNTIFS(GNA_ANNA_MTLM_bugs!Q:Q, Overall_indicator!B4, GNA_ANNA_MTLM_bugs!H:H, "reject*", GNA_ANNA_MTLM_bugs!U:U, "GNA_MTLSOCM")</f>
        <v>0</v>
      </c>
      <c r="AL4" s="18">
        <f>AK4</f>
        <v>0</v>
      </c>
      <c r="AM4" s="16">
        <f>COUNTIFS(GNA_ANNA_MTLM_bugs!P:P,Overall_indicator!B4,GNA_ANNA_MTLM_bugs!H:H, "complete*",GNA_ANNA_MTLM_bugs!U:U,"GNA_MTLSOCM")</f>
        <v>0</v>
      </c>
      <c r="AN4" s="18">
        <f>AM4</f>
        <v>0</v>
      </c>
      <c r="AO4" s="19">
        <f>SUM(AL4,AN4)</f>
        <v>0</v>
      </c>
      <c r="AP4" s="15">
        <f>COUNTIFS(GNA_ANNA_MTLM_bugs!O:O,Overall_indicator!B4,GNA_ANNA_MTLM_bugs!H:H,"repo_modified", GNA_ANNA_MTLM_bugs!U:U, "GNA_MTLSOCM")</f>
        <v>0</v>
      </c>
      <c r="AQ4" s="18">
        <f>AP4</f>
        <v>0</v>
      </c>
      <c r="AR4" s="16">
        <f>COUNTIFS(GNA_ANNA_MTLM_bugs!R:R,Overall_indicator!B4,GNA_ANNA_MTLM_bugs!H:H,"change_define*", GNA_ANNA_MTLM_bugs!U:U, "GNA_MTLSOCM")</f>
        <v>0</v>
      </c>
      <c r="AS4" s="18">
        <f>AQ4</f>
        <v>0</v>
      </c>
      <c r="AT4" s="16">
        <f>COUNTIFS(GNA_ANNA_MTLM_bugs!B:B,Overall_indicator!B4,GNA_ANNA_MTLM_bugs!H:H,"open", GNA_ANNA_MTLM_bugs!U:U,"GNA_MTLSOCM")</f>
        <v>0</v>
      </c>
      <c r="AU4" s="18">
        <f>AT4</f>
        <v>0</v>
      </c>
      <c r="AV4" s="19">
        <f>SUM(AQ4,AS4,AU4)</f>
        <v>0</v>
      </c>
      <c r="AW4" s="16">
        <f>COUNTIFS(GNA_ANNA_MTLM_bugs!B:B,Overall_indicator!B4,GNA_ANNA_MTLM_bugs!E:E,"doc",GNA_ANNA_MTLM_bugs!U:U, "GNA_MTLSOCM")</f>
        <v>0</v>
      </c>
      <c r="AX4" s="18">
        <f>AW4</f>
        <v>0</v>
      </c>
      <c r="AY4" s="16">
        <f>COUNTIFS(GNA_ANNA_MTLM_bugs!B:B,Overall_indicator!B4,GNA_ANNA_MTLM_bugs!E:E,"r*",GNA_ANNA_MTLM_bugs!U:U, "GNA_MTLSOCM")</f>
        <v>0</v>
      </c>
      <c r="AZ4" s="18">
        <f>AY4</f>
        <v>0</v>
      </c>
      <c r="BA4" s="16">
        <f>COUNTIFS(GNA_ANNA_MTLM_bugs!B:B,Overall_indicator!B4,GNA_ANNA_MTLM_bugs!E:E,"verif",GNA_ANNA_MTLM_bugs!U:U, "GNA_MTLSOCM")</f>
        <v>0</v>
      </c>
      <c r="BB4" s="18">
        <f>BA4</f>
        <v>0</v>
      </c>
      <c r="BC4" s="15">
        <f>COUNTIFS(GNA_ANNA_MTLM_bugs!B:B,Overall_indicator!B4,GNA_ANNA_MTLM_bugs!E:E,"other",GNA_ANNA_MTLM_bugs!U:U, "GNA_MTLSOCM")</f>
        <v>0</v>
      </c>
      <c r="BD4" s="18">
        <f>BC4</f>
        <v>0</v>
      </c>
      <c r="BE4" s="15">
        <f>COUNTIFS(GNA_ANNA_MTLM_bugs!B:B,Overall_indicator!B4,GNA_ANNA_MTLM_bugs!E:E,"tfm",  GNA_ANNA_MTLM_bugs!U:U, "GNA_MTLSOCM") + COUNTIFS(GNA_ANNA_MTLM_bugs!B:B,Overall_indicator!B4,GNA_ANNA_MTLM_bugs!E:E,"support",  GNA_ANNA_MTLM_bugs!U:U, "GNA_MTLSOCM")</f>
        <v>0</v>
      </c>
      <c r="BF4" s="18">
        <f>BE4</f>
        <v>0</v>
      </c>
      <c r="BG4" s="16">
        <f>COUNTIFS(GNA_ANNA_MTLM_bugs!B:B,Overall_indicator!B4,GNA_ANNA_MTLM_bugs!S:S,"int*", GNA_ANNA_MTLM_bugs!U:U,"GNA_MTLSOCM")</f>
        <v>0</v>
      </c>
      <c r="BH4" s="18">
        <f>BG4</f>
        <v>0</v>
      </c>
      <c r="BI4" s="15">
        <f>COUNTIFS(GNA_ANNA_MTLM_bugs!B:B,Overall_indicator!B4,GNA_ANNA_MTLM_bugs!S:S,"ext*", GNA_ANNA_MTLM_bugs!U:U,"GNA_MTLSOCM")</f>
        <v>0</v>
      </c>
      <c r="BJ4" s="18">
        <f>BH4</f>
        <v>0</v>
      </c>
      <c r="BK4" s="15">
        <f>COUNTIFS(GNA_ANNA_MTLM_bugs!B:B,Overall_indicator!B4,GNA_ANNA_MTLM_bugs!S:S,"sighting", GNA_ANNA_MTLM_bugs!U:U,"GNA_MTLSOCM")</f>
        <v>0</v>
      </c>
      <c r="BL4" s="18">
        <f>BK4</f>
        <v>0</v>
      </c>
    </row>
    <row r="5" spans="1:64" x14ac:dyDescent="0.3">
      <c r="B5" s="22" t="s">
        <v>85</v>
      </c>
      <c r="C5" s="23">
        <f>COUNTIFS(GNA_ANNA_MTLM_bugs!B:B,Overall_indicator!B5, GNA_ANNA_MTLM_bugs!U:U,"GNA_ANNA_ACE-MTLSOCM")</f>
        <v>3</v>
      </c>
      <c r="D5" s="24">
        <f>D4+C5</f>
        <v>4</v>
      </c>
      <c r="E5" s="25">
        <f>COUNTIFS(GNA_ANNA_MTLM_bugs!Q:Q, Overall_indicator!B5, GNA_ANNA_MTLM_bugs!H:H, "reject*", GNA_ANNA_MTLM_bugs!U:U, "GNA_ANNA_ACE-MTLSOCM")</f>
        <v>0</v>
      </c>
      <c r="F5" s="24">
        <f>F4+E5</f>
        <v>0</v>
      </c>
      <c r="G5" s="25">
        <f>COUNTIFS(GNA_ANNA_MTLM_bugs!P:P,Overall_indicator!B5,GNA_ANNA_MTLM_bugs!H:H, "complete*",GNA_ANNA_MTLM_bugs!U:U,"GNA_ANNA_ACE-MTLSOCM")</f>
        <v>0</v>
      </c>
      <c r="H5" s="24">
        <f>H4+G5</f>
        <v>0</v>
      </c>
      <c r="I5" s="26">
        <f t="shared" ref="I5:I36" si="0">SUM(F5,H5)</f>
        <v>0</v>
      </c>
      <c r="J5" s="23">
        <f>COUNTIFS(GNA_ANNA_MTLM_bugs!O:O,Overall_indicator!B5,GNA_ANNA_MTLM_bugs!H:H,"repo_modified", GNA_ANNA_MTLM_bugs!U:U, "GNA_ANNA_ACE-MTLSOCM")</f>
        <v>0</v>
      </c>
      <c r="K5" s="24">
        <f>K4+J5</f>
        <v>0</v>
      </c>
      <c r="L5" s="25">
        <f>COUNTIFS(GNA_ANNA_MTLM_bugs!R:R,Overall_indicator!B5,GNA_ANNA_MTLM_bugs!H:H,"change_define*", GNA_ANNA_MTLM_bugs!U:U, "GNA_ANNA_ACE-MTLSOCM")</f>
        <v>0</v>
      </c>
      <c r="M5" s="24">
        <f>M4+L5</f>
        <v>0</v>
      </c>
      <c r="N5" s="25">
        <f>COUNTIFS(GNA_ANNA_MTLM_bugs!B:B,Overall_indicator!B5,GNA_ANNA_MTLM_bugs!H:H,"open", GNA_ANNA_MTLM_bugs!U:U,"GNA_ANNA_ACE-MTLSOCM")</f>
        <v>0</v>
      </c>
      <c r="O5" s="24">
        <f>O4+N5</f>
        <v>0</v>
      </c>
      <c r="P5" s="26">
        <f t="shared" ref="P5:P37" si="1">SUM(K5,M5,O5)</f>
        <v>0</v>
      </c>
      <c r="Q5" s="25">
        <f>COUNTIFS(GNA_ANNA_MTLM_bugs!B:B,Overall_indicator!B5,GNA_ANNA_MTLM_bugs!E:E,"doc",GNA_ANNA_MTLM_bugs!U:U, "GNA_ANNA_ACE-MTLSOCM")</f>
        <v>1</v>
      </c>
      <c r="R5" s="24">
        <f>R4+Q5</f>
        <v>1</v>
      </c>
      <c r="S5" s="25">
        <f>COUNTIFS(GNA_ANNA_MTLM_bugs!B:B,Overall_indicator!B5,GNA_ANNA_MTLM_bugs!E:E,"r*", GNA_ANNA_MTLM_bugs!U:U, "GNA_ANNA_ACE-MTLSOCM")</f>
        <v>2</v>
      </c>
      <c r="T5" s="24">
        <f>T4+S5</f>
        <v>2</v>
      </c>
      <c r="U5" s="25">
        <f>COUNTIFS(GNA_ANNA_MTLM_bugs!B:B,Overall_indicator!B5,GNA_ANNA_MTLM_bugs!E:E,"verif", GNA_ANNA_MTLM_bugs!U:U, "GNA_ANNA_ACE-MTLSOCM")</f>
        <v>0</v>
      </c>
      <c r="V5" s="24">
        <f>V4+U5</f>
        <v>1</v>
      </c>
      <c r="W5" s="23">
        <f>COUNTIFS(GNA_ANNA_MTLM_bugs!B:B,Overall_indicator!B5,GNA_ANNA_MTLM_bugs!E:E,"other", GNA_ANNA_MTLM_bugs!U:U, "GNA_ANNA_ACE-MTLSOCM")</f>
        <v>0</v>
      </c>
      <c r="X5" s="24">
        <f>X4+W5</f>
        <v>0</v>
      </c>
      <c r="Y5" s="23">
        <f>COUNTIFS(GNA_ANNA_MTLM_bugs!B:B,Overall_indicator!B5,GNA_ANNA_MTLM_bugs!E:E,"tfm",  GNA_ANNA_MTLM_bugs!U:U, "GNA_ANNA_ACE-MTLSOCM") + COUNTIFS(GNA_ANNA_MTLM_bugs!B:B,Overall_indicator!B5,GNA_ANNA_MTLM_bugs!E:E,"support",  GNA_ANNA_MTLM_bugs!U:U, "GNA_ANNA_ACE-MTLSOCM")</f>
        <v>0</v>
      </c>
      <c r="Z5" s="24">
        <f>Z4+Y5</f>
        <v>0</v>
      </c>
      <c r="AA5" s="25">
        <f>COUNTIFS(GNA_ANNA_MTLM_bugs!B:B,Overall_indicator!B5, GNA_ANNA_MTLM_bugs!S:S, "int*",GNA_ANNA_MTLM_bugs!U:U, "GNA_ANNA_ACE-MTLSOCM")</f>
        <v>3</v>
      </c>
      <c r="AB5" s="24">
        <f>AB4+AA5</f>
        <v>4</v>
      </c>
      <c r="AC5" s="25">
        <f>COUNTIFS(GNA_ANNA_MTLM_bugs!B:B,Overall_indicator!B5, GNA_ANNA_MTLM_bugs!S:S, "ext*",GNA_ANNA_MTLM_bugs!U:U, "GNA_ANNA_ACE-MTLSOCM")</f>
        <v>0</v>
      </c>
      <c r="AD5" s="24">
        <f>AD4+AC5</f>
        <v>0</v>
      </c>
      <c r="AE5" s="25">
        <f>COUNTIFS(GNA_ANNA_MTLM_bugs!B:B,Overall_indicator!B5, GNA_ANNA_MTLM_bugs!S:S, "sighting",GNA_ANNA_MTLM_bugs!U:U, "GNA_ANNA_ACE-MTLSOCM")</f>
        <v>0</v>
      </c>
      <c r="AF5" s="24">
        <f>AF4+AE5</f>
        <v>0</v>
      </c>
      <c r="AH5" s="15" t="s">
        <v>85</v>
      </c>
      <c r="AI5" s="15">
        <f>COUNTIFS(GNA_ANNA_MTLM_bugs!B:B,Overall_indicator!B5, GNA_ANNA_MTLM_bugs!U:U,"GNA_MTLSOCM")</f>
        <v>0</v>
      </c>
      <c r="AJ5" s="18">
        <f>AJ4+AI5</f>
        <v>0</v>
      </c>
      <c r="AK5" s="16">
        <f>COUNTIFS(GNA_ANNA_MTLM_bugs!Q:Q, Overall_indicator!B5, GNA_ANNA_MTLM_bugs!H:H, "reject*", GNA_ANNA_MTLM_bugs!U:U, "GNA_MTLSOCM")</f>
        <v>0</v>
      </c>
      <c r="AL5" s="18">
        <f>AL4+AK5</f>
        <v>0</v>
      </c>
      <c r="AM5" s="16">
        <f>COUNTIFS(GNA_ANNA_MTLM_bugs!P:P,Overall_indicator!B5,GNA_ANNA_MTLM_bugs!H:H, "complete*",GNA_ANNA_MTLM_bugs!U:U,"GNA_MTLSOCM")</f>
        <v>0</v>
      </c>
      <c r="AN5" s="18">
        <f>AN4+AM5</f>
        <v>0</v>
      </c>
      <c r="AO5" s="19">
        <f t="shared" ref="AO5:AO36" si="2">SUM(AL5,AN5)</f>
        <v>0</v>
      </c>
      <c r="AP5" s="15">
        <f>COUNTIFS(GNA_ANNA_MTLM_bugs!O:O,Overall_indicator!B5,GNA_ANNA_MTLM_bugs!H:H,"repo_modified", GNA_ANNA_MTLM_bugs!U:U, "GNA_MTLSOCM")</f>
        <v>0</v>
      </c>
      <c r="AQ5" s="18">
        <f>AQ4+AP5</f>
        <v>0</v>
      </c>
      <c r="AR5" s="16">
        <f>COUNTIFS(GNA_ANNA_MTLM_bugs!R:R,Overall_indicator!B5,GNA_ANNA_MTLM_bugs!H:H,"change_define*", GNA_ANNA_MTLM_bugs!U:U, "GNA_MTLSOCM")</f>
        <v>0</v>
      </c>
      <c r="AS5" s="18">
        <f>AS4+AR5</f>
        <v>0</v>
      </c>
      <c r="AT5" s="16">
        <f>COUNTIFS(GNA_ANNA_MTLM_bugs!B:B,Overall_indicator!B5,GNA_ANNA_MTLM_bugs!H:H,"open", GNA_ANNA_MTLM_bugs!U:U,"GNA_MTLSOCM")</f>
        <v>0</v>
      </c>
      <c r="AU5" s="18">
        <f>AU4+AT5</f>
        <v>0</v>
      </c>
      <c r="AV5" s="19">
        <f t="shared" ref="AV5:AV36" si="3">SUM(AQ5,AS5,AU5)</f>
        <v>0</v>
      </c>
      <c r="AW5" s="16">
        <f>COUNTIFS(GNA_ANNA_MTLM_bugs!B:B,Overall_indicator!B5,GNA_ANNA_MTLM_bugs!E:E,"doc",GNA_ANNA_MTLM_bugs!U:U, "GNA_MTLSOCM")</f>
        <v>0</v>
      </c>
      <c r="AX5" s="18">
        <f>AX4+AW5</f>
        <v>0</v>
      </c>
      <c r="AY5" s="16">
        <f>COUNTIFS(GNA_ANNA_MTLM_bugs!B:B,Overall_indicator!B5,GNA_ANNA_MTLM_bugs!E:E,"r*",GNA_ANNA_MTLM_bugs!U:U, "GNA_MTLSOCM")</f>
        <v>0</v>
      </c>
      <c r="AZ5" s="18">
        <f>AZ4+AY5</f>
        <v>0</v>
      </c>
      <c r="BA5" s="16">
        <f>COUNTIFS(GNA_ANNA_MTLM_bugs!B:B,Overall_indicator!B5,GNA_ANNA_MTLM_bugs!E:E,"verif",GNA_ANNA_MTLM_bugs!U:U, "GNA_MTLSOCM")</f>
        <v>0</v>
      </c>
      <c r="BB5" s="18">
        <f>BB4+BA5</f>
        <v>0</v>
      </c>
      <c r="BC5" s="15">
        <f>COUNTIFS(GNA_ANNA_MTLM_bugs!B:B,Overall_indicator!B5,GNA_ANNA_MTLM_bugs!E:E,"other",GNA_ANNA_MTLM_bugs!U:U, "GNA_MTLSOCM")</f>
        <v>0</v>
      </c>
      <c r="BD5" s="18">
        <f>BD4+BC5</f>
        <v>0</v>
      </c>
      <c r="BE5" s="15">
        <f>COUNTIFS(GNA_ANNA_MTLM_bugs!B:B,Overall_indicator!B5,GNA_ANNA_MTLM_bugs!E:E,"tfm",  GNA_ANNA_MTLM_bugs!U:U, "GNA_MTLSOCM") + COUNTIFS(GNA_ANNA_MTLM_bugs!B:B,Overall_indicator!B5,GNA_ANNA_MTLM_bugs!E:E,"support",  GNA_ANNA_MTLM_bugs!U:U, "GNA_MTLSOCM")</f>
        <v>0</v>
      </c>
      <c r="BF5" s="18">
        <f>BF4+BE5</f>
        <v>0</v>
      </c>
      <c r="BG5" s="16">
        <f>COUNTIFS(GNA_ANNA_MTLM_bugs!B:B,Overall_indicator!B5,GNA_ANNA_MTLM_bugs!S:S,"int*", GNA_ANNA_MTLM_bugs!U:U,"GNA_MTLSOCM")</f>
        <v>0</v>
      </c>
      <c r="BH5" s="18">
        <f>BH4+BG5</f>
        <v>0</v>
      </c>
      <c r="BI5" s="15">
        <f>COUNTIFS(GNA_ANNA_MTLM_bugs!B:B,Overall_indicator!B5,GNA_ANNA_MTLM_bugs!S:S,"ext*", GNA_ANNA_MTLM_bugs!U:U,"GNA_MTLSOCM")</f>
        <v>0</v>
      </c>
      <c r="BJ5" s="18">
        <f>BJ4+BI5</f>
        <v>0</v>
      </c>
      <c r="BK5" s="15">
        <f>COUNTIFS(GNA_ANNA_MTLM_bugs!B:B,Overall_indicator!B5,GNA_ANNA_MTLM_bugs!S:S,"sighting", GNA_ANNA_MTLM_bugs!U:U,"GNA_MTLSOCM")</f>
        <v>0</v>
      </c>
      <c r="BL5" s="18">
        <f>BL4+BK5</f>
        <v>0</v>
      </c>
    </row>
    <row r="6" spans="1:64" x14ac:dyDescent="0.3">
      <c r="B6" s="22" t="s">
        <v>84</v>
      </c>
      <c r="C6" s="23">
        <f>COUNTIFS(GNA_ANNA_MTLM_bugs!B:B,Overall_indicator!B6, GNA_ANNA_MTLM_bugs!U:U,"GNA_ANNA_ACE-MTLSOCM")</f>
        <v>1</v>
      </c>
      <c r="D6" s="24">
        <f t="shared" ref="D6:D36" si="4">D5+C6</f>
        <v>5</v>
      </c>
      <c r="E6" s="25">
        <f>COUNTIFS(GNA_ANNA_MTLM_bugs!Q:Q, Overall_indicator!B6, GNA_ANNA_MTLM_bugs!H:H, "reject*", GNA_ANNA_MTLM_bugs!U:U, "GNA_ANNA_ACE-MTLSOCM")</f>
        <v>0</v>
      </c>
      <c r="F6" s="24">
        <f t="shared" ref="F6:F36" si="5">F5+E6</f>
        <v>0</v>
      </c>
      <c r="G6" s="25">
        <f>COUNTIFS(GNA_ANNA_MTLM_bugs!P:P,Overall_indicator!B6,GNA_ANNA_MTLM_bugs!H:H, "complete*",GNA_ANNA_MTLM_bugs!U:U,"GNA_ANNA_ACE-MTLSOCM")</f>
        <v>0</v>
      </c>
      <c r="H6" s="24">
        <f t="shared" ref="H6:H36" si="6">H5+G6</f>
        <v>0</v>
      </c>
      <c r="I6" s="26">
        <f t="shared" si="0"/>
        <v>0</v>
      </c>
      <c r="J6" s="23">
        <f>COUNTIFS(GNA_ANNA_MTLM_bugs!O:O,Overall_indicator!B6,GNA_ANNA_MTLM_bugs!H:H,"repo_modified", GNA_ANNA_MTLM_bugs!U:U, "GNA_ANNA_ACE-MTLSOCM")</f>
        <v>0</v>
      </c>
      <c r="K6" s="24">
        <f t="shared" ref="K6:K36" si="7">K5+J6</f>
        <v>0</v>
      </c>
      <c r="L6" s="25">
        <f>COUNTIFS(GNA_ANNA_MTLM_bugs!R:R,Overall_indicator!B6,GNA_ANNA_MTLM_bugs!H:H,"change_define*", GNA_ANNA_MTLM_bugs!U:U, "GNA_ANNA_ACE-MTLSOCM")</f>
        <v>0</v>
      </c>
      <c r="M6" s="24">
        <f t="shared" ref="M6:M36" si="8">M5+L6</f>
        <v>0</v>
      </c>
      <c r="N6" s="25">
        <f>COUNTIFS(GNA_ANNA_MTLM_bugs!B:B,Overall_indicator!B6,GNA_ANNA_MTLM_bugs!H:H,"open", GNA_ANNA_MTLM_bugs!U:U,"GNA_ANNA_ACE-MTLSOCM")</f>
        <v>0</v>
      </c>
      <c r="O6" s="24">
        <f t="shared" ref="O6:O37" si="9">O5+N6</f>
        <v>0</v>
      </c>
      <c r="P6" s="26">
        <f t="shared" si="1"/>
        <v>0</v>
      </c>
      <c r="Q6" s="25">
        <f>COUNTIFS(GNA_ANNA_MTLM_bugs!B:B,Overall_indicator!B6,GNA_ANNA_MTLM_bugs!E:E,"doc",GNA_ANNA_MTLM_bugs!U:U, "GNA_ANNA_ACE-MTLSOCM")</f>
        <v>1</v>
      </c>
      <c r="R6" s="24">
        <f t="shared" ref="R6:R37" si="10">R5+Q6</f>
        <v>2</v>
      </c>
      <c r="S6" s="25">
        <f>COUNTIFS(GNA_ANNA_MTLM_bugs!B:B,Overall_indicator!B6,GNA_ANNA_MTLM_bugs!E:E,"r*", GNA_ANNA_MTLM_bugs!U:U, "GNA_ANNA_ACE-MTLSOCM")</f>
        <v>0</v>
      </c>
      <c r="T6" s="24">
        <f t="shared" ref="T6:T37" si="11">T5+S6</f>
        <v>2</v>
      </c>
      <c r="U6" s="25">
        <f>COUNTIFS(GNA_ANNA_MTLM_bugs!B:B,Overall_indicator!B6,GNA_ANNA_MTLM_bugs!E:E,"verif", GNA_ANNA_MTLM_bugs!U:U, "GNA_ANNA_ACE-MTLSOCM")</f>
        <v>0</v>
      </c>
      <c r="V6" s="24">
        <f t="shared" ref="V6:V37" si="12">V5+U6</f>
        <v>1</v>
      </c>
      <c r="W6" s="23">
        <f>COUNTIFS(GNA_ANNA_MTLM_bugs!B:B,Overall_indicator!B6,GNA_ANNA_MTLM_bugs!E:E,"other", GNA_ANNA_MTLM_bugs!U:U, "GNA_ANNA_ACE-MTLSOCM")</f>
        <v>0</v>
      </c>
      <c r="X6" s="24">
        <f t="shared" ref="X6:X37" si="13">X5+W6</f>
        <v>0</v>
      </c>
      <c r="Y6" s="23">
        <f>COUNTIFS(GNA_ANNA_MTLM_bugs!B:B,Overall_indicator!B6,GNA_ANNA_MTLM_bugs!E:E,"tfm",  GNA_ANNA_MTLM_bugs!U:U, "GNA_ANNA_ACE-MTLSOCM") + COUNTIFS(GNA_ANNA_MTLM_bugs!B:B,Overall_indicator!B6,GNA_ANNA_MTLM_bugs!E:E,"support",  GNA_ANNA_MTLM_bugs!U:U, "GNA_ANNA_ACE-MTLSOCM")</f>
        <v>0</v>
      </c>
      <c r="Z6" s="24">
        <f t="shared" ref="Z6:Z37" si="14">Z5+Y6</f>
        <v>0</v>
      </c>
      <c r="AA6" s="25">
        <f>COUNTIFS(GNA_ANNA_MTLM_bugs!B:B,Overall_indicator!B6, GNA_ANNA_MTLM_bugs!S:S, "int*",GNA_ANNA_MTLM_bugs!U:U, "GNA_ANNA_ACE-MTLSOCM")</f>
        <v>1</v>
      </c>
      <c r="AB6" s="24">
        <f t="shared" ref="AB6:AB37" si="15">AB5+AA6</f>
        <v>5</v>
      </c>
      <c r="AC6" s="25">
        <f>COUNTIFS(GNA_ANNA_MTLM_bugs!B:B,Overall_indicator!B6, GNA_ANNA_MTLM_bugs!S:S, "ext*",GNA_ANNA_MTLM_bugs!U:U, "GNA_ANNA_ACE-MTLSOCM")</f>
        <v>0</v>
      </c>
      <c r="AD6" s="24">
        <f t="shared" ref="AD6:AD37" si="16">AD5+AC6</f>
        <v>0</v>
      </c>
      <c r="AE6" s="25">
        <f>COUNTIFS(GNA_ANNA_MTLM_bugs!B:B,Overall_indicator!B6, GNA_ANNA_MTLM_bugs!S:S, "sighting",GNA_ANNA_MTLM_bugs!U:U, "GNA_ANNA_ACE-MTLSOCM")</f>
        <v>0</v>
      </c>
      <c r="AF6" s="24">
        <f t="shared" ref="AF6:AF37" si="17">AF5+AE6</f>
        <v>0</v>
      </c>
      <c r="AH6" s="15" t="s">
        <v>84</v>
      </c>
      <c r="AI6" s="15">
        <f>COUNTIFS(GNA_ANNA_MTLM_bugs!B:B,Overall_indicator!B6, GNA_ANNA_MTLM_bugs!U:U,"GNA_MTLSOCM")</f>
        <v>0</v>
      </c>
      <c r="AJ6" s="18">
        <f t="shared" ref="AJ6:AJ36" si="18">AJ5+AI6</f>
        <v>0</v>
      </c>
      <c r="AK6" s="16">
        <f>COUNTIFS(GNA_ANNA_MTLM_bugs!Q:Q, Overall_indicator!B6, GNA_ANNA_MTLM_bugs!H:H, "reject*", GNA_ANNA_MTLM_bugs!U:U, "GNA_MTLSOCM")</f>
        <v>0</v>
      </c>
      <c r="AL6" s="18">
        <f t="shared" ref="AL6:AL36" si="19">AL5+AK6</f>
        <v>0</v>
      </c>
      <c r="AM6" s="16">
        <f>COUNTIFS(GNA_ANNA_MTLM_bugs!P:P,Overall_indicator!B6,GNA_ANNA_MTLM_bugs!H:H, "complete*",GNA_ANNA_MTLM_bugs!U:U,"GNA_MTLSOCM")</f>
        <v>0</v>
      </c>
      <c r="AN6" s="18">
        <f t="shared" ref="AN6:AN36" si="20">AN5+AM6</f>
        <v>0</v>
      </c>
      <c r="AO6" s="19">
        <f t="shared" si="2"/>
        <v>0</v>
      </c>
      <c r="AP6" s="15">
        <f>COUNTIFS(GNA_ANNA_MTLM_bugs!O:O,Overall_indicator!B6,GNA_ANNA_MTLM_bugs!H:H,"repo_modified", GNA_ANNA_MTLM_bugs!U:U, "GNA_MTLSOCM")</f>
        <v>0</v>
      </c>
      <c r="AQ6" s="18">
        <f t="shared" ref="AQ6:AQ36" si="21">AQ5+AP6</f>
        <v>0</v>
      </c>
      <c r="AR6" s="16">
        <f>COUNTIFS(GNA_ANNA_MTLM_bugs!R:R,Overall_indicator!B6,GNA_ANNA_MTLM_bugs!H:H,"change_define*", GNA_ANNA_MTLM_bugs!U:U, "GNA_MTLSOCM")</f>
        <v>0</v>
      </c>
      <c r="AS6" s="18">
        <f t="shared" ref="AS6:AS36" si="22">AS5+AR6</f>
        <v>0</v>
      </c>
      <c r="AT6" s="16">
        <f>COUNTIFS(GNA_ANNA_MTLM_bugs!B:B,Overall_indicator!B6,GNA_ANNA_MTLM_bugs!H:H,"open", GNA_ANNA_MTLM_bugs!U:U,"GNA_MTLSOCM")</f>
        <v>0</v>
      </c>
      <c r="AU6" s="18">
        <f t="shared" ref="AU6:AU36" si="23">AU5+AT6</f>
        <v>0</v>
      </c>
      <c r="AV6" s="19">
        <f t="shared" si="3"/>
        <v>0</v>
      </c>
      <c r="AW6" s="16">
        <f>COUNTIFS(GNA_ANNA_MTLM_bugs!B:B,Overall_indicator!B6,GNA_ANNA_MTLM_bugs!E:E,"doc",GNA_ANNA_MTLM_bugs!U:U, "GNA_MTLSOCM")</f>
        <v>0</v>
      </c>
      <c r="AX6" s="18">
        <f t="shared" ref="AX6:AX36" si="24">AX5+AW6</f>
        <v>0</v>
      </c>
      <c r="AY6" s="16">
        <f>COUNTIFS(GNA_ANNA_MTLM_bugs!B:B,Overall_indicator!B6,GNA_ANNA_MTLM_bugs!E:E,"r*",GNA_ANNA_MTLM_bugs!U:U, "GNA_MTLSOCM")</f>
        <v>0</v>
      </c>
      <c r="AZ6" s="18">
        <f t="shared" ref="AZ6:AZ36" si="25">AZ5+AY6</f>
        <v>0</v>
      </c>
      <c r="BA6" s="16">
        <f>COUNTIFS(GNA_ANNA_MTLM_bugs!B:B,Overall_indicator!B6,GNA_ANNA_MTLM_bugs!E:E,"verif",GNA_ANNA_MTLM_bugs!U:U, "GNA_MTLSOCM")</f>
        <v>0</v>
      </c>
      <c r="BB6" s="18">
        <f t="shared" ref="BB6:BB36" si="26">BB5+BA6</f>
        <v>0</v>
      </c>
      <c r="BC6" s="15">
        <f>COUNTIFS(GNA_ANNA_MTLM_bugs!B:B,Overall_indicator!B6,GNA_ANNA_MTLM_bugs!E:E,"other",GNA_ANNA_MTLM_bugs!U:U, "GNA_MTLSOCM")</f>
        <v>0</v>
      </c>
      <c r="BD6" s="18">
        <f t="shared" ref="BD6:BD36" si="27">BD5+BC6</f>
        <v>0</v>
      </c>
      <c r="BE6" s="15">
        <f>COUNTIFS(GNA_ANNA_MTLM_bugs!B:B,Overall_indicator!B6,GNA_ANNA_MTLM_bugs!E:E,"tfm",  GNA_ANNA_MTLM_bugs!U:U, "GNA_MTLSOCM") + COUNTIFS(GNA_ANNA_MTLM_bugs!B:B,Overall_indicator!B6,GNA_ANNA_MTLM_bugs!E:E,"support",  GNA_ANNA_MTLM_bugs!U:U, "GNA_MTLSOCM")</f>
        <v>0</v>
      </c>
      <c r="BF6" s="18">
        <f t="shared" ref="BF6:BF36" si="28">BF5+BE6</f>
        <v>0</v>
      </c>
      <c r="BG6" s="16">
        <f>COUNTIFS(GNA_ANNA_MTLM_bugs!B:B,Overall_indicator!B6,GNA_ANNA_MTLM_bugs!S:S,"int*", GNA_ANNA_MTLM_bugs!U:U,"GNA_MTLSOCM")</f>
        <v>0</v>
      </c>
      <c r="BH6" s="18">
        <f t="shared" ref="BH6:BH36" si="29">BH5+BG6</f>
        <v>0</v>
      </c>
      <c r="BI6" s="15">
        <f>COUNTIFS(GNA_ANNA_MTLM_bugs!B:B,Overall_indicator!B6,GNA_ANNA_MTLM_bugs!S:S,"ext*", GNA_ANNA_MTLM_bugs!U:U,"GNA_MTLSOCM")</f>
        <v>0</v>
      </c>
      <c r="BJ6" s="18">
        <f t="shared" ref="BJ6:BJ36" si="30">BJ5+BI6</f>
        <v>0</v>
      </c>
      <c r="BK6" s="15">
        <f>COUNTIFS(GNA_ANNA_MTLM_bugs!B:B,Overall_indicator!B6,GNA_ANNA_MTLM_bugs!S:S,"sighting", GNA_ANNA_MTLM_bugs!U:U,"GNA_MTLSOCM")</f>
        <v>0</v>
      </c>
      <c r="BL6" s="18">
        <f t="shared" ref="BL6:BL36" si="31">BL5+BK6</f>
        <v>0</v>
      </c>
    </row>
    <row r="7" spans="1:64" x14ac:dyDescent="0.3">
      <c r="B7" s="22" t="s">
        <v>82</v>
      </c>
      <c r="C7" s="23">
        <f>COUNTIFS(GNA_ANNA_MTLM_bugs!B:B,Overall_indicator!B7, GNA_ANNA_MTLM_bugs!U:U,"GNA_ANNA_ACE-MTLSOCM")</f>
        <v>1</v>
      </c>
      <c r="D7" s="24">
        <f t="shared" si="4"/>
        <v>6</v>
      </c>
      <c r="E7" s="25">
        <f>COUNTIFS(GNA_ANNA_MTLM_bugs!Q:Q, Overall_indicator!B7, GNA_ANNA_MTLM_bugs!H:H, "reject*", GNA_ANNA_MTLM_bugs!U:U, "GNA_ANNA_ACE-MTLSOCM")</f>
        <v>0</v>
      </c>
      <c r="F7" s="24">
        <f t="shared" si="5"/>
        <v>0</v>
      </c>
      <c r="G7" s="25">
        <f>COUNTIFS(GNA_ANNA_MTLM_bugs!P:P,Overall_indicator!B7,GNA_ANNA_MTLM_bugs!H:H, "complete*",GNA_ANNA_MTLM_bugs!U:U,"GNA_ANNA_ACE-MTLSOCM")</f>
        <v>0</v>
      </c>
      <c r="H7" s="24">
        <f t="shared" si="6"/>
        <v>0</v>
      </c>
      <c r="I7" s="26">
        <f t="shared" si="0"/>
        <v>0</v>
      </c>
      <c r="J7" s="23">
        <f>COUNTIFS(GNA_ANNA_MTLM_bugs!O:O,Overall_indicator!B7,GNA_ANNA_MTLM_bugs!H:H,"repo_modified", GNA_ANNA_MTLM_bugs!U:U, "GNA_ANNA_ACE-MTLSOCM")</f>
        <v>0</v>
      </c>
      <c r="K7" s="24">
        <f t="shared" si="7"/>
        <v>0</v>
      </c>
      <c r="L7" s="25">
        <f>COUNTIFS(GNA_ANNA_MTLM_bugs!R:R,Overall_indicator!B7,GNA_ANNA_MTLM_bugs!H:H,"change_define*", GNA_ANNA_MTLM_bugs!U:U, "GNA_ANNA_ACE-MTLSOCM")</f>
        <v>0</v>
      </c>
      <c r="M7" s="24">
        <f t="shared" si="8"/>
        <v>0</v>
      </c>
      <c r="N7" s="25">
        <f>COUNTIFS(GNA_ANNA_MTLM_bugs!B:B,Overall_indicator!B7,GNA_ANNA_MTLM_bugs!H:H,"open", GNA_ANNA_MTLM_bugs!U:U,"GNA_ANNA_ACE-MTLSOCM")</f>
        <v>0</v>
      </c>
      <c r="O7" s="24">
        <f t="shared" si="9"/>
        <v>0</v>
      </c>
      <c r="P7" s="26">
        <f t="shared" si="1"/>
        <v>0</v>
      </c>
      <c r="Q7" s="25">
        <f>COUNTIFS(GNA_ANNA_MTLM_bugs!B:B,Overall_indicator!B7,GNA_ANNA_MTLM_bugs!E:E,"doc",GNA_ANNA_MTLM_bugs!U:U, "GNA_ANNA_ACE-MTLSOCM")</f>
        <v>0</v>
      </c>
      <c r="R7" s="24">
        <f t="shared" si="10"/>
        <v>2</v>
      </c>
      <c r="S7" s="25">
        <f>COUNTIFS(GNA_ANNA_MTLM_bugs!B:B,Overall_indicator!B7,GNA_ANNA_MTLM_bugs!E:E,"r*", GNA_ANNA_MTLM_bugs!U:U, "GNA_ANNA_ACE-MTLSOCM")</f>
        <v>1</v>
      </c>
      <c r="T7" s="24">
        <f t="shared" si="11"/>
        <v>3</v>
      </c>
      <c r="U7" s="25">
        <f>COUNTIFS(GNA_ANNA_MTLM_bugs!B:B,Overall_indicator!B7,GNA_ANNA_MTLM_bugs!E:E,"verif", GNA_ANNA_MTLM_bugs!U:U, "GNA_ANNA_ACE-MTLSOCM")</f>
        <v>0</v>
      </c>
      <c r="V7" s="24">
        <f t="shared" si="12"/>
        <v>1</v>
      </c>
      <c r="W7" s="23">
        <f>COUNTIFS(GNA_ANNA_MTLM_bugs!B:B,Overall_indicator!B7,GNA_ANNA_MTLM_bugs!E:E,"other", GNA_ANNA_MTLM_bugs!U:U, "GNA_ANNA_ACE-MTLSOCM")</f>
        <v>0</v>
      </c>
      <c r="X7" s="24">
        <f t="shared" si="13"/>
        <v>0</v>
      </c>
      <c r="Y7" s="23">
        <f>COUNTIFS(GNA_ANNA_MTLM_bugs!B:B,Overall_indicator!B7,GNA_ANNA_MTLM_bugs!E:E,"tfm",  GNA_ANNA_MTLM_bugs!U:U, "GNA_ANNA_ACE-MTLSOCM") + COUNTIFS(GNA_ANNA_MTLM_bugs!B:B,Overall_indicator!B7,GNA_ANNA_MTLM_bugs!E:E,"support",  GNA_ANNA_MTLM_bugs!U:U, "GNA_ANNA_ACE-MTLSOCM")</f>
        <v>0</v>
      </c>
      <c r="Z7" s="24">
        <f t="shared" si="14"/>
        <v>0</v>
      </c>
      <c r="AA7" s="25">
        <f>COUNTIFS(GNA_ANNA_MTLM_bugs!B:B,Overall_indicator!B7, GNA_ANNA_MTLM_bugs!S:S, "int*",GNA_ANNA_MTLM_bugs!U:U, "GNA_ANNA_ACE-MTLSOCM")</f>
        <v>1</v>
      </c>
      <c r="AB7" s="24">
        <f t="shared" si="15"/>
        <v>6</v>
      </c>
      <c r="AC7" s="25">
        <f>COUNTIFS(GNA_ANNA_MTLM_bugs!B:B,Overall_indicator!B7, GNA_ANNA_MTLM_bugs!S:S, "ext*",GNA_ANNA_MTLM_bugs!U:U, "GNA_ANNA_ACE-MTLSOCM")</f>
        <v>0</v>
      </c>
      <c r="AD7" s="24">
        <f t="shared" si="16"/>
        <v>0</v>
      </c>
      <c r="AE7" s="25">
        <f>COUNTIFS(GNA_ANNA_MTLM_bugs!B:B,Overall_indicator!B7, GNA_ANNA_MTLM_bugs!S:S, "sighting",GNA_ANNA_MTLM_bugs!U:U, "GNA_ANNA_ACE-MTLSOCM")</f>
        <v>0</v>
      </c>
      <c r="AF7" s="24">
        <f t="shared" si="17"/>
        <v>0</v>
      </c>
      <c r="AH7" s="15" t="s">
        <v>82</v>
      </c>
      <c r="AI7" s="15">
        <f>COUNTIFS(GNA_ANNA_MTLM_bugs!B:B,Overall_indicator!B7, GNA_ANNA_MTLM_bugs!U:U,"GNA_MTLSOCM")</f>
        <v>0</v>
      </c>
      <c r="AJ7" s="18">
        <f t="shared" si="18"/>
        <v>0</v>
      </c>
      <c r="AK7" s="16">
        <f>COUNTIFS(GNA_ANNA_MTLM_bugs!Q:Q, Overall_indicator!B7, GNA_ANNA_MTLM_bugs!H:H, "reject*", GNA_ANNA_MTLM_bugs!U:U, "GNA_MTLSOCM")</f>
        <v>0</v>
      </c>
      <c r="AL7" s="18">
        <f t="shared" si="19"/>
        <v>0</v>
      </c>
      <c r="AM7" s="16">
        <f>COUNTIFS(GNA_ANNA_MTLM_bugs!P:P,Overall_indicator!B7,GNA_ANNA_MTLM_bugs!H:H, "complete*",GNA_ANNA_MTLM_bugs!U:U,"GNA_MTLSOCM")</f>
        <v>0</v>
      </c>
      <c r="AN7" s="18">
        <f t="shared" si="20"/>
        <v>0</v>
      </c>
      <c r="AO7" s="19">
        <f t="shared" si="2"/>
        <v>0</v>
      </c>
      <c r="AP7" s="15">
        <f>COUNTIFS(GNA_ANNA_MTLM_bugs!O:O,Overall_indicator!B7,GNA_ANNA_MTLM_bugs!H:H,"repo_modified", GNA_ANNA_MTLM_bugs!U:U, "GNA_MTLSOCM")</f>
        <v>0</v>
      </c>
      <c r="AQ7" s="18">
        <f t="shared" si="21"/>
        <v>0</v>
      </c>
      <c r="AR7" s="16">
        <f>COUNTIFS(GNA_ANNA_MTLM_bugs!R:R,Overall_indicator!B7,GNA_ANNA_MTLM_bugs!H:H,"change_define*", GNA_ANNA_MTLM_bugs!U:U, "GNA_MTLSOCM")</f>
        <v>0</v>
      </c>
      <c r="AS7" s="18">
        <f t="shared" si="22"/>
        <v>0</v>
      </c>
      <c r="AT7" s="16">
        <f>COUNTIFS(GNA_ANNA_MTLM_bugs!B:B,Overall_indicator!B7,GNA_ANNA_MTLM_bugs!H:H,"open", GNA_ANNA_MTLM_bugs!U:U,"GNA_MTLSOCM")</f>
        <v>0</v>
      </c>
      <c r="AU7" s="18">
        <f t="shared" si="23"/>
        <v>0</v>
      </c>
      <c r="AV7" s="19">
        <f t="shared" si="3"/>
        <v>0</v>
      </c>
      <c r="AW7" s="16">
        <f>COUNTIFS(GNA_ANNA_MTLM_bugs!B:B,Overall_indicator!B7,GNA_ANNA_MTLM_bugs!E:E,"doc",GNA_ANNA_MTLM_bugs!U:U, "GNA_MTLSOCM")</f>
        <v>0</v>
      </c>
      <c r="AX7" s="18">
        <f t="shared" si="24"/>
        <v>0</v>
      </c>
      <c r="AY7" s="16">
        <f>COUNTIFS(GNA_ANNA_MTLM_bugs!B:B,Overall_indicator!B7,GNA_ANNA_MTLM_bugs!E:E,"r*",GNA_ANNA_MTLM_bugs!U:U, "GNA_MTLSOCM")</f>
        <v>0</v>
      </c>
      <c r="AZ7" s="18">
        <f t="shared" si="25"/>
        <v>0</v>
      </c>
      <c r="BA7" s="16">
        <f>COUNTIFS(GNA_ANNA_MTLM_bugs!B:B,Overall_indicator!B7,GNA_ANNA_MTLM_bugs!E:E,"verif",GNA_ANNA_MTLM_bugs!U:U, "GNA_MTLSOCM")</f>
        <v>0</v>
      </c>
      <c r="BB7" s="18">
        <f t="shared" si="26"/>
        <v>0</v>
      </c>
      <c r="BC7" s="15">
        <f>COUNTIFS(GNA_ANNA_MTLM_bugs!B:B,Overall_indicator!B7,GNA_ANNA_MTLM_bugs!E:E,"other",GNA_ANNA_MTLM_bugs!U:U, "GNA_MTLSOCM")</f>
        <v>0</v>
      </c>
      <c r="BD7" s="18">
        <f t="shared" si="27"/>
        <v>0</v>
      </c>
      <c r="BE7" s="15">
        <f>COUNTIFS(GNA_ANNA_MTLM_bugs!B:B,Overall_indicator!B7,GNA_ANNA_MTLM_bugs!E:E,"tfm",  GNA_ANNA_MTLM_bugs!U:U, "GNA_MTLSOCM") + COUNTIFS(GNA_ANNA_MTLM_bugs!B:B,Overall_indicator!B7,GNA_ANNA_MTLM_bugs!E:E,"support",  GNA_ANNA_MTLM_bugs!U:U, "GNA_MTLSOCM")</f>
        <v>0</v>
      </c>
      <c r="BF7" s="18">
        <f t="shared" si="28"/>
        <v>0</v>
      </c>
      <c r="BG7" s="16">
        <f>COUNTIFS(GNA_ANNA_MTLM_bugs!B:B,Overall_indicator!B7,GNA_ANNA_MTLM_bugs!S:S,"int*", GNA_ANNA_MTLM_bugs!U:U,"GNA_MTLSOCM")</f>
        <v>0</v>
      </c>
      <c r="BH7" s="18">
        <f t="shared" si="29"/>
        <v>0</v>
      </c>
      <c r="BI7" s="15">
        <f>COUNTIFS(GNA_ANNA_MTLM_bugs!B:B,Overall_indicator!B7,GNA_ANNA_MTLM_bugs!S:S,"ext*", GNA_ANNA_MTLM_bugs!U:U,"GNA_MTLSOCM")</f>
        <v>0</v>
      </c>
      <c r="BJ7" s="18">
        <f t="shared" si="30"/>
        <v>0</v>
      </c>
      <c r="BK7" s="15">
        <f>COUNTIFS(GNA_ANNA_MTLM_bugs!B:B,Overall_indicator!B7,GNA_ANNA_MTLM_bugs!S:S,"sighting", GNA_ANNA_MTLM_bugs!U:U,"GNA_MTLSOCM")</f>
        <v>0</v>
      </c>
      <c r="BL7" s="18">
        <f t="shared" si="31"/>
        <v>0</v>
      </c>
    </row>
    <row r="8" spans="1:64" x14ac:dyDescent="0.3">
      <c r="B8" s="22" t="s">
        <v>81</v>
      </c>
      <c r="C8" s="23">
        <f>COUNTIFS(GNA_ANNA_MTLM_bugs!B:B,Overall_indicator!B8, GNA_ANNA_MTLM_bugs!U:U,"GNA_ANNA_ACE-MTLSOCM")</f>
        <v>0</v>
      </c>
      <c r="D8" s="24">
        <f t="shared" si="4"/>
        <v>6</v>
      </c>
      <c r="E8" s="25">
        <f>COUNTIFS(GNA_ANNA_MTLM_bugs!Q:Q, Overall_indicator!B8, GNA_ANNA_MTLM_bugs!H:H, "reject*", GNA_ANNA_MTLM_bugs!U:U, "GNA_ANNA_ACE-MTLSOCM")</f>
        <v>0</v>
      </c>
      <c r="F8" s="24">
        <f t="shared" si="5"/>
        <v>0</v>
      </c>
      <c r="G8" s="25">
        <f>COUNTIFS(GNA_ANNA_MTLM_bugs!P:P,Overall_indicator!B8,GNA_ANNA_MTLM_bugs!H:H, "complete*",GNA_ANNA_MTLM_bugs!U:U,"GNA_ANNA_ACE-MTLSOCM")</f>
        <v>0</v>
      </c>
      <c r="H8" s="24">
        <f t="shared" si="6"/>
        <v>0</v>
      </c>
      <c r="I8" s="26">
        <f t="shared" si="0"/>
        <v>0</v>
      </c>
      <c r="J8" s="23">
        <f>COUNTIFS(GNA_ANNA_MTLM_bugs!O:O,Overall_indicator!B8,GNA_ANNA_MTLM_bugs!H:H,"repo_modified", GNA_ANNA_MTLM_bugs!U:U, "GNA_ANNA_ACE-MTLSOCM")</f>
        <v>0</v>
      </c>
      <c r="K8" s="24">
        <f t="shared" si="7"/>
        <v>0</v>
      </c>
      <c r="L8" s="25">
        <f>COUNTIFS(GNA_ANNA_MTLM_bugs!R:R,Overall_indicator!B8,GNA_ANNA_MTLM_bugs!H:H,"change_define*", GNA_ANNA_MTLM_bugs!U:U, "GNA_ANNA_ACE-MTLSOCM")</f>
        <v>0</v>
      </c>
      <c r="M8" s="24">
        <f t="shared" si="8"/>
        <v>0</v>
      </c>
      <c r="N8" s="25">
        <f>COUNTIFS(GNA_ANNA_MTLM_bugs!B:B,Overall_indicator!B8,GNA_ANNA_MTLM_bugs!H:H,"open", GNA_ANNA_MTLM_bugs!U:U,"GNA_ANNA_ACE-MTLSOCM")</f>
        <v>0</v>
      </c>
      <c r="O8" s="24">
        <f t="shared" si="9"/>
        <v>0</v>
      </c>
      <c r="P8" s="26">
        <f t="shared" si="1"/>
        <v>0</v>
      </c>
      <c r="Q8" s="25">
        <f>COUNTIFS(GNA_ANNA_MTLM_bugs!B:B,Overall_indicator!B8,GNA_ANNA_MTLM_bugs!E:E,"doc",GNA_ANNA_MTLM_bugs!U:U, "GNA_ANNA_ACE-MTLSOCM")</f>
        <v>0</v>
      </c>
      <c r="R8" s="24">
        <f t="shared" si="10"/>
        <v>2</v>
      </c>
      <c r="S8" s="25">
        <f>COUNTIFS(GNA_ANNA_MTLM_bugs!B:B,Overall_indicator!B8,GNA_ANNA_MTLM_bugs!E:E,"r*", GNA_ANNA_MTLM_bugs!U:U, "GNA_ANNA_ACE-MTLSOCM")</f>
        <v>0</v>
      </c>
      <c r="T8" s="24">
        <f t="shared" si="11"/>
        <v>3</v>
      </c>
      <c r="U8" s="25">
        <f>COUNTIFS(GNA_ANNA_MTLM_bugs!B:B,Overall_indicator!B8,GNA_ANNA_MTLM_bugs!E:E,"verif", GNA_ANNA_MTLM_bugs!U:U, "GNA_ANNA_ACE-MTLSOCM")</f>
        <v>0</v>
      </c>
      <c r="V8" s="24">
        <f t="shared" si="12"/>
        <v>1</v>
      </c>
      <c r="W8" s="23">
        <f>COUNTIFS(GNA_ANNA_MTLM_bugs!B:B,Overall_indicator!B8,GNA_ANNA_MTLM_bugs!E:E,"other", GNA_ANNA_MTLM_bugs!U:U, "GNA_ANNA_ACE-MTLSOCM")</f>
        <v>0</v>
      </c>
      <c r="X8" s="24">
        <f t="shared" si="13"/>
        <v>0</v>
      </c>
      <c r="Y8" s="23">
        <f>COUNTIFS(GNA_ANNA_MTLM_bugs!B:B,Overall_indicator!B8,GNA_ANNA_MTLM_bugs!E:E,"tfm",  GNA_ANNA_MTLM_bugs!U:U, "GNA_ANNA_ACE-MTLSOCM") + COUNTIFS(GNA_ANNA_MTLM_bugs!B:B,Overall_indicator!B8,GNA_ANNA_MTLM_bugs!E:E,"support",  GNA_ANNA_MTLM_bugs!U:U, "GNA_ANNA_ACE-MTLSOCM")</f>
        <v>0</v>
      </c>
      <c r="Z8" s="24">
        <f t="shared" si="14"/>
        <v>0</v>
      </c>
      <c r="AA8" s="25">
        <f>COUNTIFS(GNA_ANNA_MTLM_bugs!B:B,Overall_indicator!B8, GNA_ANNA_MTLM_bugs!S:S, "int*",GNA_ANNA_MTLM_bugs!U:U, "GNA_ANNA_ACE-MTLSOCM")</f>
        <v>0</v>
      </c>
      <c r="AB8" s="24">
        <f t="shared" si="15"/>
        <v>6</v>
      </c>
      <c r="AC8" s="25">
        <f>COUNTIFS(GNA_ANNA_MTLM_bugs!B:B,Overall_indicator!B8, GNA_ANNA_MTLM_bugs!S:S, "ext*",GNA_ANNA_MTLM_bugs!U:U, "GNA_ANNA_ACE-MTLSOCM")</f>
        <v>0</v>
      </c>
      <c r="AD8" s="24">
        <f t="shared" si="16"/>
        <v>0</v>
      </c>
      <c r="AE8" s="25">
        <f>COUNTIFS(GNA_ANNA_MTLM_bugs!B:B,Overall_indicator!B8, GNA_ANNA_MTLM_bugs!S:S, "sighting",GNA_ANNA_MTLM_bugs!U:U, "GNA_ANNA_ACE-MTLSOCM")</f>
        <v>0</v>
      </c>
      <c r="AF8" s="24">
        <f t="shared" si="17"/>
        <v>0</v>
      </c>
      <c r="AH8" s="15" t="s">
        <v>81</v>
      </c>
      <c r="AI8" s="15">
        <f>COUNTIFS(GNA_ANNA_MTLM_bugs!B:B,Overall_indicator!B8, GNA_ANNA_MTLM_bugs!U:U,"GNA_MTLSOCM")</f>
        <v>0</v>
      </c>
      <c r="AJ8" s="18">
        <f t="shared" si="18"/>
        <v>0</v>
      </c>
      <c r="AK8" s="16">
        <f>COUNTIFS(GNA_ANNA_MTLM_bugs!Q:Q, Overall_indicator!B8, GNA_ANNA_MTLM_bugs!H:H, "reject*", GNA_ANNA_MTLM_bugs!U:U, "GNA_MTLSOCM")</f>
        <v>0</v>
      </c>
      <c r="AL8" s="18">
        <f t="shared" si="19"/>
        <v>0</v>
      </c>
      <c r="AM8" s="16">
        <f>COUNTIFS(GNA_ANNA_MTLM_bugs!P:P,Overall_indicator!B8,GNA_ANNA_MTLM_bugs!H:H, "complete*",GNA_ANNA_MTLM_bugs!U:U,"GNA_MTLSOCM")</f>
        <v>0</v>
      </c>
      <c r="AN8" s="18">
        <f t="shared" si="20"/>
        <v>0</v>
      </c>
      <c r="AO8" s="19">
        <f t="shared" si="2"/>
        <v>0</v>
      </c>
      <c r="AP8" s="15">
        <f>COUNTIFS(GNA_ANNA_MTLM_bugs!O:O,Overall_indicator!B8,GNA_ANNA_MTLM_bugs!H:H,"repo_modified", GNA_ANNA_MTLM_bugs!U:U, "GNA_MTLSOCM")</f>
        <v>0</v>
      </c>
      <c r="AQ8" s="18">
        <f t="shared" si="21"/>
        <v>0</v>
      </c>
      <c r="AR8" s="16">
        <f>COUNTIFS(GNA_ANNA_MTLM_bugs!R:R,Overall_indicator!B8,GNA_ANNA_MTLM_bugs!H:H,"change_define*", GNA_ANNA_MTLM_bugs!U:U, "GNA_MTLSOCM")</f>
        <v>0</v>
      </c>
      <c r="AS8" s="18">
        <f t="shared" si="22"/>
        <v>0</v>
      </c>
      <c r="AT8" s="16">
        <f>COUNTIFS(GNA_ANNA_MTLM_bugs!B:B,Overall_indicator!B8,GNA_ANNA_MTLM_bugs!H:H,"open", GNA_ANNA_MTLM_bugs!U:U,"GNA_MTLSOCM")</f>
        <v>0</v>
      </c>
      <c r="AU8" s="18">
        <f t="shared" si="23"/>
        <v>0</v>
      </c>
      <c r="AV8" s="19">
        <f t="shared" si="3"/>
        <v>0</v>
      </c>
      <c r="AW8" s="16">
        <f>COUNTIFS(GNA_ANNA_MTLM_bugs!B:B,Overall_indicator!B8,GNA_ANNA_MTLM_bugs!E:E,"doc",GNA_ANNA_MTLM_bugs!U:U, "GNA_MTLSOCM")</f>
        <v>0</v>
      </c>
      <c r="AX8" s="18">
        <f t="shared" si="24"/>
        <v>0</v>
      </c>
      <c r="AY8" s="16">
        <f>COUNTIFS(GNA_ANNA_MTLM_bugs!B:B,Overall_indicator!B8,GNA_ANNA_MTLM_bugs!E:E,"r*",GNA_ANNA_MTLM_bugs!U:U, "GNA_MTLSOCM")</f>
        <v>0</v>
      </c>
      <c r="AZ8" s="18">
        <f t="shared" si="25"/>
        <v>0</v>
      </c>
      <c r="BA8" s="16">
        <f>COUNTIFS(GNA_ANNA_MTLM_bugs!B:B,Overall_indicator!B8,GNA_ANNA_MTLM_bugs!E:E,"verif",GNA_ANNA_MTLM_bugs!U:U, "GNA_MTLSOCM")</f>
        <v>0</v>
      </c>
      <c r="BB8" s="18">
        <f t="shared" si="26"/>
        <v>0</v>
      </c>
      <c r="BC8" s="15">
        <f>COUNTIFS(GNA_ANNA_MTLM_bugs!B:B,Overall_indicator!B8,GNA_ANNA_MTLM_bugs!E:E,"other",GNA_ANNA_MTLM_bugs!U:U, "GNA_MTLSOCM")</f>
        <v>0</v>
      </c>
      <c r="BD8" s="18">
        <f t="shared" si="27"/>
        <v>0</v>
      </c>
      <c r="BE8" s="15">
        <f>COUNTIFS(GNA_ANNA_MTLM_bugs!B:B,Overall_indicator!B8,GNA_ANNA_MTLM_bugs!E:E,"tfm",  GNA_ANNA_MTLM_bugs!U:U, "GNA_MTLSOCM") + COUNTIFS(GNA_ANNA_MTLM_bugs!B:B,Overall_indicator!B8,GNA_ANNA_MTLM_bugs!E:E,"support",  GNA_ANNA_MTLM_bugs!U:U, "GNA_MTLSOCM")</f>
        <v>0</v>
      </c>
      <c r="BF8" s="18">
        <f t="shared" si="28"/>
        <v>0</v>
      </c>
      <c r="BG8" s="16">
        <f>COUNTIFS(GNA_ANNA_MTLM_bugs!B:B,Overall_indicator!B8,GNA_ANNA_MTLM_bugs!S:S,"int*", GNA_ANNA_MTLM_bugs!U:U,"GNA_MTLSOCM")</f>
        <v>0</v>
      </c>
      <c r="BH8" s="18">
        <f t="shared" si="29"/>
        <v>0</v>
      </c>
      <c r="BI8" s="15">
        <f>COUNTIFS(GNA_ANNA_MTLM_bugs!B:B,Overall_indicator!B8,GNA_ANNA_MTLM_bugs!S:S,"ext*", GNA_ANNA_MTLM_bugs!U:U,"GNA_MTLSOCM")</f>
        <v>0</v>
      </c>
      <c r="BJ8" s="18">
        <f t="shared" si="30"/>
        <v>0</v>
      </c>
      <c r="BK8" s="15">
        <f>COUNTIFS(GNA_ANNA_MTLM_bugs!B:B,Overall_indicator!B8,GNA_ANNA_MTLM_bugs!S:S,"sighting", GNA_ANNA_MTLM_bugs!U:U,"GNA_MTLSOCM")</f>
        <v>0</v>
      </c>
      <c r="BL8" s="18">
        <f t="shared" si="31"/>
        <v>0</v>
      </c>
    </row>
    <row r="9" spans="1:64" x14ac:dyDescent="0.3">
      <c r="B9" s="22" t="s">
        <v>79</v>
      </c>
      <c r="C9" s="23">
        <f>COUNTIFS(GNA_ANNA_MTLM_bugs!B:B,Overall_indicator!B9, GNA_ANNA_MTLM_bugs!U:U,"GNA_ANNA_ACE-MTLSOCM")</f>
        <v>3</v>
      </c>
      <c r="D9" s="24">
        <f t="shared" si="4"/>
        <v>9</v>
      </c>
      <c r="E9" s="25">
        <f>COUNTIFS(GNA_ANNA_MTLM_bugs!Q:Q, Overall_indicator!B9, GNA_ANNA_MTLM_bugs!H:H, "reject*", GNA_ANNA_MTLM_bugs!U:U, "GNA_ANNA_ACE-MTLSOCM")</f>
        <v>0</v>
      </c>
      <c r="F9" s="24">
        <f t="shared" si="5"/>
        <v>0</v>
      </c>
      <c r="G9" s="25">
        <f>COUNTIFS(GNA_ANNA_MTLM_bugs!P:P,Overall_indicator!B9,GNA_ANNA_MTLM_bugs!H:H, "complete*",GNA_ANNA_MTLM_bugs!U:U,"GNA_ANNA_ACE-MTLSOCM")</f>
        <v>0</v>
      </c>
      <c r="H9" s="24">
        <f t="shared" si="6"/>
        <v>0</v>
      </c>
      <c r="I9" s="26">
        <f t="shared" si="0"/>
        <v>0</v>
      </c>
      <c r="J9" s="23">
        <f>COUNTIFS(GNA_ANNA_MTLM_bugs!O:O,Overall_indicator!B9,GNA_ANNA_MTLM_bugs!H:H,"repo_modified", GNA_ANNA_MTLM_bugs!U:U, "GNA_ANNA_ACE-MTLSOCM")</f>
        <v>0</v>
      </c>
      <c r="K9" s="24">
        <f t="shared" si="7"/>
        <v>0</v>
      </c>
      <c r="L9" s="25">
        <f>COUNTIFS(GNA_ANNA_MTLM_bugs!R:R,Overall_indicator!B9,GNA_ANNA_MTLM_bugs!H:H,"change_define*", GNA_ANNA_MTLM_bugs!U:U, "GNA_ANNA_ACE-MTLSOCM")</f>
        <v>0</v>
      </c>
      <c r="M9" s="24">
        <f t="shared" si="8"/>
        <v>0</v>
      </c>
      <c r="N9" s="25">
        <f>COUNTIFS(GNA_ANNA_MTLM_bugs!B:B,Overall_indicator!B9,GNA_ANNA_MTLM_bugs!H:H,"open", GNA_ANNA_MTLM_bugs!U:U,"GNA_ANNA_ACE-MTLSOCM")</f>
        <v>0</v>
      </c>
      <c r="O9" s="24">
        <f t="shared" si="9"/>
        <v>0</v>
      </c>
      <c r="P9" s="26">
        <f t="shared" si="1"/>
        <v>0</v>
      </c>
      <c r="Q9" s="25">
        <f>COUNTIFS(GNA_ANNA_MTLM_bugs!B:B,Overall_indicator!B9,GNA_ANNA_MTLM_bugs!E:E,"doc",GNA_ANNA_MTLM_bugs!U:U, "GNA_ANNA_ACE-MTLSOCM")</f>
        <v>0</v>
      </c>
      <c r="R9" s="24">
        <f t="shared" si="10"/>
        <v>2</v>
      </c>
      <c r="S9" s="25">
        <f>COUNTIFS(GNA_ANNA_MTLM_bugs!B:B,Overall_indicator!B9,GNA_ANNA_MTLM_bugs!E:E,"r*", GNA_ANNA_MTLM_bugs!U:U, "GNA_ANNA_ACE-MTLSOCM")</f>
        <v>3</v>
      </c>
      <c r="T9" s="24">
        <f t="shared" si="11"/>
        <v>6</v>
      </c>
      <c r="U9" s="25">
        <f>COUNTIFS(GNA_ANNA_MTLM_bugs!B:B,Overall_indicator!B9,GNA_ANNA_MTLM_bugs!E:E,"verif", GNA_ANNA_MTLM_bugs!U:U, "GNA_ANNA_ACE-MTLSOCM")</f>
        <v>0</v>
      </c>
      <c r="V9" s="24">
        <f t="shared" si="12"/>
        <v>1</v>
      </c>
      <c r="W9" s="23">
        <f>COUNTIFS(GNA_ANNA_MTLM_bugs!B:B,Overall_indicator!B9,GNA_ANNA_MTLM_bugs!E:E,"other", GNA_ANNA_MTLM_bugs!U:U, "GNA_ANNA_ACE-MTLSOCM")</f>
        <v>0</v>
      </c>
      <c r="X9" s="24">
        <f t="shared" si="13"/>
        <v>0</v>
      </c>
      <c r="Y9" s="23">
        <f>COUNTIFS(GNA_ANNA_MTLM_bugs!B:B,Overall_indicator!B9,GNA_ANNA_MTLM_bugs!E:E,"tfm",  GNA_ANNA_MTLM_bugs!U:U, "GNA_ANNA_ACE-MTLSOCM") + COUNTIFS(GNA_ANNA_MTLM_bugs!B:B,Overall_indicator!B9,GNA_ANNA_MTLM_bugs!E:E,"support",  GNA_ANNA_MTLM_bugs!U:U, "GNA_ANNA_ACE-MTLSOCM")</f>
        <v>0</v>
      </c>
      <c r="Z9" s="24">
        <f t="shared" si="14"/>
        <v>0</v>
      </c>
      <c r="AA9" s="25">
        <f>COUNTIFS(GNA_ANNA_MTLM_bugs!B:B,Overall_indicator!B9, GNA_ANNA_MTLM_bugs!S:S, "int*",GNA_ANNA_MTLM_bugs!U:U, "GNA_ANNA_ACE-MTLSOCM")</f>
        <v>3</v>
      </c>
      <c r="AB9" s="24">
        <f t="shared" si="15"/>
        <v>9</v>
      </c>
      <c r="AC9" s="25">
        <f>COUNTIFS(GNA_ANNA_MTLM_bugs!B:B,Overall_indicator!B9, GNA_ANNA_MTLM_bugs!S:S, "ext*",GNA_ANNA_MTLM_bugs!U:U, "GNA_ANNA_ACE-MTLSOCM")</f>
        <v>0</v>
      </c>
      <c r="AD9" s="24">
        <f t="shared" si="16"/>
        <v>0</v>
      </c>
      <c r="AE9" s="25">
        <f>COUNTIFS(GNA_ANNA_MTLM_bugs!B:B,Overall_indicator!B9, GNA_ANNA_MTLM_bugs!S:S, "sighting",GNA_ANNA_MTLM_bugs!U:U, "GNA_ANNA_ACE-MTLSOCM")</f>
        <v>0</v>
      </c>
      <c r="AF9" s="24">
        <f t="shared" si="17"/>
        <v>0</v>
      </c>
      <c r="AH9" s="15" t="s">
        <v>79</v>
      </c>
      <c r="AI9" s="15">
        <f>COUNTIFS(GNA_ANNA_MTLM_bugs!B:B,Overall_indicator!B9, GNA_ANNA_MTLM_bugs!U:U,"GNA_MTLSOCM")</f>
        <v>0</v>
      </c>
      <c r="AJ9" s="18">
        <f t="shared" si="18"/>
        <v>0</v>
      </c>
      <c r="AK9" s="16">
        <f>COUNTIFS(GNA_ANNA_MTLM_bugs!Q:Q, Overall_indicator!B9, GNA_ANNA_MTLM_bugs!H:H, "reject*", GNA_ANNA_MTLM_bugs!U:U, "GNA_MTLSOCM")</f>
        <v>0</v>
      </c>
      <c r="AL9" s="18">
        <f t="shared" si="19"/>
        <v>0</v>
      </c>
      <c r="AM9" s="16">
        <f>COUNTIFS(GNA_ANNA_MTLM_bugs!P:P,Overall_indicator!B9,GNA_ANNA_MTLM_bugs!H:H, "complete*",GNA_ANNA_MTLM_bugs!U:U,"GNA_MTLSOCM")</f>
        <v>0</v>
      </c>
      <c r="AN9" s="18">
        <f t="shared" si="20"/>
        <v>0</v>
      </c>
      <c r="AO9" s="19">
        <f t="shared" si="2"/>
        <v>0</v>
      </c>
      <c r="AP9" s="15">
        <f>COUNTIFS(GNA_ANNA_MTLM_bugs!O:O,Overall_indicator!B9,GNA_ANNA_MTLM_bugs!H:H,"repo_modified", GNA_ANNA_MTLM_bugs!U:U, "GNA_MTLSOCM")</f>
        <v>0</v>
      </c>
      <c r="AQ9" s="18">
        <f t="shared" si="21"/>
        <v>0</v>
      </c>
      <c r="AR9" s="16">
        <f>COUNTIFS(GNA_ANNA_MTLM_bugs!R:R,Overall_indicator!B9,GNA_ANNA_MTLM_bugs!H:H,"change_define*", GNA_ANNA_MTLM_bugs!U:U, "GNA_MTLSOCM")</f>
        <v>0</v>
      </c>
      <c r="AS9" s="18">
        <f t="shared" si="22"/>
        <v>0</v>
      </c>
      <c r="AT9" s="16">
        <f>COUNTIFS(GNA_ANNA_MTLM_bugs!B:B,Overall_indicator!B9,GNA_ANNA_MTLM_bugs!H:H,"open", GNA_ANNA_MTLM_bugs!U:U,"GNA_MTLSOCM")</f>
        <v>0</v>
      </c>
      <c r="AU9" s="18">
        <f t="shared" si="23"/>
        <v>0</v>
      </c>
      <c r="AV9" s="19">
        <f t="shared" si="3"/>
        <v>0</v>
      </c>
      <c r="AW9" s="16">
        <f>COUNTIFS(GNA_ANNA_MTLM_bugs!B:B,Overall_indicator!B9,GNA_ANNA_MTLM_bugs!E:E,"doc",GNA_ANNA_MTLM_bugs!U:U, "GNA_MTLSOCM")</f>
        <v>0</v>
      </c>
      <c r="AX9" s="18">
        <f t="shared" si="24"/>
        <v>0</v>
      </c>
      <c r="AY9" s="16">
        <f>COUNTIFS(GNA_ANNA_MTLM_bugs!B:B,Overall_indicator!B9,GNA_ANNA_MTLM_bugs!E:E,"r*",GNA_ANNA_MTLM_bugs!U:U, "GNA_MTLSOCM")</f>
        <v>0</v>
      </c>
      <c r="AZ9" s="18">
        <f t="shared" si="25"/>
        <v>0</v>
      </c>
      <c r="BA9" s="16">
        <f>COUNTIFS(GNA_ANNA_MTLM_bugs!B:B,Overall_indicator!B9,GNA_ANNA_MTLM_bugs!E:E,"verif",GNA_ANNA_MTLM_bugs!U:U, "GNA_MTLSOCM")</f>
        <v>0</v>
      </c>
      <c r="BB9" s="18">
        <f t="shared" si="26"/>
        <v>0</v>
      </c>
      <c r="BC9" s="15">
        <f>COUNTIFS(GNA_ANNA_MTLM_bugs!B:B,Overall_indicator!B9,GNA_ANNA_MTLM_bugs!E:E,"other",GNA_ANNA_MTLM_bugs!U:U, "GNA_MTLSOCM")</f>
        <v>0</v>
      </c>
      <c r="BD9" s="18">
        <f t="shared" si="27"/>
        <v>0</v>
      </c>
      <c r="BE9" s="15">
        <f>COUNTIFS(GNA_ANNA_MTLM_bugs!B:B,Overall_indicator!B9,GNA_ANNA_MTLM_bugs!E:E,"tfm",  GNA_ANNA_MTLM_bugs!U:U, "GNA_MTLSOCM") + COUNTIFS(GNA_ANNA_MTLM_bugs!B:B,Overall_indicator!B9,GNA_ANNA_MTLM_bugs!E:E,"support",  GNA_ANNA_MTLM_bugs!U:U, "GNA_MTLSOCM")</f>
        <v>0</v>
      </c>
      <c r="BF9" s="18">
        <f t="shared" si="28"/>
        <v>0</v>
      </c>
      <c r="BG9" s="16">
        <f>COUNTIFS(GNA_ANNA_MTLM_bugs!B:B,Overall_indicator!B9,GNA_ANNA_MTLM_bugs!S:S,"int*", GNA_ANNA_MTLM_bugs!U:U,"GNA_MTLSOCM")</f>
        <v>0</v>
      </c>
      <c r="BH9" s="18">
        <f t="shared" si="29"/>
        <v>0</v>
      </c>
      <c r="BI9" s="15">
        <f>COUNTIFS(GNA_ANNA_MTLM_bugs!B:B,Overall_indicator!B9,GNA_ANNA_MTLM_bugs!S:S,"ext*", GNA_ANNA_MTLM_bugs!U:U,"GNA_MTLSOCM")</f>
        <v>0</v>
      </c>
      <c r="BJ9" s="18">
        <f t="shared" si="30"/>
        <v>0</v>
      </c>
      <c r="BK9" s="15">
        <f>COUNTIFS(GNA_ANNA_MTLM_bugs!B:B,Overall_indicator!B9,GNA_ANNA_MTLM_bugs!S:S,"sighting", GNA_ANNA_MTLM_bugs!U:U,"GNA_MTLSOCM")</f>
        <v>0</v>
      </c>
      <c r="BL9" s="18">
        <f t="shared" si="31"/>
        <v>0</v>
      </c>
    </row>
    <row r="10" spans="1:64" ht="16.2" customHeight="1" x14ac:dyDescent="0.3">
      <c r="B10" s="22" t="s">
        <v>100</v>
      </c>
      <c r="C10" s="23">
        <f>COUNTIFS(GNA_ANNA_MTLM_bugs!B:B,Overall_indicator!B10, GNA_ANNA_MTLM_bugs!U:U,"GNA_ANNA_ACE-MTLSOCM")</f>
        <v>0</v>
      </c>
      <c r="D10" s="24">
        <f t="shared" si="4"/>
        <v>9</v>
      </c>
      <c r="E10" s="25">
        <f>COUNTIFS(GNA_ANNA_MTLM_bugs!Q:Q, Overall_indicator!B10, GNA_ANNA_MTLM_bugs!H:H, "reject*", GNA_ANNA_MTLM_bugs!U:U, "GNA_ANNA_ACE-MTLSOCM")</f>
        <v>0</v>
      </c>
      <c r="F10" s="24">
        <f t="shared" si="5"/>
        <v>0</v>
      </c>
      <c r="G10" s="25">
        <f>COUNTIFS(GNA_ANNA_MTLM_bugs!P:P,Overall_indicator!B10,GNA_ANNA_MTLM_bugs!H:H, "complete*",GNA_ANNA_MTLM_bugs!U:U,"GNA_ANNA_ACE-MTLSOCM")</f>
        <v>3</v>
      </c>
      <c r="H10" s="24">
        <f t="shared" si="6"/>
        <v>3</v>
      </c>
      <c r="I10" s="26">
        <f t="shared" si="0"/>
        <v>3</v>
      </c>
      <c r="J10" s="23">
        <f>COUNTIFS(GNA_ANNA_MTLM_bugs!O:O,Overall_indicator!B10,GNA_ANNA_MTLM_bugs!H:H,"repo_modified", GNA_ANNA_MTLM_bugs!U:U, "GNA_ANNA_ACE-MTLSOCM")</f>
        <v>0</v>
      </c>
      <c r="K10" s="24">
        <f t="shared" si="7"/>
        <v>0</v>
      </c>
      <c r="L10" s="25">
        <f>COUNTIFS(GNA_ANNA_MTLM_bugs!R:R,Overall_indicator!B10,GNA_ANNA_MTLM_bugs!H:H,"change_define*", GNA_ANNA_MTLM_bugs!U:U, "GNA_ANNA_ACE-MTLSOCM")</f>
        <v>0</v>
      </c>
      <c r="M10" s="24">
        <f t="shared" si="8"/>
        <v>0</v>
      </c>
      <c r="N10" s="25">
        <f>COUNTIFS(GNA_ANNA_MTLM_bugs!B:B,Overall_indicator!B10,GNA_ANNA_MTLM_bugs!H:H,"open", GNA_ANNA_MTLM_bugs!U:U,"GNA_ANNA_ACE-MTLSOCM")</f>
        <v>0</v>
      </c>
      <c r="O10" s="24">
        <f t="shared" si="9"/>
        <v>0</v>
      </c>
      <c r="P10" s="26">
        <f t="shared" si="1"/>
        <v>0</v>
      </c>
      <c r="Q10" s="25">
        <f>COUNTIFS(GNA_ANNA_MTLM_bugs!B:B,Overall_indicator!B10,GNA_ANNA_MTLM_bugs!E:E,"doc",GNA_ANNA_MTLM_bugs!U:U, "GNA_ANNA_ACE-MTLSOCM")</f>
        <v>0</v>
      </c>
      <c r="R10" s="24">
        <f t="shared" si="10"/>
        <v>2</v>
      </c>
      <c r="S10" s="25">
        <f>COUNTIFS(GNA_ANNA_MTLM_bugs!B:B,Overall_indicator!B10,GNA_ANNA_MTLM_bugs!E:E,"r*", GNA_ANNA_MTLM_bugs!U:U, "GNA_ANNA_ACE-MTLSOCM")</f>
        <v>0</v>
      </c>
      <c r="T10" s="24">
        <f t="shared" si="11"/>
        <v>6</v>
      </c>
      <c r="U10" s="25">
        <f>COUNTIFS(GNA_ANNA_MTLM_bugs!B:B,Overall_indicator!B10,GNA_ANNA_MTLM_bugs!E:E,"verif", GNA_ANNA_MTLM_bugs!U:U, "GNA_ANNA_ACE-MTLSOCM")</f>
        <v>0</v>
      </c>
      <c r="V10" s="24">
        <f t="shared" si="12"/>
        <v>1</v>
      </c>
      <c r="W10" s="23">
        <f>COUNTIFS(GNA_ANNA_MTLM_bugs!B:B,Overall_indicator!B10,GNA_ANNA_MTLM_bugs!E:E,"other", GNA_ANNA_MTLM_bugs!U:U, "GNA_ANNA_ACE-MTLSOCM")</f>
        <v>0</v>
      </c>
      <c r="X10" s="24">
        <f t="shared" si="13"/>
        <v>0</v>
      </c>
      <c r="Y10" s="23">
        <f>COUNTIFS(GNA_ANNA_MTLM_bugs!B:B,Overall_indicator!B10,GNA_ANNA_MTLM_bugs!E:E,"tfm",  GNA_ANNA_MTLM_bugs!U:U, "GNA_ANNA_ACE-MTLSOCM") + COUNTIFS(GNA_ANNA_MTLM_bugs!B:B,Overall_indicator!B10,GNA_ANNA_MTLM_bugs!E:E,"support",  GNA_ANNA_MTLM_bugs!U:U, "GNA_ANNA_ACE-MTLSOCM")</f>
        <v>0</v>
      </c>
      <c r="Z10" s="24">
        <f t="shared" si="14"/>
        <v>0</v>
      </c>
      <c r="AA10" s="25">
        <f>COUNTIFS(GNA_ANNA_MTLM_bugs!B:B,Overall_indicator!B10, GNA_ANNA_MTLM_bugs!S:S, "int*",GNA_ANNA_MTLM_bugs!U:U, "GNA_ANNA_ACE-MTLSOCM")</f>
        <v>0</v>
      </c>
      <c r="AB10" s="24">
        <f t="shared" si="15"/>
        <v>9</v>
      </c>
      <c r="AC10" s="25">
        <f>COUNTIFS(GNA_ANNA_MTLM_bugs!B:B,Overall_indicator!B10, GNA_ANNA_MTLM_bugs!S:S, "ext*",GNA_ANNA_MTLM_bugs!U:U, "GNA_ANNA_ACE-MTLSOCM")</f>
        <v>0</v>
      </c>
      <c r="AD10" s="24">
        <f t="shared" si="16"/>
        <v>0</v>
      </c>
      <c r="AE10" s="25">
        <f>COUNTIFS(GNA_ANNA_MTLM_bugs!B:B,Overall_indicator!B10, GNA_ANNA_MTLM_bugs!S:S, "sighting",GNA_ANNA_MTLM_bugs!U:U, "GNA_ANNA_ACE-MTLSOCM")</f>
        <v>0</v>
      </c>
      <c r="AF10" s="24">
        <f t="shared" si="17"/>
        <v>0</v>
      </c>
      <c r="AH10" s="15" t="s">
        <v>100</v>
      </c>
      <c r="AI10" s="15">
        <f>COUNTIFS(GNA_ANNA_MTLM_bugs!B:B,Overall_indicator!B10, GNA_ANNA_MTLM_bugs!U:U,"GNA_MTLSOCM")</f>
        <v>0</v>
      </c>
      <c r="AJ10" s="18">
        <f t="shared" si="18"/>
        <v>0</v>
      </c>
      <c r="AK10" s="16">
        <f>COUNTIFS(GNA_ANNA_MTLM_bugs!Q:Q, Overall_indicator!B10, GNA_ANNA_MTLM_bugs!H:H, "reject*", GNA_ANNA_MTLM_bugs!U:U, "GNA_MTLSOCM")</f>
        <v>0</v>
      </c>
      <c r="AL10" s="18">
        <f t="shared" si="19"/>
        <v>0</v>
      </c>
      <c r="AM10" s="16">
        <f>COUNTIFS(GNA_ANNA_MTLM_bugs!P:P,Overall_indicator!B10,GNA_ANNA_MTLM_bugs!H:H, "complete*",GNA_ANNA_MTLM_bugs!U:U,"GNA_MTLSOCM")</f>
        <v>0</v>
      </c>
      <c r="AN10" s="18">
        <f t="shared" si="20"/>
        <v>0</v>
      </c>
      <c r="AO10" s="19">
        <f t="shared" si="2"/>
        <v>0</v>
      </c>
      <c r="AP10" s="15">
        <f>COUNTIFS(GNA_ANNA_MTLM_bugs!O:O,Overall_indicator!B10,GNA_ANNA_MTLM_bugs!H:H,"repo_modified", GNA_ANNA_MTLM_bugs!U:U, "GNA_MTLSOCM")</f>
        <v>0</v>
      </c>
      <c r="AQ10" s="18">
        <f t="shared" si="21"/>
        <v>0</v>
      </c>
      <c r="AR10" s="16">
        <f>COUNTIFS(GNA_ANNA_MTLM_bugs!R:R,Overall_indicator!B10,GNA_ANNA_MTLM_bugs!H:H,"change_define*", GNA_ANNA_MTLM_bugs!U:U, "GNA_MTLSOCM")</f>
        <v>0</v>
      </c>
      <c r="AS10" s="18">
        <f t="shared" si="22"/>
        <v>0</v>
      </c>
      <c r="AT10" s="16">
        <f>COUNTIFS(GNA_ANNA_MTLM_bugs!B:B,Overall_indicator!B10,GNA_ANNA_MTLM_bugs!H:H,"open", GNA_ANNA_MTLM_bugs!U:U,"GNA_MTLSOCM")</f>
        <v>0</v>
      </c>
      <c r="AU10" s="18">
        <f t="shared" si="23"/>
        <v>0</v>
      </c>
      <c r="AV10" s="19">
        <f t="shared" si="3"/>
        <v>0</v>
      </c>
      <c r="AW10" s="16">
        <f>COUNTIFS(GNA_ANNA_MTLM_bugs!B:B,Overall_indicator!B10,GNA_ANNA_MTLM_bugs!E:E,"doc",GNA_ANNA_MTLM_bugs!U:U, "GNA_MTLSOCM")</f>
        <v>0</v>
      </c>
      <c r="AX10" s="18">
        <f t="shared" si="24"/>
        <v>0</v>
      </c>
      <c r="AY10" s="16">
        <f>COUNTIFS(GNA_ANNA_MTLM_bugs!B:B,Overall_indicator!B10,GNA_ANNA_MTLM_bugs!E:E,"r*",GNA_ANNA_MTLM_bugs!U:U, "GNA_MTLSOCM")</f>
        <v>0</v>
      </c>
      <c r="AZ10" s="18">
        <f t="shared" si="25"/>
        <v>0</v>
      </c>
      <c r="BA10" s="16">
        <f>COUNTIFS(GNA_ANNA_MTLM_bugs!B:B,Overall_indicator!B10,GNA_ANNA_MTLM_bugs!E:E,"verif",GNA_ANNA_MTLM_bugs!U:U, "GNA_MTLSOCM")</f>
        <v>0</v>
      </c>
      <c r="BB10" s="18">
        <f t="shared" si="26"/>
        <v>0</v>
      </c>
      <c r="BC10" s="15">
        <f>COUNTIFS(GNA_ANNA_MTLM_bugs!B:B,Overall_indicator!B10,GNA_ANNA_MTLM_bugs!E:E,"other",GNA_ANNA_MTLM_bugs!U:U, "GNA_MTLSOCM")</f>
        <v>0</v>
      </c>
      <c r="BD10" s="18">
        <f t="shared" si="27"/>
        <v>0</v>
      </c>
      <c r="BE10" s="15">
        <f>COUNTIFS(GNA_ANNA_MTLM_bugs!B:B,Overall_indicator!B10,GNA_ANNA_MTLM_bugs!E:E,"tfm",  GNA_ANNA_MTLM_bugs!U:U, "GNA_MTLSOCM") + COUNTIFS(GNA_ANNA_MTLM_bugs!B:B,Overall_indicator!B10,GNA_ANNA_MTLM_bugs!E:E,"support",  GNA_ANNA_MTLM_bugs!U:U, "GNA_MTLSOCM")</f>
        <v>0</v>
      </c>
      <c r="BF10" s="18">
        <f t="shared" si="28"/>
        <v>0</v>
      </c>
      <c r="BG10" s="16">
        <f>COUNTIFS(GNA_ANNA_MTLM_bugs!B:B,Overall_indicator!B10,GNA_ANNA_MTLM_bugs!S:S,"int*", GNA_ANNA_MTLM_bugs!U:U,"GNA_MTLSOCM")</f>
        <v>0</v>
      </c>
      <c r="BH10" s="18">
        <f t="shared" si="29"/>
        <v>0</v>
      </c>
      <c r="BI10" s="15">
        <f>COUNTIFS(GNA_ANNA_MTLM_bugs!B:B,Overall_indicator!B10,GNA_ANNA_MTLM_bugs!S:S,"ext*", GNA_ANNA_MTLM_bugs!U:U,"GNA_MTLSOCM")</f>
        <v>0</v>
      </c>
      <c r="BJ10" s="18">
        <f t="shared" si="30"/>
        <v>0</v>
      </c>
      <c r="BK10" s="15">
        <f>COUNTIFS(GNA_ANNA_MTLM_bugs!B:B,Overall_indicator!B10,GNA_ANNA_MTLM_bugs!S:S,"sighting", GNA_ANNA_MTLM_bugs!U:U,"GNA_MTLSOCM")</f>
        <v>0</v>
      </c>
      <c r="BL10" s="18">
        <f t="shared" si="31"/>
        <v>0</v>
      </c>
    </row>
    <row r="11" spans="1:64" x14ac:dyDescent="0.3">
      <c r="B11" s="22" t="s">
        <v>99</v>
      </c>
      <c r="C11" s="23">
        <f>COUNTIFS(GNA_ANNA_MTLM_bugs!B:B,Overall_indicator!B11, GNA_ANNA_MTLM_bugs!U:U,"GNA_ANNA_ACE-MTLSOCM")</f>
        <v>0</v>
      </c>
      <c r="D11" s="24">
        <f t="shared" si="4"/>
        <v>9</v>
      </c>
      <c r="E11" s="25">
        <f>COUNTIFS(GNA_ANNA_MTLM_bugs!Q:Q, Overall_indicator!B11, GNA_ANNA_MTLM_bugs!H:H, "reject*", GNA_ANNA_MTLM_bugs!U:U, "GNA_ANNA_ACE-MTLSOCM")</f>
        <v>0</v>
      </c>
      <c r="F11" s="24">
        <f t="shared" si="5"/>
        <v>0</v>
      </c>
      <c r="G11" s="25">
        <f>COUNTIFS(GNA_ANNA_MTLM_bugs!P:P,Overall_indicator!B11,GNA_ANNA_MTLM_bugs!H:H, "complete*",GNA_ANNA_MTLM_bugs!U:U,"GNA_ANNA_ACE-MTLSOCM")</f>
        <v>0</v>
      </c>
      <c r="H11" s="24">
        <f t="shared" si="6"/>
        <v>3</v>
      </c>
      <c r="I11" s="26">
        <f t="shared" si="0"/>
        <v>3</v>
      </c>
      <c r="J11" s="23">
        <f>COUNTIFS(GNA_ANNA_MTLM_bugs!O:O,Overall_indicator!B11,GNA_ANNA_MTLM_bugs!H:H,"repo_modified", GNA_ANNA_MTLM_bugs!U:U, "GNA_ANNA_ACE-MTLSOCM")</f>
        <v>0</v>
      </c>
      <c r="K11" s="24">
        <f t="shared" si="7"/>
        <v>0</v>
      </c>
      <c r="L11" s="25">
        <f>COUNTIFS(GNA_ANNA_MTLM_bugs!R:R,Overall_indicator!B11,GNA_ANNA_MTLM_bugs!H:H,"change_define*", GNA_ANNA_MTLM_bugs!U:U, "GNA_ANNA_ACE-MTLSOCM")</f>
        <v>0</v>
      </c>
      <c r="M11" s="24">
        <f t="shared" si="8"/>
        <v>0</v>
      </c>
      <c r="N11" s="25">
        <f>COUNTIFS(GNA_ANNA_MTLM_bugs!B:B,Overall_indicator!B11,GNA_ANNA_MTLM_bugs!H:H,"open", GNA_ANNA_MTLM_bugs!U:U,"GNA_ANNA_ACE-MTLSOCM")</f>
        <v>0</v>
      </c>
      <c r="O11" s="24">
        <f t="shared" si="9"/>
        <v>0</v>
      </c>
      <c r="P11" s="26">
        <f t="shared" si="1"/>
        <v>0</v>
      </c>
      <c r="Q11" s="25">
        <f>COUNTIFS(GNA_ANNA_MTLM_bugs!B:B,Overall_indicator!B11,GNA_ANNA_MTLM_bugs!E:E,"doc",GNA_ANNA_MTLM_bugs!U:U, "GNA_ANNA_ACE-MTLSOCM")</f>
        <v>0</v>
      </c>
      <c r="R11" s="24">
        <f t="shared" si="10"/>
        <v>2</v>
      </c>
      <c r="S11" s="25">
        <f>COUNTIFS(GNA_ANNA_MTLM_bugs!B:B,Overall_indicator!B11,GNA_ANNA_MTLM_bugs!E:E,"r*", GNA_ANNA_MTLM_bugs!U:U, "GNA_ANNA_ACE-MTLSOCM")</f>
        <v>0</v>
      </c>
      <c r="T11" s="24">
        <f t="shared" si="11"/>
        <v>6</v>
      </c>
      <c r="U11" s="25">
        <f>COUNTIFS(GNA_ANNA_MTLM_bugs!B:B,Overall_indicator!B11,GNA_ANNA_MTLM_bugs!E:E,"verif", GNA_ANNA_MTLM_bugs!U:U, "GNA_ANNA_ACE-MTLSOCM")</f>
        <v>0</v>
      </c>
      <c r="V11" s="24">
        <f t="shared" si="12"/>
        <v>1</v>
      </c>
      <c r="W11" s="23">
        <f>COUNTIFS(GNA_ANNA_MTLM_bugs!B:B,Overall_indicator!B11,GNA_ANNA_MTLM_bugs!E:E,"other", GNA_ANNA_MTLM_bugs!U:U, "GNA_ANNA_ACE-MTLSOCM")</f>
        <v>0</v>
      </c>
      <c r="X11" s="24">
        <f t="shared" si="13"/>
        <v>0</v>
      </c>
      <c r="Y11" s="23">
        <f>COUNTIFS(GNA_ANNA_MTLM_bugs!B:B,Overall_indicator!B11,GNA_ANNA_MTLM_bugs!E:E,"tfm",  GNA_ANNA_MTLM_bugs!U:U, "GNA_ANNA_ACE-MTLSOCM") + COUNTIFS(GNA_ANNA_MTLM_bugs!B:B,Overall_indicator!B11,GNA_ANNA_MTLM_bugs!E:E,"support",  GNA_ANNA_MTLM_bugs!U:U, "GNA_ANNA_ACE-MTLSOCM")</f>
        <v>0</v>
      </c>
      <c r="Z11" s="24">
        <f t="shared" si="14"/>
        <v>0</v>
      </c>
      <c r="AA11" s="25">
        <f>COUNTIFS(GNA_ANNA_MTLM_bugs!B:B,Overall_indicator!B11, GNA_ANNA_MTLM_bugs!S:S, "int*",GNA_ANNA_MTLM_bugs!U:U, "GNA_ANNA_ACE-MTLSOCM")</f>
        <v>0</v>
      </c>
      <c r="AB11" s="24">
        <f t="shared" si="15"/>
        <v>9</v>
      </c>
      <c r="AC11" s="25">
        <f>COUNTIFS(GNA_ANNA_MTLM_bugs!B:B,Overall_indicator!B11, GNA_ANNA_MTLM_bugs!S:S, "ext*",GNA_ANNA_MTLM_bugs!U:U, "GNA_ANNA_ACE-MTLSOCM")</f>
        <v>0</v>
      </c>
      <c r="AD11" s="24">
        <f t="shared" si="16"/>
        <v>0</v>
      </c>
      <c r="AE11" s="25">
        <f>COUNTIFS(GNA_ANNA_MTLM_bugs!B:B,Overall_indicator!B11, GNA_ANNA_MTLM_bugs!S:S, "sighting",GNA_ANNA_MTLM_bugs!U:U, "GNA_ANNA_ACE-MTLSOCM")</f>
        <v>0</v>
      </c>
      <c r="AF11" s="24">
        <f t="shared" si="17"/>
        <v>0</v>
      </c>
      <c r="AH11" s="15" t="s">
        <v>99</v>
      </c>
      <c r="AI11" s="15">
        <f>COUNTIFS(GNA_ANNA_MTLM_bugs!B:B,Overall_indicator!B11, GNA_ANNA_MTLM_bugs!U:U,"GNA_MTLSOCM")</f>
        <v>0</v>
      </c>
      <c r="AJ11" s="18">
        <f t="shared" si="18"/>
        <v>0</v>
      </c>
      <c r="AK11" s="16">
        <f>COUNTIFS(GNA_ANNA_MTLM_bugs!Q:Q, Overall_indicator!B11, GNA_ANNA_MTLM_bugs!H:H, "reject*", GNA_ANNA_MTLM_bugs!U:U, "GNA_MTLSOCM")</f>
        <v>0</v>
      </c>
      <c r="AL11" s="18">
        <f t="shared" si="19"/>
        <v>0</v>
      </c>
      <c r="AM11" s="16">
        <f>COUNTIFS(GNA_ANNA_MTLM_bugs!P:P,Overall_indicator!B11,GNA_ANNA_MTLM_bugs!H:H, "complete*",GNA_ANNA_MTLM_bugs!U:U,"GNA_MTLSOCM")</f>
        <v>0</v>
      </c>
      <c r="AN11" s="18">
        <f t="shared" si="20"/>
        <v>0</v>
      </c>
      <c r="AO11" s="19">
        <f t="shared" si="2"/>
        <v>0</v>
      </c>
      <c r="AP11" s="15">
        <f>COUNTIFS(GNA_ANNA_MTLM_bugs!O:O,Overall_indicator!B11,GNA_ANNA_MTLM_bugs!H:H,"repo_modified", GNA_ANNA_MTLM_bugs!U:U, "GNA_MTLSOCM")</f>
        <v>0</v>
      </c>
      <c r="AQ11" s="18">
        <f t="shared" si="21"/>
        <v>0</v>
      </c>
      <c r="AR11" s="16">
        <f>COUNTIFS(GNA_ANNA_MTLM_bugs!R:R,Overall_indicator!B11,GNA_ANNA_MTLM_bugs!H:H,"change_define*", GNA_ANNA_MTLM_bugs!U:U, "GNA_MTLSOCM")</f>
        <v>0</v>
      </c>
      <c r="AS11" s="18">
        <f t="shared" si="22"/>
        <v>0</v>
      </c>
      <c r="AT11" s="16">
        <f>COUNTIFS(GNA_ANNA_MTLM_bugs!B:B,Overall_indicator!B11,GNA_ANNA_MTLM_bugs!H:H,"open", GNA_ANNA_MTLM_bugs!U:U,"GNA_MTLSOCM")</f>
        <v>0</v>
      </c>
      <c r="AU11" s="18">
        <f t="shared" si="23"/>
        <v>0</v>
      </c>
      <c r="AV11" s="19">
        <f t="shared" si="3"/>
        <v>0</v>
      </c>
      <c r="AW11" s="16">
        <f>COUNTIFS(GNA_ANNA_MTLM_bugs!B:B,Overall_indicator!B11,GNA_ANNA_MTLM_bugs!E:E,"doc",GNA_ANNA_MTLM_bugs!U:U, "GNA_MTLSOCM")</f>
        <v>0</v>
      </c>
      <c r="AX11" s="18">
        <f t="shared" si="24"/>
        <v>0</v>
      </c>
      <c r="AY11" s="16">
        <f>COUNTIFS(GNA_ANNA_MTLM_bugs!B:B,Overall_indicator!B11,GNA_ANNA_MTLM_bugs!E:E,"r*",GNA_ANNA_MTLM_bugs!U:U, "GNA_MTLSOCM")</f>
        <v>0</v>
      </c>
      <c r="AZ11" s="18">
        <f t="shared" si="25"/>
        <v>0</v>
      </c>
      <c r="BA11" s="16">
        <f>COUNTIFS(GNA_ANNA_MTLM_bugs!B:B,Overall_indicator!B11,GNA_ANNA_MTLM_bugs!E:E,"verif",GNA_ANNA_MTLM_bugs!U:U, "GNA_MTLSOCM")</f>
        <v>0</v>
      </c>
      <c r="BB11" s="18">
        <f t="shared" si="26"/>
        <v>0</v>
      </c>
      <c r="BC11" s="15">
        <f>COUNTIFS(GNA_ANNA_MTLM_bugs!B:B,Overall_indicator!B11,GNA_ANNA_MTLM_bugs!E:E,"other",GNA_ANNA_MTLM_bugs!U:U, "GNA_MTLSOCM")</f>
        <v>0</v>
      </c>
      <c r="BD11" s="18">
        <f t="shared" si="27"/>
        <v>0</v>
      </c>
      <c r="BE11" s="15">
        <f>COUNTIFS(GNA_ANNA_MTLM_bugs!B:B,Overall_indicator!B11,GNA_ANNA_MTLM_bugs!E:E,"tfm",  GNA_ANNA_MTLM_bugs!U:U, "GNA_MTLSOCM") + COUNTIFS(GNA_ANNA_MTLM_bugs!B:B,Overall_indicator!B11,GNA_ANNA_MTLM_bugs!E:E,"support",  GNA_ANNA_MTLM_bugs!U:U, "GNA_MTLSOCM")</f>
        <v>0</v>
      </c>
      <c r="BF11" s="18">
        <f t="shared" si="28"/>
        <v>0</v>
      </c>
      <c r="BG11" s="16">
        <f>COUNTIFS(GNA_ANNA_MTLM_bugs!B:B,Overall_indicator!B11,GNA_ANNA_MTLM_bugs!S:S,"int*", GNA_ANNA_MTLM_bugs!U:U,"GNA_MTLSOCM")</f>
        <v>0</v>
      </c>
      <c r="BH11" s="18">
        <f t="shared" si="29"/>
        <v>0</v>
      </c>
      <c r="BI11" s="15">
        <f>COUNTIFS(GNA_ANNA_MTLM_bugs!B:B,Overall_indicator!B11,GNA_ANNA_MTLM_bugs!S:S,"ext*", GNA_ANNA_MTLM_bugs!U:U,"GNA_MTLSOCM")</f>
        <v>0</v>
      </c>
      <c r="BJ11" s="18">
        <f t="shared" si="30"/>
        <v>0</v>
      </c>
      <c r="BK11" s="15">
        <f>COUNTIFS(GNA_ANNA_MTLM_bugs!B:B,Overall_indicator!B11,GNA_ANNA_MTLM_bugs!S:S,"sighting", GNA_ANNA_MTLM_bugs!U:U,"GNA_MTLSOCM")</f>
        <v>0</v>
      </c>
      <c r="BL11" s="18">
        <f t="shared" si="31"/>
        <v>0</v>
      </c>
    </row>
    <row r="12" spans="1:64" x14ac:dyDescent="0.3">
      <c r="B12" s="22" t="s">
        <v>90</v>
      </c>
      <c r="C12" s="23">
        <f>COUNTIFS(GNA_ANNA_MTLM_bugs!B:B,Overall_indicator!B12, GNA_ANNA_MTLM_bugs!U:U,"GNA_ANNA_ACE-MTLSOCM")</f>
        <v>0</v>
      </c>
      <c r="D12" s="24">
        <f t="shared" si="4"/>
        <v>9</v>
      </c>
      <c r="E12" s="25">
        <f>COUNTIFS(GNA_ANNA_MTLM_bugs!Q:Q, Overall_indicator!B12, GNA_ANNA_MTLM_bugs!H:H, "reject*", GNA_ANNA_MTLM_bugs!U:U, "GNA_ANNA_ACE-MTLSOCM")</f>
        <v>0</v>
      </c>
      <c r="F12" s="24">
        <f t="shared" si="5"/>
        <v>0</v>
      </c>
      <c r="G12" s="25">
        <f>COUNTIFS(GNA_ANNA_MTLM_bugs!P:P,Overall_indicator!B12,GNA_ANNA_MTLM_bugs!H:H, "complete*",GNA_ANNA_MTLM_bugs!U:U,"GNA_ANNA_ACE-MTLSOCM")</f>
        <v>0</v>
      </c>
      <c r="H12" s="24">
        <f t="shared" si="6"/>
        <v>3</v>
      </c>
      <c r="I12" s="26">
        <f t="shared" si="0"/>
        <v>3</v>
      </c>
      <c r="J12" s="23">
        <f>COUNTIFS(GNA_ANNA_MTLM_bugs!O:O,Overall_indicator!B12,GNA_ANNA_MTLM_bugs!H:H,"repo_modified", GNA_ANNA_MTLM_bugs!U:U, "GNA_ANNA_ACE-MTLSOCM")</f>
        <v>0</v>
      </c>
      <c r="K12" s="24">
        <f t="shared" si="7"/>
        <v>0</v>
      </c>
      <c r="L12" s="25">
        <f>COUNTIFS(GNA_ANNA_MTLM_bugs!R:R,Overall_indicator!B12,GNA_ANNA_MTLM_bugs!H:H,"change_define*", GNA_ANNA_MTLM_bugs!U:U, "GNA_ANNA_ACE-MTLSOCM")</f>
        <v>0</v>
      </c>
      <c r="M12" s="24">
        <f t="shared" si="8"/>
        <v>0</v>
      </c>
      <c r="N12" s="25">
        <f>COUNTIFS(GNA_ANNA_MTLM_bugs!B:B,Overall_indicator!B12,GNA_ANNA_MTLM_bugs!H:H,"open", GNA_ANNA_MTLM_bugs!U:U,"GNA_ANNA_ACE-MTLSOCM")</f>
        <v>0</v>
      </c>
      <c r="O12" s="24">
        <f t="shared" si="9"/>
        <v>0</v>
      </c>
      <c r="P12" s="26">
        <f t="shared" si="1"/>
        <v>0</v>
      </c>
      <c r="Q12" s="25">
        <f>COUNTIFS(GNA_ANNA_MTLM_bugs!B:B,Overall_indicator!B12,GNA_ANNA_MTLM_bugs!E:E,"doc",GNA_ANNA_MTLM_bugs!U:U, "GNA_ANNA_ACE-MTLSOCM")</f>
        <v>0</v>
      </c>
      <c r="R12" s="24">
        <f t="shared" si="10"/>
        <v>2</v>
      </c>
      <c r="S12" s="25">
        <f>COUNTIFS(GNA_ANNA_MTLM_bugs!B:B,Overall_indicator!B12,GNA_ANNA_MTLM_bugs!E:E,"r*", GNA_ANNA_MTLM_bugs!U:U, "GNA_ANNA_ACE-MTLSOCM")</f>
        <v>0</v>
      </c>
      <c r="T12" s="24">
        <f t="shared" si="11"/>
        <v>6</v>
      </c>
      <c r="U12" s="25">
        <f>COUNTIFS(GNA_ANNA_MTLM_bugs!B:B,Overall_indicator!B12,GNA_ANNA_MTLM_bugs!E:E,"verif", GNA_ANNA_MTLM_bugs!U:U, "GNA_ANNA_ACE-MTLSOCM")</f>
        <v>0</v>
      </c>
      <c r="V12" s="24">
        <f t="shared" si="12"/>
        <v>1</v>
      </c>
      <c r="W12" s="23">
        <f>COUNTIFS(GNA_ANNA_MTLM_bugs!B:B,Overall_indicator!B12,GNA_ANNA_MTLM_bugs!E:E,"other", GNA_ANNA_MTLM_bugs!U:U, "GNA_ANNA_ACE-MTLSOCM")</f>
        <v>0</v>
      </c>
      <c r="X12" s="24">
        <f t="shared" si="13"/>
        <v>0</v>
      </c>
      <c r="Y12" s="23">
        <f>COUNTIFS(GNA_ANNA_MTLM_bugs!B:B,Overall_indicator!B12,GNA_ANNA_MTLM_bugs!E:E,"tfm",  GNA_ANNA_MTLM_bugs!U:U, "GNA_ANNA_ACE-MTLSOCM") + COUNTIFS(GNA_ANNA_MTLM_bugs!B:B,Overall_indicator!B12,GNA_ANNA_MTLM_bugs!E:E,"support",  GNA_ANNA_MTLM_bugs!U:U, "GNA_ANNA_ACE-MTLSOCM")</f>
        <v>0</v>
      </c>
      <c r="Z12" s="24">
        <f t="shared" si="14"/>
        <v>0</v>
      </c>
      <c r="AA12" s="25">
        <f>COUNTIFS(GNA_ANNA_MTLM_bugs!B:B,Overall_indicator!B12, GNA_ANNA_MTLM_bugs!S:S, "int*",GNA_ANNA_MTLM_bugs!U:U, "GNA_ANNA_ACE-MTLSOCM")</f>
        <v>0</v>
      </c>
      <c r="AB12" s="24">
        <f t="shared" si="15"/>
        <v>9</v>
      </c>
      <c r="AC12" s="25">
        <f>COUNTIFS(GNA_ANNA_MTLM_bugs!B:B,Overall_indicator!B12, GNA_ANNA_MTLM_bugs!S:S, "ext*",GNA_ANNA_MTLM_bugs!U:U, "GNA_ANNA_ACE-MTLSOCM")</f>
        <v>0</v>
      </c>
      <c r="AD12" s="24">
        <f t="shared" si="16"/>
        <v>0</v>
      </c>
      <c r="AE12" s="25">
        <f>COUNTIFS(GNA_ANNA_MTLM_bugs!B:B,Overall_indicator!B12, GNA_ANNA_MTLM_bugs!S:S, "sighting",GNA_ANNA_MTLM_bugs!U:U, "GNA_ANNA_ACE-MTLSOCM")</f>
        <v>0</v>
      </c>
      <c r="AF12" s="24">
        <f t="shared" si="17"/>
        <v>0</v>
      </c>
      <c r="AH12" s="15" t="s">
        <v>90</v>
      </c>
      <c r="AI12" s="15">
        <f>COUNTIFS(GNA_ANNA_MTLM_bugs!B:B,Overall_indicator!B12, GNA_ANNA_MTLM_bugs!U:U,"GNA_MTLSOCM")</f>
        <v>0</v>
      </c>
      <c r="AJ12" s="18">
        <f t="shared" si="18"/>
        <v>0</v>
      </c>
      <c r="AK12" s="16">
        <f>COUNTIFS(GNA_ANNA_MTLM_bugs!Q:Q, Overall_indicator!B12, GNA_ANNA_MTLM_bugs!H:H, "reject*", GNA_ANNA_MTLM_bugs!U:U, "GNA_MTLSOCM")</f>
        <v>0</v>
      </c>
      <c r="AL12" s="18">
        <f t="shared" si="19"/>
        <v>0</v>
      </c>
      <c r="AM12" s="16">
        <f>COUNTIFS(GNA_ANNA_MTLM_bugs!P:P,Overall_indicator!B12,GNA_ANNA_MTLM_bugs!H:H, "complete*",GNA_ANNA_MTLM_bugs!U:U,"GNA_MTLSOCM")</f>
        <v>0</v>
      </c>
      <c r="AN12" s="18">
        <f t="shared" si="20"/>
        <v>0</v>
      </c>
      <c r="AO12" s="19">
        <f t="shared" si="2"/>
        <v>0</v>
      </c>
      <c r="AP12" s="15">
        <f>COUNTIFS(GNA_ANNA_MTLM_bugs!O:O,Overall_indicator!B12,GNA_ANNA_MTLM_bugs!H:H,"repo_modified", GNA_ANNA_MTLM_bugs!U:U, "GNA_MTLSOCM")</f>
        <v>0</v>
      </c>
      <c r="AQ12" s="18">
        <f t="shared" si="21"/>
        <v>0</v>
      </c>
      <c r="AR12" s="16">
        <f>COUNTIFS(GNA_ANNA_MTLM_bugs!R:R,Overall_indicator!B12,GNA_ANNA_MTLM_bugs!H:H,"change_define*", GNA_ANNA_MTLM_bugs!U:U, "GNA_MTLSOCM")</f>
        <v>0</v>
      </c>
      <c r="AS12" s="18">
        <f t="shared" si="22"/>
        <v>0</v>
      </c>
      <c r="AT12" s="16">
        <f>COUNTIFS(GNA_ANNA_MTLM_bugs!B:B,Overall_indicator!B12,GNA_ANNA_MTLM_bugs!H:H,"open", GNA_ANNA_MTLM_bugs!U:U,"GNA_MTLSOCM")</f>
        <v>0</v>
      </c>
      <c r="AU12" s="18">
        <f t="shared" si="23"/>
        <v>0</v>
      </c>
      <c r="AV12" s="19">
        <f t="shared" si="3"/>
        <v>0</v>
      </c>
      <c r="AW12" s="16">
        <f>COUNTIFS(GNA_ANNA_MTLM_bugs!B:B,Overall_indicator!B12,GNA_ANNA_MTLM_bugs!E:E,"doc",GNA_ANNA_MTLM_bugs!U:U, "GNA_MTLSOCM")</f>
        <v>0</v>
      </c>
      <c r="AX12" s="18">
        <f t="shared" si="24"/>
        <v>0</v>
      </c>
      <c r="AY12" s="16">
        <f>COUNTIFS(GNA_ANNA_MTLM_bugs!B:B,Overall_indicator!B12,GNA_ANNA_MTLM_bugs!E:E,"r*",GNA_ANNA_MTLM_bugs!U:U, "GNA_MTLSOCM")</f>
        <v>0</v>
      </c>
      <c r="AZ12" s="18">
        <f t="shared" si="25"/>
        <v>0</v>
      </c>
      <c r="BA12" s="16">
        <f>COUNTIFS(GNA_ANNA_MTLM_bugs!B:B,Overall_indicator!B12,GNA_ANNA_MTLM_bugs!E:E,"verif",GNA_ANNA_MTLM_bugs!U:U, "GNA_MTLSOCM")</f>
        <v>0</v>
      </c>
      <c r="BB12" s="18">
        <f t="shared" si="26"/>
        <v>0</v>
      </c>
      <c r="BC12" s="15">
        <f>COUNTIFS(GNA_ANNA_MTLM_bugs!B:B,Overall_indicator!B12,GNA_ANNA_MTLM_bugs!E:E,"other",GNA_ANNA_MTLM_bugs!U:U, "GNA_MTLSOCM")</f>
        <v>0</v>
      </c>
      <c r="BD12" s="18">
        <f t="shared" si="27"/>
        <v>0</v>
      </c>
      <c r="BE12" s="15">
        <f>COUNTIFS(GNA_ANNA_MTLM_bugs!B:B,Overall_indicator!B12,GNA_ANNA_MTLM_bugs!E:E,"tfm",  GNA_ANNA_MTLM_bugs!U:U, "GNA_MTLSOCM") + COUNTIFS(GNA_ANNA_MTLM_bugs!B:B,Overall_indicator!B12,GNA_ANNA_MTLM_bugs!E:E,"support",  GNA_ANNA_MTLM_bugs!U:U, "GNA_MTLSOCM")</f>
        <v>0</v>
      </c>
      <c r="BF12" s="18">
        <f t="shared" si="28"/>
        <v>0</v>
      </c>
      <c r="BG12" s="16">
        <f>COUNTIFS(GNA_ANNA_MTLM_bugs!B:B,Overall_indicator!B12,GNA_ANNA_MTLM_bugs!S:S,"int*", GNA_ANNA_MTLM_bugs!U:U,"GNA_MTLSOCM")</f>
        <v>0</v>
      </c>
      <c r="BH12" s="18">
        <f t="shared" si="29"/>
        <v>0</v>
      </c>
      <c r="BI12" s="15">
        <f>COUNTIFS(GNA_ANNA_MTLM_bugs!B:B,Overall_indicator!B12,GNA_ANNA_MTLM_bugs!S:S,"ext*", GNA_ANNA_MTLM_bugs!U:U,"GNA_MTLSOCM")</f>
        <v>0</v>
      </c>
      <c r="BJ12" s="18">
        <f t="shared" si="30"/>
        <v>0</v>
      </c>
      <c r="BK12" s="15">
        <f>COUNTIFS(GNA_ANNA_MTLM_bugs!B:B,Overall_indicator!B12,GNA_ANNA_MTLM_bugs!S:S,"sighting", GNA_ANNA_MTLM_bugs!U:U,"GNA_MTLSOCM")</f>
        <v>0</v>
      </c>
      <c r="BL12" s="18">
        <f t="shared" si="31"/>
        <v>0</v>
      </c>
    </row>
    <row r="13" spans="1:64" x14ac:dyDescent="0.3">
      <c r="B13" s="22" t="s">
        <v>96</v>
      </c>
      <c r="C13" s="23">
        <f>COUNTIFS(GNA_ANNA_MTLM_bugs!B:B,Overall_indicator!B13, GNA_ANNA_MTLM_bugs!U:U,"GNA_ANNA_ACE-MTLSOCM")</f>
        <v>0</v>
      </c>
      <c r="D13" s="24">
        <f t="shared" si="4"/>
        <v>9</v>
      </c>
      <c r="E13" s="25">
        <f>COUNTIFS(GNA_ANNA_MTLM_bugs!Q:Q, Overall_indicator!B13, GNA_ANNA_MTLM_bugs!H:H, "reject*", GNA_ANNA_MTLM_bugs!U:U, "GNA_ANNA_ACE-MTLSOCM")</f>
        <v>0</v>
      </c>
      <c r="F13" s="24">
        <f t="shared" si="5"/>
        <v>0</v>
      </c>
      <c r="G13" s="25">
        <f>COUNTIFS(GNA_ANNA_MTLM_bugs!P:P,Overall_indicator!B13,GNA_ANNA_MTLM_bugs!H:H, "complete*",GNA_ANNA_MTLM_bugs!U:U,"GNA_ANNA_ACE-MTLSOCM")</f>
        <v>0</v>
      </c>
      <c r="H13" s="24">
        <f t="shared" si="6"/>
        <v>3</v>
      </c>
      <c r="I13" s="26">
        <f t="shared" si="0"/>
        <v>3</v>
      </c>
      <c r="J13" s="23">
        <f>COUNTIFS(GNA_ANNA_MTLM_bugs!O:O,Overall_indicator!B13,GNA_ANNA_MTLM_bugs!H:H,"repo_modified", GNA_ANNA_MTLM_bugs!U:U, "GNA_ANNA_ACE-MTLSOCM")</f>
        <v>0</v>
      </c>
      <c r="K13" s="24">
        <f t="shared" si="7"/>
        <v>0</v>
      </c>
      <c r="L13" s="25">
        <f>COUNTIFS(GNA_ANNA_MTLM_bugs!R:R,Overall_indicator!B13,GNA_ANNA_MTLM_bugs!H:H,"change_define*", GNA_ANNA_MTLM_bugs!U:U, "GNA_ANNA_ACE-MTLSOCM")</f>
        <v>0</v>
      </c>
      <c r="M13" s="24">
        <f t="shared" si="8"/>
        <v>0</v>
      </c>
      <c r="N13" s="25">
        <f>COUNTIFS(GNA_ANNA_MTLM_bugs!B:B,Overall_indicator!B13,GNA_ANNA_MTLM_bugs!H:H,"open", GNA_ANNA_MTLM_bugs!U:U,"GNA_ANNA_ACE-MTLSOCM")</f>
        <v>0</v>
      </c>
      <c r="O13" s="24">
        <f t="shared" si="9"/>
        <v>0</v>
      </c>
      <c r="P13" s="26">
        <f t="shared" si="1"/>
        <v>0</v>
      </c>
      <c r="Q13" s="25">
        <f>COUNTIFS(GNA_ANNA_MTLM_bugs!B:B,Overall_indicator!B13,GNA_ANNA_MTLM_bugs!E:E,"doc",GNA_ANNA_MTLM_bugs!U:U, "GNA_ANNA_ACE-MTLSOCM")</f>
        <v>0</v>
      </c>
      <c r="R13" s="24">
        <f t="shared" si="10"/>
        <v>2</v>
      </c>
      <c r="S13" s="25">
        <f>COUNTIFS(GNA_ANNA_MTLM_bugs!B:B,Overall_indicator!B13,GNA_ANNA_MTLM_bugs!E:E,"r*", GNA_ANNA_MTLM_bugs!U:U, "GNA_ANNA_ACE-MTLSOCM")</f>
        <v>0</v>
      </c>
      <c r="T13" s="24">
        <f t="shared" si="11"/>
        <v>6</v>
      </c>
      <c r="U13" s="25">
        <f>COUNTIFS(GNA_ANNA_MTLM_bugs!B:B,Overall_indicator!B13,GNA_ANNA_MTLM_bugs!E:E,"verif", GNA_ANNA_MTLM_bugs!U:U, "GNA_ANNA_ACE-MTLSOCM")</f>
        <v>0</v>
      </c>
      <c r="V13" s="24">
        <f t="shared" si="12"/>
        <v>1</v>
      </c>
      <c r="W13" s="23">
        <f>COUNTIFS(GNA_ANNA_MTLM_bugs!B:B,Overall_indicator!B13,GNA_ANNA_MTLM_bugs!E:E,"other", GNA_ANNA_MTLM_bugs!U:U, "GNA_ANNA_ACE-MTLSOCM")</f>
        <v>0</v>
      </c>
      <c r="X13" s="24">
        <f t="shared" si="13"/>
        <v>0</v>
      </c>
      <c r="Y13" s="23">
        <f>COUNTIFS(GNA_ANNA_MTLM_bugs!B:B,Overall_indicator!B13,GNA_ANNA_MTLM_bugs!E:E,"tfm",  GNA_ANNA_MTLM_bugs!U:U, "GNA_ANNA_ACE-MTLSOCM") + COUNTIFS(GNA_ANNA_MTLM_bugs!B:B,Overall_indicator!B13,GNA_ANNA_MTLM_bugs!E:E,"support",  GNA_ANNA_MTLM_bugs!U:U, "GNA_ANNA_ACE-MTLSOCM")</f>
        <v>0</v>
      </c>
      <c r="Z13" s="24">
        <f t="shared" si="14"/>
        <v>0</v>
      </c>
      <c r="AA13" s="25">
        <f>COUNTIFS(GNA_ANNA_MTLM_bugs!B:B,Overall_indicator!B13, GNA_ANNA_MTLM_bugs!S:S, "int*",GNA_ANNA_MTLM_bugs!U:U, "GNA_ANNA_ACE-MTLSOCM")</f>
        <v>0</v>
      </c>
      <c r="AB13" s="24">
        <f t="shared" si="15"/>
        <v>9</v>
      </c>
      <c r="AC13" s="25">
        <f>COUNTIFS(GNA_ANNA_MTLM_bugs!B:B,Overall_indicator!B13, GNA_ANNA_MTLM_bugs!S:S, "ext*",GNA_ANNA_MTLM_bugs!U:U, "GNA_ANNA_ACE-MTLSOCM")</f>
        <v>0</v>
      </c>
      <c r="AD13" s="24">
        <f t="shared" si="16"/>
        <v>0</v>
      </c>
      <c r="AE13" s="25">
        <f>COUNTIFS(GNA_ANNA_MTLM_bugs!B:B,Overall_indicator!B13, GNA_ANNA_MTLM_bugs!S:S, "sighting",GNA_ANNA_MTLM_bugs!U:U, "GNA_ANNA_ACE-MTLSOCM")</f>
        <v>0</v>
      </c>
      <c r="AF13" s="24">
        <f t="shared" si="17"/>
        <v>0</v>
      </c>
      <c r="AH13" s="15" t="s">
        <v>96</v>
      </c>
      <c r="AI13" s="15">
        <f>COUNTIFS(GNA_ANNA_MTLM_bugs!B:B,Overall_indicator!B13, GNA_ANNA_MTLM_bugs!U:U,"GNA_MTLSOCM")</f>
        <v>0</v>
      </c>
      <c r="AJ13" s="18">
        <f t="shared" si="18"/>
        <v>0</v>
      </c>
      <c r="AK13" s="16">
        <f>COUNTIFS(GNA_ANNA_MTLM_bugs!Q:Q, Overall_indicator!B13, GNA_ANNA_MTLM_bugs!H:H, "reject*", GNA_ANNA_MTLM_bugs!U:U, "GNA_MTLSOCM")</f>
        <v>0</v>
      </c>
      <c r="AL13" s="18">
        <f t="shared" si="19"/>
        <v>0</v>
      </c>
      <c r="AM13" s="16">
        <f>COUNTIFS(GNA_ANNA_MTLM_bugs!P:P,Overall_indicator!B13,GNA_ANNA_MTLM_bugs!H:H, "complete*",GNA_ANNA_MTLM_bugs!U:U,"GNA_MTLSOCM")</f>
        <v>0</v>
      </c>
      <c r="AN13" s="18">
        <f t="shared" si="20"/>
        <v>0</v>
      </c>
      <c r="AO13" s="19">
        <f t="shared" si="2"/>
        <v>0</v>
      </c>
      <c r="AP13" s="15">
        <f>COUNTIFS(GNA_ANNA_MTLM_bugs!O:O,Overall_indicator!B13,GNA_ANNA_MTLM_bugs!H:H,"repo_modified", GNA_ANNA_MTLM_bugs!U:U, "GNA_MTLSOCM")</f>
        <v>0</v>
      </c>
      <c r="AQ13" s="18">
        <f t="shared" si="21"/>
        <v>0</v>
      </c>
      <c r="AR13" s="16">
        <f>COUNTIFS(GNA_ANNA_MTLM_bugs!R:R,Overall_indicator!B13,GNA_ANNA_MTLM_bugs!H:H,"change_define*", GNA_ANNA_MTLM_bugs!U:U, "GNA_MTLSOCM")</f>
        <v>0</v>
      </c>
      <c r="AS13" s="18">
        <f t="shared" si="22"/>
        <v>0</v>
      </c>
      <c r="AT13" s="16">
        <f>COUNTIFS(GNA_ANNA_MTLM_bugs!B:B,Overall_indicator!B13,GNA_ANNA_MTLM_bugs!H:H,"open", GNA_ANNA_MTLM_bugs!U:U,"GNA_MTLSOCM")</f>
        <v>0</v>
      </c>
      <c r="AU13" s="18">
        <f t="shared" si="23"/>
        <v>0</v>
      </c>
      <c r="AV13" s="19">
        <f t="shared" si="3"/>
        <v>0</v>
      </c>
      <c r="AW13" s="16">
        <f>COUNTIFS(GNA_ANNA_MTLM_bugs!B:B,Overall_indicator!B13,GNA_ANNA_MTLM_bugs!E:E,"doc",GNA_ANNA_MTLM_bugs!U:U, "GNA_MTLSOCM")</f>
        <v>0</v>
      </c>
      <c r="AX13" s="18">
        <f t="shared" si="24"/>
        <v>0</v>
      </c>
      <c r="AY13" s="16">
        <f>COUNTIFS(GNA_ANNA_MTLM_bugs!B:B,Overall_indicator!B13,GNA_ANNA_MTLM_bugs!E:E,"r*",GNA_ANNA_MTLM_bugs!U:U, "GNA_MTLSOCM")</f>
        <v>0</v>
      </c>
      <c r="AZ13" s="18">
        <f t="shared" si="25"/>
        <v>0</v>
      </c>
      <c r="BA13" s="16">
        <f>COUNTIFS(GNA_ANNA_MTLM_bugs!B:B,Overall_indicator!B13,GNA_ANNA_MTLM_bugs!E:E,"verif",GNA_ANNA_MTLM_bugs!U:U, "GNA_MTLSOCM")</f>
        <v>0</v>
      </c>
      <c r="BB13" s="18">
        <f t="shared" si="26"/>
        <v>0</v>
      </c>
      <c r="BC13" s="15">
        <f>COUNTIFS(GNA_ANNA_MTLM_bugs!B:B,Overall_indicator!B13,GNA_ANNA_MTLM_bugs!E:E,"other",GNA_ANNA_MTLM_bugs!U:U, "GNA_MTLSOCM")</f>
        <v>0</v>
      </c>
      <c r="BD13" s="18">
        <f t="shared" si="27"/>
        <v>0</v>
      </c>
      <c r="BE13" s="15">
        <f>COUNTIFS(GNA_ANNA_MTLM_bugs!B:B,Overall_indicator!B13,GNA_ANNA_MTLM_bugs!E:E,"tfm",  GNA_ANNA_MTLM_bugs!U:U, "GNA_MTLSOCM") + COUNTIFS(GNA_ANNA_MTLM_bugs!B:B,Overall_indicator!B13,GNA_ANNA_MTLM_bugs!E:E,"support",  GNA_ANNA_MTLM_bugs!U:U, "GNA_MTLSOCM")</f>
        <v>0</v>
      </c>
      <c r="BF13" s="18">
        <f t="shared" si="28"/>
        <v>0</v>
      </c>
      <c r="BG13" s="16">
        <f>COUNTIFS(GNA_ANNA_MTLM_bugs!B:B,Overall_indicator!B13,GNA_ANNA_MTLM_bugs!S:S,"int*", GNA_ANNA_MTLM_bugs!U:U,"GNA_MTLSOCM")</f>
        <v>0</v>
      </c>
      <c r="BH13" s="18">
        <f t="shared" si="29"/>
        <v>0</v>
      </c>
      <c r="BI13" s="15">
        <f>COUNTIFS(GNA_ANNA_MTLM_bugs!B:B,Overall_indicator!B13,GNA_ANNA_MTLM_bugs!S:S,"ext*", GNA_ANNA_MTLM_bugs!U:U,"GNA_MTLSOCM")</f>
        <v>0</v>
      </c>
      <c r="BJ13" s="18">
        <f t="shared" si="30"/>
        <v>0</v>
      </c>
      <c r="BK13" s="15">
        <f>COUNTIFS(GNA_ANNA_MTLM_bugs!B:B,Overall_indicator!B13,GNA_ANNA_MTLM_bugs!S:S,"sighting", GNA_ANNA_MTLM_bugs!U:U,"GNA_MTLSOCM")</f>
        <v>0</v>
      </c>
      <c r="BL13" s="18">
        <f t="shared" si="31"/>
        <v>0</v>
      </c>
    </row>
    <row r="14" spans="1:64" x14ac:dyDescent="0.3">
      <c r="B14" s="22" t="s">
        <v>80</v>
      </c>
      <c r="C14" s="23">
        <f>COUNTIFS(GNA_ANNA_MTLM_bugs!B:B,Overall_indicator!B14, GNA_ANNA_MTLM_bugs!U:U,"GNA_ANNA_ACE-MTLSOCM")</f>
        <v>0</v>
      </c>
      <c r="D14" s="24">
        <f t="shared" si="4"/>
        <v>9</v>
      </c>
      <c r="E14" s="25">
        <f>COUNTIFS(GNA_ANNA_MTLM_bugs!Q:Q, Overall_indicator!B14, GNA_ANNA_MTLM_bugs!H:H, "reject*", GNA_ANNA_MTLM_bugs!U:U, "GNA_ANNA_ACE-MTLSOCM")</f>
        <v>0</v>
      </c>
      <c r="F14" s="24">
        <f t="shared" si="5"/>
        <v>0</v>
      </c>
      <c r="G14" s="25">
        <f>COUNTIFS(GNA_ANNA_MTLM_bugs!P:P,Overall_indicator!B14,GNA_ANNA_MTLM_bugs!H:H, "complete*",GNA_ANNA_MTLM_bugs!U:U,"GNA_ANNA_ACE-MTLSOCM")</f>
        <v>0</v>
      </c>
      <c r="H14" s="24">
        <f t="shared" si="6"/>
        <v>3</v>
      </c>
      <c r="I14" s="26">
        <f t="shared" si="0"/>
        <v>3</v>
      </c>
      <c r="J14" s="23">
        <f>COUNTIFS(GNA_ANNA_MTLM_bugs!O:O,Overall_indicator!B14,GNA_ANNA_MTLM_bugs!H:H,"repo_modified", GNA_ANNA_MTLM_bugs!U:U, "GNA_ANNA_ACE-MTLSOCM")</f>
        <v>0</v>
      </c>
      <c r="K14" s="24">
        <f t="shared" si="7"/>
        <v>0</v>
      </c>
      <c r="L14" s="25">
        <f>COUNTIFS(GNA_ANNA_MTLM_bugs!R:R,Overall_indicator!B14,GNA_ANNA_MTLM_bugs!H:H,"change_define*", GNA_ANNA_MTLM_bugs!U:U, "GNA_ANNA_ACE-MTLSOCM")</f>
        <v>0</v>
      </c>
      <c r="M14" s="24">
        <f t="shared" si="8"/>
        <v>0</v>
      </c>
      <c r="N14" s="25">
        <f>COUNTIFS(GNA_ANNA_MTLM_bugs!B:B,Overall_indicator!B14,GNA_ANNA_MTLM_bugs!H:H,"open", GNA_ANNA_MTLM_bugs!U:U,"GNA_ANNA_ACE-MTLSOCM")</f>
        <v>0</v>
      </c>
      <c r="O14" s="24">
        <f t="shared" si="9"/>
        <v>0</v>
      </c>
      <c r="P14" s="26">
        <f t="shared" si="1"/>
        <v>0</v>
      </c>
      <c r="Q14" s="25">
        <f>COUNTIFS(GNA_ANNA_MTLM_bugs!B:B,Overall_indicator!B14,GNA_ANNA_MTLM_bugs!E:E,"doc",GNA_ANNA_MTLM_bugs!U:U, "GNA_ANNA_ACE-MTLSOCM")</f>
        <v>0</v>
      </c>
      <c r="R14" s="24">
        <f t="shared" si="10"/>
        <v>2</v>
      </c>
      <c r="S14" s="25">
        <f>COUNTIFS(GNA_ANNA_MTLM_bugs!B:B,Overall_indicator!B14,GNA_ANNA_MTLM_bugs!E:E,"r*", GNA_ANNA_MTLM_bugs!U:U, "GNA_ANNA_ACE-MTLSOCM")</f>
        <v>0</v>
      </c>
      <c r="T14" s="24">
        <f t="shared" si="11"/>
        <v>6</v>
      </c>
      <c r="U14" s="25">
        <f>COUNTIFS(GNA_ANNA_MTLM_bugs!B:B,Overall_indicator!B14,GNA_ANNA_MTLM_bugs!E:E,"verif", GNA_ANNA_MTLM_bugs!U:U, "GNA_ANNA_ACE-MTLSOCM")</f>
        <v>0</v>
      </c>
      <c r="V14" s="24">
        <f t="shared" si="12"/>
        <v>1</v>
      </c>
      <c r="W14" s="23">
        <f>COUNTIFS(GNA_ANNA_MTLM_bugs!B:B,Overall_indicator!B14,GNA_ANNA_MTLM_bugs!E:E,"other", GNA_ANNA_MTLM_bugs!U:U, "GNA_ANNA_ACE-MTLSOCM")</f>
        <v>0</v>
      </c>
      <c r="X14" s="24">
        <f t="shared" si="13"/>
        <v>0</v>
      </c>
      <c r="Y14" s="23">
        <f>COUNTIFS(GNA_ANNA_MTLM_bugs!B:B,Overall_indicator!B14,GNA_ANNA_MTLM_bugs!E:E,"tfm",  GNA_ANNA_MTLM_bugs!U:U, "GNA_ANNA_ACE-MTLSOCM") + COUNTIFS(GNA_ANNA_MTLM_bugs!B:B,Overall_indicator!B14,GNA_ANNA_MTLM_bugs!E:E,"support",  GNA_ANNA_MTLM_bugs!U:U, "GNA_ANNA_ACE-MTLSOCM")</f>
        <v>0</v>
      </c>
      <c r="Z14" s="24">
        <f t="shared" si="14"/>
        <v>0</v>
      </c>
      <c r="AA14" s="25">
        <f>COUNTIFS(GNA_ANNA_MTLM_bugs!B:B,Overall_indicator!B14, GNA_ANNA_MTLM_bugs!S:S, "int*",GNA_ANNA_MTLM_bugs!U:U, "GNA_ANNA_ACE-MTLSOCM")</f>
        <v>0</v>
      </c>
      <c r="AB14" s="24">
        <f t="shared" si="15"/>
        <v>9</v>
      </c>
      <c r="AC14" s="25">
        <f>COUNTIFS(GNA_ANNA_MTLM_bugs!B:B,Overall_indicator!B14, GNA_ANNA_MTLM_bugs!S:S, "ext*",GNA_ANNA_MTLM_bugs!U:U, "GNA_ANNA_ACE-MTLSOCM")</f>
        <v>0</v>
      </c>
      <c r="AD14" s="24">
        <f t="shared" si="16"/>
        <v>0</v>
      </c>
      <c r="AE14" s="25">
        <f>COUNTIFS(GNA_ANNA_MTLM_bugs!B:B,Overall_indicator!B14, GNA_ANNA_MTLM_bugs!S:S, "sighting",GNA_ANNA_MTLM_bugs!U:U, "GNA_ANNA_ACE-MTLSOCM")</f>
        <v>0</v>
      </c>
      <c r="AF14" s="24">
        <f t="shared" si="17"/>
        <v>0</v>
      </c>
      <c r="AH14" s="15" t="s">
        <v>80</v>
      </c>
      <c r="AI14" s="15">
        <f>COUNTIFS(GNA_ANNA_MTLM_bugs!B:B,Overall_indicator!B14, GNA_ANNA_MTLM_bugs!U:U,"GNA_MTLSOCM")</f>
        <v>0</v>
      </c>
      <c r="AJ14" s="18">
        <f t="shared" si="18"/>
        <v>0</v>
      </c>
      <c r="AK14" s="16">
        <f>COUNTIFS(GNA_ANNA_MTLM_bugs!Q:Q, Overall_indicator!B14, GNA_ANNA_MTLM_bugs!H:H, "reject*", GNA_ANNA_MTLM_bugs!U:U, "GNA_MTLSOCM")</f>
        <v>0</v>
      </c>
      <c r="AL14" s="18">
        <f t="shared" si="19"/>
        <v>0</v>
      </c>
      <c r="AM14" s="16">
        <f>COUNTIFS(GNA_ANNA_MTLM_bugs!P:P,Overall_indicator!B14,GNA_ANNA_MTLM_bugs!H:H, "complete*",GNA_ANNA_MTLM_bugs!U:U,"GNA_MTLSOCM")</f>
        <v>0</v>
      </c>
      <c r="AN14" s="18">
        <f t="shared" si="20"/>
        <v>0</v>
      </c>
      <c r="AO14" s="19">
        <f t="shared" si="2"/>
        <v>0</v>
      </c>
      <c r="AP14" s="15">
        <f>COUNTIFS(GNA_ANNA_MTLM_bugs!O:O,Overall_indicator!B14,GNA_ANNA_MTLM_bugs!H:H,"repo_modified", GNA_ANNA_MTLM_bugs!U:U, "GNA_MTLSOCM")</f>
        <v>0</v>
      </c>
      <c r="AQ14" s="18">
        <f t="shared" si="21"/>
        <v>0</v>
      </c>
      <c r="AR14" s="16">
        <f>COUNTIFS(GNA_ANNA_MTLM_bugs!R:R,Overall_indicator!B14,GNA_ANNA_MTLM_bugs!H:H,"change_define*", GNA_ANNA_MTLM_bugs!U:U, "GNA_MTLSOCM")</f>
        <v>0</v>
      </c>
      <c r="AS14" s="18">
        <f t="shared" si="22"/>
        <v>0</v>
      </c>
      <c r="AT14" s="16">
        <f>COUNTIFS(GNA_ANNA_MTLM_bugs!B:B,Overall_indicator!B14,GNA_ANNA_MTLM_bugs!H:H,"open", GNA_ANNA_MTLM_bugs!U:U,"GNA_MTLSOCM")</f>
        <v>0</v>
      </c>
      <c r="AU14" s="18">
        <f t="shared" si="23"/>
        <v>0</v>
      </c>
      <c r="AV14" s="19">
        <f t="shared" si="3"/>
        <v>0</v>
      </c>
      <c r="AW14" s="16">
        <f>COUNTIFS(GNA_ANNA_MTLM_bugs!B:B,Overall_indicator!B14,GNA_ANNA_MTLM_bugs!E:E,"doc",GNA_ANNA_MTLM_bugs!U:U, "GNA_MTLSOCM")</f>
        <v>0</v>
      </c>
      <c r="AX14" s="18">
        <f t="shared" si="24"/>
        <v>0</v>
      </c>
      <c r="AY14" s="16">
        <f>COUNTIFS(GNA_ANNA_MTLM_bugs!B:B,Overall_indicator!B14,GNA_ANNA_MTLM_bugs!E:E,"r*",GNA_ANNA_MTLM_bugs!U:U, "GNA_MTLSOCM")</f>
        <v>0</v>
      </c>
      <c r="AZ14" s="18">
        <f t="shared" si="25"/>
        <v>0</v>
      </c>
      <c r="BA14" s="16">
        <f>COUNTIFS(GNA_ANNA_MTLM_bugs!B:B,Overall_indicator!B14,GNA_ANNA_MTLM_bugs!E:E,"verif",GNA_ANNA_MTLM_bugs!U:U, "GNA_MTLSOCM")</f>
        <v>0</v>
      </c>
      <c r="BB14" s="18">
        <f t="shared" si="26"/>
        <v>0</v>
      </c>
      <c r="BC14" s="15">
        <f>COUNTIFS(GNA_ANNA_MTLM_bugs!B:B,Overall_indicator!B14,GNA_ANNA_MTLM_bugs!E:E,"other",GNA_ANNA_MTLM_bugs!U:U, "GNA_MTLSOCM")</f>
        <v>0</v>
      </c>
      <c r="BD14" s="18">
        <f t="shared" si="27"/>
        <v>0</v>
      </c>
      <c r="BE14" s="15">
        <f>COUNTIFS(GNA_ANNA_MTLM_bugs!B:B,Overall_indicator!B14,GNA_ANNA_MTLM_bugs!E:E,"tfm",  GNA_ANNA_MTLM_bugs!U:U, "GNA_MTLSOCM") + COUNTIFS(GNA_ANNA_MTLM_bugs!B:B,Overall_indicator!B14,GNA_ANNA_MTLM_bugs!E:E,"support",  GNA_ANNA_MTLM_bugs!U:U, "GNA_MTLSOCM")</f>
        <v>0</v>
      </c>
      <c r="BF14" s="18">
        <f t="shared" si="28"/>
        <v>0</v>
      </c>
      <c r="BG14" s="16">
        <f>COUNTIFS(GNA_ANNA_MTLM_bugs!B:B,Overall_indicator!B14,GNA_ANNA_MTLM_bugs!S:S,"int*", GNA_ANNA_MTLM_bugs!U:U,"GNA_MTLSOCM")</f>
        <v>0</v>
      </c>
      <c r="BH14" s="18">
        <f t="shared" si="29"/>
        <v>0</v>
      </c>
      <c r="BI14" s="15">
        <f>COUNTIFS(GNA_ANNA_MTLM_bugs!B:B,Overall_indicator!B14,GNA_ANNA_MTLM_bugs!S:S,"ext*", GNA_ANNA_MTLM_bugs!U:U,"GNA_MTLSOCM")</f>
        <v>0</v>
      </c>
      <c r="BJ14" s="18">
        <f t="shared" si="30"/>
        <v>0</v>
      </c>
      <c r="BK14" s="15">
        <f>COUNTIFS(GNA_ANNA_MTLM_bugs!B:B,Overall_indicator!B14,GNA_ANNA_MTLM_bugs!S:S,"sighting", GNA_ANNA_MTLM_bugs!U:U,"GNA_MTLSOCM")</f>
        <v>0</v>
      </c>
      <c r="BL14" s="18">
        <f t="shared" si="31"/>
        <v>0</v>
      </c>
    </row>
    <row r="15" spans="1:64" x14ac:dyDescent="0.3">
      <c r="B15" s="22" t="s">
        <v>94</v>
      </c>
      <c r="C15" s="23">
        <f>COUNTIFS(GNA_ANNA_MTLM_bugs!B:B,Overall_indicator!B15, GNA_ANNA_MTLM_bugs!U:U,"GNA_ANNA_ACE-MTLSOCM")</f>
        <v>3</v>
      </c>
      <c r="D15" s="24">
        <f t="shared" si="4"/>
        <v>12</v>
      </c>
      <c r="E15" s="25">
        <f>COUNTIFS(GNA_ANNA_MTLM_bugs!Q:Q, Overall_indicator!B15, GNA_ANNA_MTLM_bugs!H:H, "reject*", GNA_ANNA_MTLM_bugs!U:U, "GNA_ANNA_ACE-MTLSOCM")</f>
        <v>0</v>
      </c>
      <c r="F15" s="24">
        <f t="shared" si="5"/>
        <v>0</v>
      </c>
      <c r="G15" s="25">
        <f>COUNTIFS(GNA_ANNA_MTLM_bugs!P:P,Overall_indicator!B15,GNA_ANNA_MTLM_bugs!H:H, "complete*",GNA_ANNA_MTLM_bugs!U:U,"GNA_ANNA_ACE-MTLSOCM")</f>
        <v>0</v>
      </c>
      <c r="H15" s="24">
        <f t="shared" si="6"/>
        <v>3</v>
      </c>
      <c r="I15" s="26">
        <f t="shared" si="0"/>
        <v>3</v>
      </c>
      <c r="J15" s="23">
        <f>COUNTIFS(GNA_ANNA_MTLM_bugs!O:O,Overall_indicator!B15,GNA_ANNA_MTLM_bugs!H:H,"repo_modified", GNA_ANNA_MTLM_bugs!U:U, "GNA_ANNA_ACE-MTLSOCM")</f>
        <v>0</v>
      </c>
      <c r="K15" s="24">
        <f t="shared" si="7"/>
        <v>0</v>
      </c>
      <c r="L15" s="25">
        <f>COUNTIFS(GNA_ANNA_MTLM_bugs!R:R,Overall_indicator!B15,GNA_ANNA_MTLM_bugs!H:H,"change_define*", GNA_ANNA_MTLM_bugs!U:U, "GNA_ANNA_ACE-MTLSOCM")</f>
        <v>0</v>
      </c>
      <c r="M15" s="24">
        <f t="shared" si="8"/>
        <v>0</v>
      </c>
      <c r="N15" s="25">
        <f>COUNTIFS(GNA_ANNA_MTLM_bugs!B:B,Overall_indicator!B15,GNA_ANNA_MTLM_bugs!H:H,"open", GNA_ANNA_MTLM_bugs!U:U,"GNA_ANNA_ACE-MTLSOCM")</f>
        <v>1</v>
      </c>
      <c r="O15" s="24">
        <f t="shared" si="9"/>
        <v>1</v>
      </c>
      <c r="P15" s="26">
        <f t="shared" si="1"/>
        <v>1</v>
      </c>
      <c r="Q15" s="25">
        <f>COUNTIFS(GNA_ANNA_MTLM_bugs!B:B,Overall_indicator!B15,GNA_ANNA_MTLM_bugs!E:E,"doc",GNA_ANNA_MTLM_bugs!U:U, "GNA_ANNA_ACE-MTLSOCM")</f>
        <v>1</v>
      </c>
      <c r="R15" s="24">
        <f t="shared" si="10"/>
        <v>3</v>
      </c>
      <c r="S15" s="25">
        <f>COUNTIFS(GNA_ANNA_MTLM_bugs!B:B,Overall_indicator!B15,GNA_ANNA_MTLM_bugs!E:E,"r*", GNA_ANNA_MTLM_bugs!U:U, "GNA_ANNA_ACE-MTLSOCM")</f>
        <v>2</v>
      </c>
      <c r="T15" s="24">
        <f t="shared" si="11"/>
        <v>8</v>
      </c>
      <c r="U15" s="25">
        <f>COUNTIFS(GNA_ANNA_MTLM_bugs!B:B,Overall_indicator!B15,GNA_ANNA_MTLM_bugs!E:E,"verif", GNA_ANNA_MTLM_bugs!U:U, "GNA_ANNA_ACE-MTLSOCM")</f>
        <v>0</v>
      </c>
      <c r="V15" s="24">
        <f t="shared" si="12"/>
        <v>1</v>
      </c>
      <c r="W15" s="23">
        <f>COUNTIFS(GNA_ANNA_MTLM_bugs!B:B,Overall_indicator!B15,GNA_ANNA_MTLM_bugs!E:E,"other", GNA_ANNA_MTLM_bugs!U:U, "GNA_ANNA_ACE-MTLSOCM")</f>
        <v>0</v>
      </c>
      <c r="X15" s="24">
        <f t="shared" si="13"/>
        <v>0</v>
      </c>
      <c r="Y15" s="23">
        <f>COUNTIFS(GNA_ANNA_MTLM_bugs!B:B,Overall_indicator!B15,GNA_ANNA_MTLM_bugs!E:E,"tfm",  GNA_ANNA_MTLM_bugs!U:U, "GNA_ANNA_ACE-MTLSOCM") + COUNTIFS(GNA_ANNA_MTLM_bugs!B:B,Overall_indicator!B15,GNA_ANNA_MTLM_bugs!E:E,"support",  GNA_ANNA_MTLM_bugs!U:U, "GNA_ANNA_ACE-MTLSOCM")</f>
        <v>0</v>
      </c>
      <c r="Z15" s="24">
        <f t="shared" si="14"/>
        <v>0</v>
      </c>
      <c r="AA15" s="25">
        <f>COUNTIFS(GNA_ANNA_MTLM_bugs!B:B,Overall_indicator!B15, GNA_ANNA_MTLM_bugs!S:S, "int*",GNA_ANNA_MTLM_bugs!U:U, "GNA_ANNA_ACE-MTLSOCM")</f>
        <v>2</v>
      </c>
      <c r="AB15" s="24">
        <f t="shared" si="15"/>
        <v>11</v>
      </c>
      <c r="AC15" s="25">
        <f>COUNTIFS(GNA_ANNA_MTLM_bugs!B:B,Overall_indicator!B15, GNA_ANNA_MTLM_bugs!S:S, "ext*",GNA_ANNA_MTLM_bugs!U:U, "GNA_ANNA_ACE-MTLSOCM")</f>
        <v>1</v>
      </c>
      <c r="AD15" s="24">
        <f t="shared" si="16"/>
        <v>1</v>
      </c>
      <c r="AE15" s="25">
        <f>COUNTIFS(GNA_ANNA_MTLM_bugs!B:B,Overall_indicator!B15, GNA_ANNA_MTLM_bugs!S:S, "sighting",GNA_ANNA_MTLM_bugs!U:U, "GNA_ANNA_ACE-MTLSOCM")</f>
        <v>0</v>
      </c>
      <c r="AF15" s="24">
        <f t="shared" si="17"/>
        <v>0</v>
      </c>
      <c r="AH15" s="15" t="s">
        <v>94</v>
      </c>
      <c r="AI15" s="15">
        <f>COUNTIFS(GNA_ANNA_MTLM_bugs!B:B,Overall_indicator!B15, GNA_ANNA_MTLM_bugs!U:U,"GNA_MTLSOCM")</f>
        <v>0</v>
      </c>
      <c r="AJ15" s="18">
        <f t="shared" si="18"/>
        <v>0</v>
      </c>
      <c r="AK15" s="16">
        <f>COUNTIFS(GNA_ANNA_MTLM_bugs!Q:Q, Overall_indicator!B15, GNA_ANNA_MTLM_bugs!H:H, "reject*", GNA_ANNA_MTLM_bugs!U:U, "GNA_MTLSOCM")</f>
        <v>0</v>
      </c>
      <c r="AL15" s="18">
        <f t="shared" si="19"/>
        <v>0</v>
      </c>
      <c r="AM15" s="16">
        <f>COUNTIFS(GNA_ANNA_MTLM_bugs!P:P,Overall_indicator!B15,GNA_ANNA_MTLM_bugs!H:H, "complete*",GNA_ANNA_MTLM_bugs!U:U,"GNA_MTLSOCM")</f>
        <v>0</v>
      </c>
      <c r="AN15" s="18">
        <f t="shared" si="20"/>
        <v>0</v>
      </c>
      <c r="AO15" s="19">
        <f t="shared" si="2"/>
        <v>0</v>
      </c>
      <c r="AP15" s="15">
        <f>COUNTIFS(GNA_ANNA_MTLM_bugs!O:O,Overall_indicator!B15,GNA_ANNA_MTLM_bugs!H:H,"repo_modified", GNA_ANNA_MTLM_bugs!U:U, "GNA_MTLSOCM")</f>
        <v>0</v>
      </c>
      <c r="AQ15" s="18">
        <f t="shared" si="21"/>
        <v>0</v>
      </c>
      <c r="AR15" s="16">
        <f>COUNTIFS(GNA_ANNA_MTLM_bugs!R:R,Overall_indicator!B15,GNA_ANNA_MTLM_bugs!H:H,"change_define*", GNA_ANNA_MTLM_bugs!U:U, "GNA_MTLSOCM")</f>
        <v>0</v>
      </c>
      <c r="AS15" s="18">
        <f t="shared" si="22"/>
        <v>0</v>
      </c>
      <c r="AT15" s="16">
        <f>COUNTIFS(GNA_ANNA_MTLM_bugs!B:B,Overall_indicator!B15,GNA_ANNA_MTLM_bugs!H:H,"open", GNA_ANNA_MTLM_bugs!U:U,"GNA_MTLSOCM")</f>
        <v>0</v>
      </c>
      <c r="AU15" s="18">
        <f t="shared" si="23"/>
        <v>0</v>
      </c>
      <c r="AV15" s="19">
        <f t="shared" si="3"/>
        <v>0</v>
      </c>
      <c r="AW15" s="16">
        <f>COUNTIFS(GNA_ANNA_MTLM_bugs!B:B,Overall_indicator!B15,GNA_ANNA_MTLM_bugs!E:E,"doc",GNA_ANNA_MTLM_bugs!U:U, "GNA_MTLSOCM")</f>
        <v>0</v>
      </c>
      <c r="AX15" s="18">
        <f t="shared" si="24"/>
        <v>0</v>
      </c>
      <c r="AY15" s="16">
        <f>COUNTIFS(GNA_ANNA_MTLM_bugs!B:B,Overall_indicator!B15,GNA_ANNA_MTLM_bugs!E:E,"r*",GNA_ANNA_MTLM_bugs!U:U, "GNA_MTLSOCM")</f>
        <v>0</v>
      </c>
      <c r="AZ15" s="18">
        <f t="shared" si="25"/>
        <v>0</v>
      </c>
      <c r="BA15" s="16">
        <f>COUNTIFS(GNA_ANNA_MTLM_bugs!B:B,Overall_indicator!B15,GNA_ANNA_MTLM_bugs!E:E,"verif",GNA_ANNA_MTLM_bugs!U:U, "GNA_MTLSOCM")</f>
        <v>0</v>
      </c>
      <c r="BB15" s="18">
        <f t="shared" si="26"/>
        <v>0</v>
      </c>
      <c r="BC15" s="15">
        <f>COUNTIFS(GNA_ANNA_MTLM_bugs!B:B,Overall_indicator!B15,GNA_ANNA_MTLM_bugs!E:E,"other",GNA_ANNA_MTLM_bugs!U:U, "GNA_MTLSOCM")</f>
        <v>0</v>
      </c>
      <c r="BD15" s="18">
        <f t="shared" si="27"/>
        <v>0</v>
      </c>
      <c r="BE15" s="15">
        <f>COUNTIFS(GNA_ANNA_MTLM_bugs!B:B,Overall_indicator!B15,GNA_ANNA_MTLM_bugs!E:E,"tfm",  GNA_ANNA_MTLM_bugs!U:U, "GNA_MTLSOCM") + COUNTIFS(GNA_ANNA_MTLM_bugs!B:B,Overall_indicator!B15,GNA_ANNA_MTLM_bugs!E:E,"support",  GNA_ANNA_MTLM_bugs!U:U, "GNA_MTLSOCM")</f>
        <v>0</v>
      </c>
      <c r="BF15" s="18">
        <f t="shared" si="28"/>
        <v>0</v>
      </c>
      <c r="BG15" s="16">
        <f>COUNTIFS(GNA_ANNA_MTLM_bugs!B:B,Overall_indicator!B15,GNA_ANNA_MTLM_bugs!S:S,"int*", GNA_ANNA_MTLM_bugs!U:U,"GNA_MTLSOCM")</f>
        <v>0</v>
      </c>
      <c r="BH15" s="18">
        <f t="shared" si="29"/>
        <v>0</v>
      </c>
      <c r="BI15" s="15">
        <f>COUNTIFS(GNA_ANNA_MTLM_bugs!B:B,Overall_indicator!B15,GNA_ANNA_MTLM_bugs!S:S,"ext*", GNA_ANNA_MTLM_bugs!U:U,"GNA_MTLSOCM")</f>
        <v>0</v>
      </c>
      <c r="BJ15" s="18">
        <f t="shared" si="30"/>
        <v>0</v>
      </c>
      <c r="BK15" s="15">
        <f>COUNTIFS(GNA_ANNA_MTLM_bugs!B:B,Overall_indicator!B15,GNA_ANNA_MTLM_bugs!S:S,"sighting", GNA_ANNA_MTLM_bugs!U:U,"GNA_MTLSOCM")</f>
        <v>0</v>
      </c>
      <c r="BL15" s="18">
        <f t="shared" si="31"/>
        <v>0</v>
      </c>
    </row>
    <row r="16" spans="1:64" x14ac:dyDescent="0.3">
      <c r="B16" s="22" t="s">
        <v>88</v>
      </c>
      <c r="C16" s="23">
        <f>COUNTIFS(GNA_ANNA_MTLM_bugs!B:B,Overall_indicator!B16, GNA_ANNA_MTLM_bugs!U:U,"GNA_ANNA_ACE-MTLSOCM")</f>
        <v>6</v>
      </c>
      <c r="D16" s="24">
        <f t="shared" si="4"/>
        <v>18</v>
      </c>
      <c r="E16" s="25">
        <f>COUNTIFS(GNA_ANNA_MTLM_bugs!Q:Q, Overall_indicator!B16, GNA_ANNA_MTLM_bugs!H:H, "reject*", GNA_ANNA_MTLM_bugs!U:U, "GNA_ANNA_ACE-MTLSOCM")</f>
        <v>0</v>
      </c>
      <c r="F16" s="24">
        <f t="shared" si="5"/>
        <v>0</v>
      </c>
      <c r="G16" s="25">
        <f>COUNTIFS(GNA_ANNA_MTLM_bugs!P:P,Overall_indicator!B16,GNA_ANNA_MTLM_bugs!H:H, "complete*",GNA_ANNA_MTLM_bugs!U:U,"GNA_ANNA_ACE-MTLSOCM")</f>
        <v>0</v>
      </c>
      <c r="H16" s="24">
        <f t="shared" si="6"/>
        <v>3</v>
      </c>
      <c r="I16" s="26">
        <f t="shared" si="0"/>
        <v>3</v>
      </c>
      <c r="J16" s="23">
        <f>COUNTIFS(GNA_ANNA_MTLM_bugs!O:O,Overall_indicator!B16,GNA_ANNA_MTLM_bugs!H:H,"repo_modified", GNA_ANNA_MTLM_bugs!U:U, "GNA_ANNA_ACE-MTLSOCM")</f>
        <v>0</v>
      </c>
      <c r="K16" s="24">
        <f t="shared" si="7"/>
        <v>0</v>
      </c>
      <c r="L16" s="25">
        <f>COUNTIFS(GNA_ANNA_MTLM_bugs!R:R,Overall_indicator!B16,GNA_ANNA_MTLM_bugs!H:H,"change_define*", GNA_ANNA_MTLM_bugs!U:U, "GNA_ANNA_ACE-MTLSOCM")</f>
        <v>0</v>
      </c>
      <c r="M16" s="24">
        <f t="shared" si="8"/>
        <v>0</v>
      </c>
      <c r="N16" s="25">
        <f>COUNTIFS(GNA_ANNA_MTLM_bugs!B:B,Overall_indicator!B16,GNA_ANNA_MTLM_bugs!H:H,"open", GNA_ANNA_MTLM_bugs!U:U,"GNA_ANNA_ACE-MTLSOCM")</f>
        <v>1</v>
      </c>
      <c r="O16" s="24">
        <f t="shared" si="9"/>
        <v>2</v>
      </c>
      <c r="P16" s="26">
        <f t="shared" si="1"/>
        <v>2</v>
      </c>
      <c r="Q16" s="25">
        <f>COUNTIFS(GNA_ANNA_MTLM_bugs!B:B,Overall_indicator!B16,GNA_ANNA_MTLM_bugs!E:E,"doc",GNA_ANNA_MTLM_bugs!U:U, "GNA_ANNA_ACE-MTLSOCM")</f>
        <v>1</v>
      </c>
      <c r="R16" s="24">
        <f t="shared" si="10"/>
        <v>4</v>
      </c>
      <c r="S16" s="25">
        <f>COUNTIFS(GNA_ANNA_MTLM_bugs!B:B,Overall_indicator!B16,GNA_ANNA_MTLM_bugs!E:E,"r*", GNA_ANNA_MTLM_bugs!U:U, "GNA_ANNA_ACE-MTLSOCM")</f>
        <v>4</v>
      </c>
      <c r="T16" s="24">
        <f t="shared" si="11"/>
        <v>12</v>
      </c>
      <c r="U16" s="25">
        <f>COUNTIFS(GNA_ANNA_MTLM_bugs!B:B,Overall_indicator!B16,GNA_ANNA_MTLM_bugs!E:E,"verif", GNA_ANNA_MTLM_bugs!U:U, "GNA_ANNA_ACE-MTLSOCM")</f>
        <v>1</v>
      </c>
      <c r="V16" s="24">
        <f t="shared" si="12"/>
        <v>2</v>
      </c>
      <c r="W16" s="23">
        <f>COUNTIFS(GNA_ANNA_MTLM_bugs!B:B,Overall_indicator!B16,GNA_ANNA_MTLM_bugs!E:E,"other", GNA_ANNA_MTLM_bugs!U:U, "GNA_ANNA_ACE-MTLSOCM")</f>
        <v>0</v>
      </c>
      <c r="X16" s="24">
        <f t="shared" si="13"/>
        <v>0</v>
      </c>
      <c r="Y16" s="23">
        <f>COUNTIFS(GNA_ANNA_MTLM_bugs!B:B,Overall_indicator!B16,GNA_ANNA_MTLM_bugs!E:E,"tfm",  GNA_ANNA_MTLM_bugs!U:U, "GNA_ANNA_ACE-MTLSOCM") + COUNTIFS(GNA_ANNA_MTLM_bugs!B:B,Overall_indicator!B16,GNA_ANNA_MTLM_bugs!E:E,"support",  GNA_ANNA_MTLM_bugs!U:U, "GNA_ANNA_ACE-MTLSOCM")</f>
        <v>0</v>
      </c>
      <c r="Z16" s="24">
        <f t="shared" si="14"/>
        <v>0</v>
      </c>
      <c r="AA16" s="25">
        <f>COUNTIFS(GNA_ANNA_MTLM_bugs!B:B,Overall_indicator!B16, GNA_ANNA_MTLM_bugs!S:S, "int*",GNA_ANNA_MTLM_bugs!U:U, "GNA_ANNA_ACE-MTLSOCM")</f>
        <v>6</v>
      </c>
      <c r="AB16" s="24">
        <f t="shared" si="15"/>
        <v>17</v>
      </c>
      <c r="AC16" s="25">
        <f>COUNTIFS(GNA_ANNA_MTLM_bugs!B:B,Overall_indicator!B16, GNA_ANNA_MTLM_bugs!S:S, "ext*",GNA_ANNA_MTLM_bugs!U:U, "GNA_ANNA_ACE-MTLSOCM")</f>
        <v>0</v>
      </c>
      <c r="AD16" s="24">
        <f t="shared" si="16"/>
        <v>1</v>
      </c>
      <c r="AE16" s="25">
        <f>COUNTIFS(GNA_ANNA_MTLM_bugs!B:B,Overall_indicator!B16, GNA_ANNA_MTLM_bugs!S:S, "sighting",GNA_ANNA_MTLM_bugs!U:U, "GNA_ANNA_ACE-MTLSOCM")</f>
        <v>0</v>
      </c>
      <c r="AF16" s="24">
        <f t="shared" si="17"/>
        <v>0</v>
      </c>
      <c r="AH16" s="15" t="s">
        <v>88</v>
      </c>
      <c r="AI16" s="15">
        <f>COUNTIFS(GNA_ANNA_MTLM_bugs!B:B,Overall_indicator!B16, GNA_ANNA_MTLM_bugs!U:U,"GNA_MTLSOCM")</f>
        <v>1</v>
      </c>
      <c r="AJ16" s="18">
        <f t="shared" si="18"/>
        <v>1</v>
      </c>
      <c r="AK16" s="16">
        <f>COUNTIFS(GNA_ANNA_MTLM_bugs!Q:Q, Overall_indicator!B16, GNA_ANNA_MTLM_bugs!H:H, "reject*", GNA_ANNA_MTLM_bugs!U:U, "GNA_MTLSOCM")</f>
        <v>0</v>
      </c>
      <c r="AL16" s="18">
        <f t="shared" si="19"/>
        <v>0</v>
      </c>
      <c r="AM16" s="16">
        <f>COUNTIFS(GNA_ANNA_MTLM_bugs!P:P,Overall_indicator!B16,GNA_ANNA_MTLM_bugs!H:H, "complete*",GNA_ANNA_MTLM_bugs!U:U,"GNA_MTLSOCM")</f>
        <v>0</v>
      </c>
      <c r="AN16" s="18">
        <f t="shared" si="20"/>
        <v>0</v>
      </c>
      <c r="AO16" s="19">
        <f t="shared" si="2"/>
        <v>0</v>
      </c>
      <c r="AP16" s="15">
        <f>COUNTIFS(GNA_ANNA_MTLM_bugs!O:O,Overall_indicator!B16,GNA_ANNA_MTLM_bugs!H:H,"repo_modified", GNA_ANNA_MTLM_bugs!U:U, "GNA_MTLSOCM")</f>
        <v>0</v>
      </c>
      <c r="AQ16" s="18">
        <f t="shared" si="21"/>
        <v>0</v>
      </c>
      <c r="AR16" s="16">
        <f>COUNTIFS(GNA_ANNA_MTLM_bugs!R:R,Overall_indicator!B16,GNA_ANNA_MTLM_bugs!H:H,"change_define*", GNA_ANNA_MTLM_bugs!U:U, "GNA_MTLSOCM")</f>
        <v>0</v>
      </c>
      <c r="AS16" s="18">
        <f t="shared" si="22"/>
        <v>0</v>
      </c>
      <c r="AT16" s="16">
        <f>COUNTIFS(GNA_ANNA_MTLM_bugs!B:B,Overall_indicator!B16,GNA_ANNA_MTLM_bugs!H:H,"open", GNA_ANNA_MTLM_bugs!U:U,"GNA_MTLSOCM")</f>
        <v>0</v>
      </c>
      <c r="AU16" s="18">
        <f t="shared" si="23"/>
        <v>0</v>
      </c>
      <c r="AV16" s="19">
        <f t="shared" si="3"/>
        <v>0</v>
      </c>
      <c r="AW16" s="16">
        <f>COUNTIFS(GNA_ANNA_MTLM_bugs!B:B,Overall_indicator!B16,GNA_ANNA_MTLM_bugs!E:E,"doc",GNA_ANNA_MTLM_bugs!U:U, "GNA_MTLSOCM")</f>
        <v>0</v>
      </c>
      <c r="AX16" s="18">
        <f t="shared" si="24"/>
        <v>0</v>
      </c>
      <c r="AY16" s="16">
        <f>COUNTIFS(GNA_ANNA_MTLM_bugs!B:B,Overall_indicator!B16,GNA_ANNA_MTLM_bugs!E:E,"r*",GNA_ANNA_MTLM_bugs!U:U, "GNA_MTLSOCM")</f>
        <v>1</v>
      </c>
      <c r="AZ16" s="18">
        <f t="shared" si="25"/>
        <v>1</v>
      </c>
      <c r="BA16" s="16">
        <f>COUNTIFS(GNA_ANNA_MTLM_bugs!B:B,Overall_indicator!B16,GNA_ANNA_MTLM_bugs!E:E,"verif",GNA_ANNA_MTLM_bugs!U:U, "GNA_MTLSOCM")</f>
        <v>0</v>
      </c>
      <c r="BB16" s="18">
        <f t="shared" si="26"/>
        <v>0</v>
      </c>
      <c r="BC16" s="15">
        <f>COUNTIFS(GNA_ANNA_MTLM_bugs!B:B,Overall_indicator!B16,GNA_ANNA_MTLM_bugs!E:E,"other",GNA_ANNA_MTLM_bugs!U:U, "GNA_MTLSOCM")</f>
        <v>0</v>
      </c>
      <c r="BD16" s="18">
        <f t="shared" si="27"/>
        <v>0</v>
      </c>
      <c r="BE16" s="15">
        <f>COUNTIFS(GNA_ANNA_MTLM_bugs!B:B,Overall_indicator!B16,GNA_ANNA_MTLM_bugs!E:E,"tfm",  GNA_ANNA_MTLM_bugs!U:U, "GNA_MTLSOCM") + COUNTIFS(GNA_ANNA_MTLM_bugs!B:B,Overall_indicator!B16,GNA_ANNA_MTLM_bugs!E:E,"support",  GNA_ANNA_MTLM_bugs!U:U, "GNA_MTLSOCM")</f>
        <v>0</v>
      </c>
      <c r="BF16" s="18">
        <f t="shared" si="28"/>
        <v>0</v>
      </c>
      <c r="BG16" s="16">
        <f>COUNTIFS(GNA_ANNA_MTLM_bugs!B:B,Overall_indicator!B16,GNA_ANNA_MTLM_bugs!S:S,"int*", GNA_ANNA_MTLM_bugs!U:U,"GNA_MTLSOCM")</f>
        <v>1</v>
      </c>
      <c r="BH16" s="18">
        <f t="shared" si="29"/>
        <v>1</v>
      </c>
      <c r="BI16" s="15">
        <f>COUNTIFS(GNA_ANNA_MTLM_bugs!B:B,Overall_indicator!B16,GNA_ANNA_MTLM_bugs!S:S,"ext*", GNA_ANNA_MTLM_bugs!U:U,"GNA_MTLSOCM")</f>
        <v>0</v>
      </c>
      <c r="BJ16" s="18">
        <f t="shared" si="30"/>
        <v>0</v>
      </c>
      <c r="BK16" s="15">
        <f>COUNTIFS(GNA_ANNA_MTLM_bugs!B:B,Overall_indicator!B16,GNA_ANNA_MTLM_bugs!S:S,"sighting", GNA_ANNA_MTLM_bugs!U:U,"GNA_MTLSOCM")</f>
        <v>0</v>
      </c>
      <c r="BL16" s="18">
        <f t="shared" si="31"/>
        <v>0</v>
      </c>
    </row>
    <row r="17" spans="2:64" x14ac:dyDescent="0.3">
      <c r="B17" s="22" t="s">
        <v>101</v>
      </c>
      <c r="C17" s="23">
        <f>COUNTIFS(GNA_ANNA_MTLM_bugs!B:B,Overall_indicator!B17, GNA_ANNA_MTLM_bugs!U:U,"GNA_ANNA_ACE-MTLSOCM")</f>
        <v>12</v>
      </c>
      <c r="D17" s="24">
        <f t="shared" si="4"/>
        <v>30</v>
      </c>
      <c r="E17" s="25">
        <f>COUNTIFS(GNA_ANNA_MTLM_bugs!Q:Q, Overall_indicator!B17, GNA_ANNA_MTLM_bugs!H:H, "reject*", GNA_ANNA_MTLM_bugs!U:U, "GNA_ANNA_ACE-MTLSOCM")</f>
        <v>1</v>
      </c>
      <c r="F17" s="24">
        <f t="shared" si="5"/>
        <v>1</v>
      </c>
      <c r="G17" s="25">
        <f>COUNTIFS(GNA_ANNA_MTLM_bugs!P:P,Overall_indicator!B17,GNA_ANNA_MTLM_bugs!H:H, "complete*",GNA_ANNA_MTLM_bugs!U:U,"GNA_ANNA_ACE-MTLSOCM")</f>
        <v>3</v>
      </c>
      <c r="H17" s="24">
        <f t="shared" si="6"/>
        <v>6</v>
      </c>
      <c r="I17" s="26">
        <f t="shared" si="0"/>
        <v>7</v>
      </c>
      <c r="J17" s="23">
        <f>COUNTIFS(GNA_ANNA_MTLM_bugs!O:O,Overall_indicator!B17,GNA_ANNA_MTLM_bugs!H:H,"repo_modified", GNA_ANNA_MTLM_bugs!U:U, "GNA_ANNA_ACE-MTLSOCM")</f>
        <v>0</v>
      </c>
      <c r="K17" s="24">
        <f t="shared" si="7"/>
        <v>0</v>
      </c>
      <c r="L17" s="25">
        <f>COUNTIFS(GNA_ANNA_MTLM_bugs!R:R,Overall_indicator!B17,GNA_ANNA_MTLM_bugs!H:H,"change_define*", GNA_ANNA_MTLM_bugs!U:U, "GNA_ANNA_ACE-MTLSOCM")</f>
        <v>0</v>
      </c>
      <c r="M17" s="24">
        <f t="shared" si="8"/>
        <v>0</v>
      </c>
      <c r="N17" s="25">
        <f>COUNTIFS(GNA_ANNA_MTLM_bugs!B:B,Overall_indicator!B17,GNA_ANNA_MTLM_bugs!H:H,"open", GNA_ANNA_MTLM_bugs!U:U,"GNA_ANNA_ACE-MTLSOCM")</f>
        <v>2</v>
      </c>
      <c r="O17" s="24">
        <f t="shared" si="9"/>
        <v>4</v>
      </c>
      <c r="P17" s="26">
        <f t="shared" si="1"/>
        <v>4</v>
      </c>
      <c r="Q17" s="25">
        <f>COUNTIFS(GNA_ANNA_MTLM_bugs!B:B,Overall_indicator!B17,GNA_ANNA_MTLM_bugs!E:E,"doc",GNA_ANNA_MTLM_bugs!U:U, "GNA_ANNA_ACE-MTLSOCM")</f>
        <v>1</v>
      </c>
      <c r="R17" s="24">
        <f t="shared" si="10"/>
        <v>5</v>
      </c>
      <c r="S17" s="25">
        <f>COUNTIFS(GNA_ANNA_MTLM_bugs!B:B,Overall_indicator!B17,GNA_ANNA_MTLM_bugs!E:E,"r*", GNA_ANNA_MTLM_bugs!U:U, "GNA_ANNA_ACE-MTLSOCM")</f>
        <v>8</v>
      </c>
      <c r="T17" s="24">
        <f t="shared" si="11"/>
        <v>20</v>
      </c>
      <c r="U17" s="25">
        <f>COUNTIFS(GNA_ANNA_MTLM_bugs!B:B,Overall_indicator!B17,GNA_ANNA_MTLM_bugs!E:E,"verif", GNA_ANNA_MTLM_bugs!U:U, "GNA_ANNA_ACE-MTLSOCM")</f>
        <v>2</v>
      </c>
      <c r="V17" s="24">
        <f t="shared" si="12"/>
        <v>4</v>
      </c>
      <c r="W17" s="23">
        <f>COUNTIFS(GNA_ANNA_MTLM_bugs!B:B,Overall_indicator!B17,GNA_ANNA_MTLM_bugs!E:E,"other", GNA_ANNA_MTLM_bugs!U:U, "GNA_ANNA_ACE-MTLSOCM")</f>
        <v>1</v>
      </c>
      <c r="X17" s="24">
        <f t="shared" si="13"/>
        <v>1</v>
      </c>
      <c r="Y17" s="23">
        <f>COUNTIFS(GNA_ANNA_MTLM_bugs!B:B,Overall_indicator!B17,GNA_ANNA_MTLM_bugs!E:E,"tfm",  GNA_ANNA_MTLM_bugs!U:U, "GNA_ANNA_ACE-MTLSOCM") + COUNTIFS(GNA_ANNA_MTLM_bugs!B:B,Overall_indicator!B17,GNA_ANNA_MTLM_bugs!E:E,"support",  GNA_ANNA_MTLM_bugs!U:U, "GNA_ANNA_ACE-MTLSOCM")</f>
        <v>0</v>
      </c>
      <c r="Z17" s="24">
        <f t="shared" si="14"/>
        <v>0</v>
      </c>
      <c r="AA17" s="25">
        <f>COUNTIFS(GNA_ANNA_MTLM_bugs!B:B,Overall_indicator!B17, GNA_ANNA_MTLM_bugs!S:S, "int*",GNA_ANNA_MTLM_bugs!U:U, "GNA_ANNA_ACE-MTLSOCM")</f>
        <v>10</v>
      </c>
      <c r="AB17" s="24">
        <f t="shared" si="15"/>
        <v>27</v>
      </c>
      <c r="AC17" s="25">
        <f>COUNTIFS(GNA_ANNA_MTLM_bugs!B:B,Overall_indicator!B17, GNA_ANNA_MTLM_bugs!S:S, "ext*",GNA_ANNA_MTLM_bugs!U:U, "GNA_ANNA_ACE-MTLSOCM")</f>
        <v>1</v>
      </c>
      <c r="AD17" s="24">
        <f t="shared" si="16"/>
        <v>2</v>
      </c>
      <c r="AE17" s="25">
        <f>COUNTIFS(GNA_ANNA_MTLM_bugs!B:B,Overall_indicator!B17, GNA_ANNA_MTLM_bugs!S:S, "sighting",GNA_ANNA_MTLM_bugs!U:U, "GNA_ANNA_ACE-MTLSOCM")</f>
        <v>1</v>
      </c>
      <c r="AF17" s="24">
        <f t="shared" si="17"/>
        <v>1</v>
      </c>
      <c r="AH17" s="15" t="s">
        <v>101</v>
      </c>
      <c r="AI17" s="15">
        <f>COUNTIFS(GNA_ANNA_MTLM_bugs!B:B,Overall_indicator!B17, GNA_ANNA_MTLM_bugs!U:U,"GNA_MTLSOCM")</f>
        <v>4</v>
      </c>
      <c r="AJ17" s="18">
        <f t="shared" si="18"/>
        <v>5</v>
      </c>
      <c r="AK17" s="16">
        <f>COUNTIFS(GNA_ANNA_MTLM_bugs!Q:Q, Overall_indicator!B17, GNA_ANNA_MTLM_bugs!H:H, "reject*", GNA_ANNA_MTLM_bugs!U:U, "GNA_MTLSOCM")</f>
        <v>0</v>
      </c>
      <c r="AL17" s="18">
        <f t="shared" si="19"/>
        <v>0</v>
      </c>
      <c r="AM17" s="16">
        <f>COUNTIFS(GNA_ANNA_MTLM_bugs!P:P,Overall_indicator!B17,GNA_ANNA_MTLM_bugs!H:H, "complete*",GNA_ANNA_MTLM_bugs!U:U,"GNA_MTLSOCM")</f>
        <v>0</v>
      </c>
      <c r="AN17" s="18">
        <f t="shared" si="20"/>
        <v>0</v>
      </c>
      <c r="AO17" s="19">
        <f t="shared" si="2"/>
        <v>0</v>
      </c>
      <c r="AP17" s="15">
        <f>COUNTIFS(GNA_ANNA_MTLM_bugs!O:O,Overall_indicator!B17,GNA_ANNA_MTLM_bugs!H:H,"repo_modified", GNA_ANNA_MTLM_bugs!U:U, "GNA_MTLSOCM")</f>
        <v>0</v>
      </c>
      <c r="AQ17" s="18">
        <f t="shared" si="21"/>
        <v>0</v>
      </c>
      <c r="AR17" s="16">
        <f>COUNTIFS(GNA_ANNA_MTLM_bugs!R:R,Overall_indicator!B17,GNA_ANNA_MTLM_bugs!H:H,"change_define*", GNA_ANNA_MTLM_bugs!U:U, "GNA_MTLSOCM")</f>
        <v>0</v>
      </c>
      <c r="AS17" s="18">
        <f t="shared" si="22"/>
        <v>0</v>
      </c>
      <c r="AT17" s="16">
        <f>COUNTIFS(GNA_ANNA_MTLM_bugs!B:B,Overall_indicator!B17,GNA_ANNA_MTLM_bugs!H:H,"open", GNA_ANNA_MTLM_bugs!U:U,"GNA_MTLSOCM")</f>
        <v>2</v>
      </c>
      <c r="AU17" s="18">
        <f t="shared" si="23"/>
        <v>2</v>
      </c>
      <c r="AV17" s="19">
        <f t="shared" si="3"/>
        <v>2</v>
      </c>
      <c r="AW17" s="16">
        <f>COUNTIFS(GNA_ANNA_MTLM_bugs!B:B,Overall_indicator!B17,GNA_ANNA_MTLM_bugs!E:E,"doc",GNA_ANNA_MTLM_bugs!U:U, "GNA_MTLSOCM")</f>
        <v>0</v>
      </c>
      <c r="AX17" s="18">
        <f t="shared" si="24"/>
        <v>0</v>
      </c>
      <c r="AY17" s="16">
        <f>COUNTIFS(GNA_ANNA_MTLM_bugs!B:B,Overall_indicator!B17,GNA_ANNA_MTLM_bugs!E:E,"r*",GNA_ANNA_MTLM_bugs!U:U, "GNA_MTLSOCM")</f>
        <v>2</v>
      </c>
      <c r="AZ17" s="18">
        <f t="shared" si="25"/>
        <v>3</v>
      </c>
      <c r="BA17" s="16">
        <f>COUNTIFS(GNA_ANNA_MTLM_bugs!B:B,Overall_indicator!B17,GNA_ANNA_MTLM_bugs!E:E,"verif",GNA_ANNA_MTLM_bugs!U:U, "GNA_MTLSOCM")</f>
        <v>1</v>
      </c>
      <c r="BB17" s="18">
        <f t="shared" si="26"/>
        <v>1</v>
      </c>
      <c r="BC17" s="15">
        <f>COUNTIFS(GNA_ANNA_MTLM_bugs!B:B,Overall_indicator!B17,GNA_ANNA_MTLM_bugs!E:E,"other",GNA_ANNA_MTLM_bugs!U:U, "GNA_MTLSOCM")</f>
        <v>1</v>
      </c>
      <c r="BD17" s="18">
        <f t="shared" si="27"/>
        <v>1</v>
      </c>
      <c r="BE17" s="15">
        <f>COUNTIFS(GNA_ANNA_MTLM_bugs!B:B,Overall_indicator!B17,GNA_ANNA_MTLM_bugs!E:E,"tfm",  GNA_ANNA_MTLM_bugs!U:U, "GNA_MTLSOCM") + COUNTIFS(GNA_ANNA_MTLM_bugs!B:B,Overall_indicator!B17,GNA_ANNA_MTLM_bugs!E:E,"support",  GNA_ANNA_MTLM_bugs!U:U, "GNA_MTLSOCM")</f>
        <v>0</v>
      </c>
      <c r="BF17" s="18">
        <f t="shared" si="28"/>
        <v>0</v>
      </c>
      <c r="BG17" s="16">
        <f>COUNTIFS(GNA_ANNA_MTLM_bugs!B:B,Overall_indicator!B17,GNA_ANNA_MTLM_bugs!S:S,"int*", GNA_ANNA_MTLM_bugs!U:U,"GNA_MTLSOCM")</f>
        <v>3</v>
      </c>
      <c r="BH17" s="18">
        <f t="shared" si="29"/>
        <v>4</v>
      </c>
      <c r="BI17" s="15">
        <f>COUNTIFS(GNA_ANNA_MTLM_bugs!B:B,Overall_indicator!B17,GNA_ANNA_MTLM_bugs!S:S,"ext*", GNA_ANNA_MTLM_bugs!U:U,"GNA_MTLSOCM")</f>
        <v>0</v>
      </c>
      <c r="BJ17" s="18">
        <f t="shared" si="30"/>
        <v>0</v>
      </c>
      <c r="BK17" s="15">
        <f>COUNTIFS(GNA_ANNA_MTLM_bugs!B:B,Overall_indicator!B17,GNA_ANNA_MTLM_bugs!S:S,"sighting", GNA_ANNA_MTLM_bugs!U:U,"GNA_MTLSOCM")</f>
        <v>1</v>
      </c>
      <c r="BL17" s="18">
        <f t="shared" si="31"/>
        <v>1</v>
      </c>
    </row>
    <row r="18" spans="2:64" x14ac:dyDescent="0.3">
      <c r="B18" s="22" t="s">
        <v>93</v>
      </c>
      <c r="C18" s="23">
        <f>COUNTIFS(GNA_ANNA_MTLM_bugs!B:B,Overall_indicator!B18, GNA_ANNA_MTLM_bugs!U:U,"GNA_ANNA_ACE-MTLSOCM")</f>
        <v>5</v>
      </c>
      <c r="D18" s="24">
        <f t="shared" si="4"/>
        <v>35</v>
      </c>
      <c r="E18" s="25">
        <f>COUNTIFS(GNA_ANNA_MTLM_bugs!Q:Q, Overall_indicator!B18, GNA_ANNA_MTLM_bugs!H:H, "reject*", GNA_ANNA_MTLM_bugs!U:U, "GNA_ANNA_ACE-MTLSOCM")</f>
        <v>1</v>
      </c>
      <c r="F18" s="24">
        <f t="shared" si="5"/>
        <v>2</v>
      </c>
      <c r="G18" s="25">
        <f>COUNTIFS(GNA_ANNA_MTLM_bugs!P:P,Overall_indicator!B18,GNA_ANNA_MTLM_bugs!H:H, "complete*",GNA_ANNA_MTLM_bugs!U:U,"GNA_ANNA_ACE-MTLSOCM")</f>
        <v>3</v>
      </c>
      <c r="H18" s="24">
        <f t="shared" si="6"/>
        <v>9</v>
      </c>
      <c r="I18" s="26">
        <f t="shared" si="0"/>
        <v>11</v>
      </c>
      <c r="J18" s="23">
        <f>COUNTIFS(GNA_ANNA_MTLM_bugs!O:O,Overall_indicator!B18,GNA_ANNA_MTLM_bugs!H:H,"repo_modified", GNA_ANNA_MTLM_bugs!U:U, "GNA_ANNA_ACE-MTLSOCM")</f>
        <v>0</v>
      </c>
      <c r="K18" s="24">
        <f t="shared" si="7"/>
        <v>0</v>
      </c>
      <c r="L18" s="25">
        <f>COUNTIFS(GNA_ANNA_MTLM_bugs!R:R,Overall_indicator!B18,GNA_ANNA_MTLM_bugs!H:H,"change_define*", GNA_ANNA_MTLM_bugs!U:U, "GNA_ANNA_ACE-MTLSOCM")</f>
        <v>0</v>
      </c>
      <c r="M18" s="24">
        <f t="shared" si="8"/>
        <v>0</v>
      </c>
      <c r="N18" s="25">
        <f>COUNTIFS(GNA_ANNA_MTLM_bugs!B:B,Overall_indicator!B18,GNA_ANNA_MTLM_bugs!H:H,"open", GNA_ANNA_MTLM_bugs!U:U,"GNA_ANNA_ACE-MTLSOCM")</f>
        <v>0</v>
      </c>
      <c r="O18" s="24">
        <f t="shared" si="9"/>
        <v>4</v>
      </c>
      <c r="P18" s="26">
        <f t="shared" si="1"/>
        <v>4</v>
      </c>
      <c r="Q18" s="25">
        <f>COUNTIFS(GNA_ANNA_MTLM_bugs!B:B,Overall_indicator!B18,GNA_ANNA_MTLM_bugs!E:E,"doc",GNA_ANNA_MTLM_bugs!U:U, "GNA_ANNA_ACE-MTLSOCM")</f>
        <v>1</v>
      </c>
      <c r="R18" s="24">
        <f t="shared" si="10"/>
        <v>6</v>
      </c>
      <c r="S18" s="25">
        <f>COUNTIFS(GNA_ANNA_MTLM_bugs!B:B,Overall_indicator!B18,GNA_ANNA_MTLM_bugs!E:E,"r*", GNA_ANNA_MTLM_bugs!U:U, "GNA_ANNA_ACE-MTLSOCM")</f>
        <v>3</v>
      </c>
      <c r="T18" s="24">
        <f t="shared" si="11"/>
        <v>23</v>
      </c>
      <c r="U18" s="25">
        <f>COUNTIFS(GNA_ANNA_MTLM_bugs!B:B,Overall_indicator!B18,GNA_ANNA_MTLM_bugs!E:E,"verif", GNA_ANNA_MTLM_bugs!U:U, "GNA_ANNA_ACE-MTLSOCM")</f>
        <v>1</v>
      </c>
      <c r="V18" s="24">
        <f t="shared" si="12"/>
        <v>5</v>
      </c>
      <c r="W18" s="23">
        <f>COUNTIFS(GNA_ANNA_MTLM_bugs!B:B,Overall_indicator!B18,GNA_ANNA_MTLM_bugs!E:E,"other", GNA_ANNA_MTLM_bugs!U:U, "GNA_ANNA_ACE-MTLSOCM")</f>
        <v>0</v>
      </c>
      <c r="X18" s="24">
        <f t="shared" si="13"/>
        <v>1</v>
      </c>
      <c r="Y18" s="23">
        <f>COUNTIFS(GNA_ANNA_MTLM_bugs!B:B,Overall_indicator!B18,GNA_ANNA_MTLM_bugs!E:E,"tfm",  GNA_ANNA_MTLM_bugs!U:U, "GNA_ANNA_ACE-MTLSOCM") + COUNTIFS(GNA_ANNA_MTLM_bugs!B:B,Overall_indicator!B18,GNA_ANNA_MTLM_bugs!E:E,"support",  GNA_ANNA_MTLM_bugs!U:U, "GNA_ANNA_ACE-MTLSOCM")</f>
        <v>0</v>
      </c>
      <c r="Z18" s="24">
        <f t="shared" si="14"/>
        <v>0</v>
      </c>
      <c r="AA18" s="25">
        <f>COUNTIFS(GNA_ANNA_MTLM_bugs!B:B,Overall_indicator!B18, GNA_ANNA_MTLM_bugs!S:S, "int*",GNA_ANNA_MTLM_bugs!U:U, "GNA_ANNA_ACE-MTLSOCM")</f>
        <v>5</v>
      </c>
      <c r="AB18" s="24">
        <f t="shared" si="15"/>
        <v>32</v>
      </c>
      <c r="AC18" s="25">
        <f>COUNTIFS(GNA_ANNA_MTLM_bugs!B:B,Overall_indicator!B18, GNA_ANNA_MTLM_bugs!S:S, "ext*",GNA_ANNA_MTLM_bugs!U:U, "GNA_ANNA_ACE-MTLSOCM")</f>
        <v>0</v>
      </c>
      <c r="AD18" s="24">
        <f t="shared" si="16"/>
        <v>2</v>
      </c>
      <c r="AE18" s="25">
        <f>COUNTIFS(GNA_ANNA_MTLM_bugs!B:B,Overall_indicator!B18, GNA_ANNA_MTLM_bugs!S:S, "sighting",GNA_ANNA_MTLM_bugs!U:U, "GNA_ANNA_ACE-MTLSOCM")</f>
        <v>0</v>
      </c>
      <c r="AF18" s="24">
        <f t="shared" si="17"/>
        <v>1</v>
      </c>
      <c r="AH18" s="15" t="s">
        <v>93</v>
      </c>
      <c r="AI18" s="15">
        <f>COUNTIFS(GNA_ANNA_MTLM_bugs!B:B,Overall_indicator!B18, GNA_ANNA_MTLM_bugs!U:U,"GNA_MTLSOCM")</f>
        <v>0</v>
      </c>
      <c r="AJ18" s="18">
        <f t="shared" si="18"/>
        <v>5</v>
      </c>
      <c r="AK18" s="16">
        <f>COUNTIFS(GNA_ANNA_MTLM_bugs!Q:Q, Overall_indicator!B18, GNA_ANNA_MTLM_bugs!H:H, "reject*", GNA_ANNA_MTLM_bugs!U:U, "GNA_MTLSOCM")</f>
        <v>0</v>
      </c>
      <c r="AL18" s="18">
        <f t="shared" si="19"/>
        <v>0</v>
      </c>
      <c r="AM18" s="16">
        <f>COUNTIFS(GNA_ANNA_MTLM_bugs!P:P,Overall_indicator!B18,GNA_ANNA_MTLM_bugs!H:H, "complete*",GNA_ANNA_MTLM_bugs!U:U,"GNA_MTLSOCM")</f>
        <v>0</v>
      </c>
      <c r="AN18" s="18">
        <f t="shared" si="20"/>
        <v>0</v>
      </c>
      <c r="AO18" s="19">
        <f t="shared" si="2"/>
        <v>0</v>
      </c>
      <c r="AP18" s="15">
        <f>COUNTIFS(GNA_ANNA_MTLM_bugs!O:O,Overall_indicator!B18,GNA_ANNA_MTLM_bugs!H:H,"repo_modified", GNA_ANNA_MTLM_bugs!U:U, "GNA_MTLSOCM")</f>
        <v>0</v>
      </c>
      <c r="AQ18" s="18">
        <f t="shared" si="21"/>
        <v>0</v>
      </c>
      <c r="AR18" s="16">
        <f>COUNTIFS(GNA_ANNA_MTLM_bugs!R:R,Overall_indicator!B18,GNA_ANNA_MTLM_bugs!H:H,"change_define*", GNA_ANNA_MTLM_bugs!U:U, "GNA_MTLSOCM")</f>
        <v>0</v>
      </c>
      <c r="AS18" s="18">
        <f t="shared" si="22"/>
        <v>0</v>
      </c>
      <c r="AT18" s="16">
        <f>COUNTIFS(GNA_ANNA_MTLM_bugs!B:B,Overall_indicator!B18,GNA_ANNA_MTLM_bugs!H:H,"open", GNA_ANNA_MTLM_bugs!U:U,"GNA_MTLSOCM")</f>
        <v>0</v>
      </c>
      <c r="AU18" s="18">
        <f t="shared" si="23"/>
        <v>2</v>
      </c>
      <c r="AV18" s="19">
        <f t="shared" si="3"/>
        <v>2</v>
      </c>
      <c r="AW18" s="16">
        <f>COUNTIFS(GNA_ANNA_MTLM_bugs!B:B,Overall_indicator!B18,GNA_ANNA_MTLM_bugs!E:E,"doc",GNA_ANNA_MTLM_bugs!U:U, "GNA_MTLSOCM")</f>
        <v>0</v>
      </c>
      <c r="AX18" s="18">
        <f t="shared" si="24"/>
        <v>0</v>
      </c>
      <c r="AY18" s="16">
        <f>COUNTIFS(GNA_ANNA_MTLM_bugs!B:B,Overall_indicator!B18,GNA_ANNA_MTLM_bugs!E:E,"r*",GNA_ANNA_MTLM_bugs!U:U, "GNA_MTLSOCM")</f>
        <v>0</v>
      </c>
      <c r="AZ18" s="18">
        <f t="shared" si="25"/>
        <v>3</v>
      </c>
      <c r="BA18" s="16">
        <f>COUNTIFS(GNA_ANNA_MTLM_bugs!B:B,Overall_indicator!B18,GNA_ANNA_MTLM_bugs!E:E,"verif",GNA_ANNA_MTLM_bugs!U:U, "GNA_MTLSOCM")</f>
        <v>0</v>
      </c>
      <c r="BB18" s="18">
        <f t="shared" si="26"/>
        <v>1</v>
      </c>
      <c r="BC18" s="15">
        <f>COUNTIFS(GNA_ANNA_MTLM_bugs!B:B,Overall_indicator!B18,GNA_ANNA_MTLM_bugs!E:E,"other",GNA_ANNA_MTLM_bugs!U:U, "GNA_MTLSOCM")</f>
        <v>0</v>
      </c>
      <c r="BD18" s="18">
        <f t="shared" si="27"/>
        <v>1</v>
      </c>
      <c r="BE18" s="15">
        <f>COUNTIFS(GNA_ANNA_MTLM_bugs!B:B,Overall_indicator!B18,GNA_ANNA_MTLM_bugs!E:E,"tfm",  GNA_ANNA_MTLM_bugs!U:U, "GNA_MTLSOCM") + COUNTIFS(GNA_ANNA_MTLM_bugs!B:B,Overall_indicator!B18,GNA_ANNA_MTLM_bugs!E:E,"support",  GNA_ANNA_MTLM_bugs!U:U, "GNA_MTLSOCM")</f>
        <v>0</v>
      </c>
      <c r="BF18" s="18">
        <f t="shared" si="28"/>
        <v>0</v>
      </c>
      <c r="BG18" s="16">
        <f>COUNTIFS(GNA_ANNA_MTLM_bugs!B:B,Overall_indicator!B18,GNA_ANNA_MTLM_bugs!S:S,"int*", GNA_ANNA_MTLM_bugs!U:U,"GNA_MTLSOCM")</f>
        <v>0</v>
      </c>
      <c r="BH18" s="18">
        <f t="shared" si="29"/>
        <v>4</v>
      </c>
      <c r="BI18" s="15">
        <f>COUNTIFS(GNA_ANNA_MTLM_bugs!B:B,Overall_indicator!B18,GNA_ANNA_MTLM_bugs!S:S,"ext*", GNA_ANNA_MTLM_bugs!U:U,"GNA_MTLSOCM")</f>
        <v>0</v>
      </c>
      <c r="BJ18" s="18">
        <f t="shared" si="30"/>
        <v>0</v>
      </c>
      <c r="BK18" s="15">
        <f>COUNTIFS(GNA_ANNA_MTLM_bugs!B:B,Overall_indicator!B18,GNA_ANNA_MTLM_bugs!S:S,"sighting", GNA_ANNA_MTLM_bugs!U:U,"GNA_MTLSOCM")</f>
        <v>0</v>
      </c>
      <c r="BL18" s="18">
        <f t="shared" si="31"/>
        <v>1</v>
      </c>
    </row>
    <row r="19" spans="2:64" x14ac:dyDescent="0.3">
      <c r="B19" s="22" t="s">
        <v>167</v>
      </c>
      <c r="C19" s="23">
        <f>COUNTIFS(GNA_ANNA_MTLM_bugs!B:B,Overall_indicator!B19, GNA_ANNA_MTLM_bugs!U:U,"GNA_ANNA_ACE-MTLSOCM")</f>
        <v>2</v>
      </c>
      <c r="D19" s="24">
        <f t="shared" si="4"/>
        <v>37</v>
      </c>
      <c r="E19" s="25">
        <f>COUNTIFS(GNA_ANNA_MTLM_bugs!Q:Q, Overall_indicator!B19, GNA_ANNA_MTLM_bugs!H:H, "reject*", GNA_ANNA_MTLM_bugs!U:U, "GNA_ANNA_ACE-MTLSOCM")</f>
        <v>0</v>
      </c>
      <c r="F19" s="24">
        <f t="shared" si="5"/>
        <v>2</v>
      </c>
      <c r="G19" s="25">
        <f>COUNTIFS(GNA_ANNA_MTLM_bugs!P:P,Overall_indicator!B19,GNA_ANNA_MTLM_bugs!H:H, "complete*",GNA_ANNA_MTLM_bugs!U:U,"GNA_ANNA_ACE-MTLSOCM")</f>
        <v>2</v>
      </c>
      <c r="H19" s="24">
        <f t="shared" si="6"/>
        <v>11</v>
      </c>
      <c r="I19" s="26">
        <f t="shared" si="0"/>
        <v>13</v>
      </c>
      <c r="J19" s="23">
        <f>COUNTIFS(GNA_ANNA_MTLM_bugs!O:O,Overall_indicator!B19,GNA_ANNA_MTLM_bugs!H:H,"repo_modified", GNA_ANNA_MTLM_bugs!U:U, "GNA_ANNA_ACE-MTLSOCM")</f>
        <v>0</v>
      </c>
      <c r="K19" s="24">
        <f t="shared" si="7"/>
        <v>0</v>
      </c>
      <c r="L19" s="25">
        <f>COUNTIFS(GNA_ANNA_MTLM_bugs!R:R,Overall_indicator!B19,GNA_ANNA_MTLM_bugs!H:H,"change_define*", GNA_ANNA_MTLM_bugs!U:U, "GNA_ANNA_ACE-MTLSOCM")</f>
        <v>0</v>
      </c>
      <c r="M19" s="24">
        <f t="shared" si="8"/>
        <v>0</v>
      </c>
      <c r="N19" s="25">
        <f>COUNTIFS(GNA_ANNA_MTLM_bugs!B:B,Overall_indicator!B19,GNA_ANNA_MTLM_bugs!H:H,"open", GNA_ANNA_MTLM_bugs!U:U,"GNA_ANNA_ACE-MTLSOCM")</f>
        <v>0</v>
      </c>
      <c r="O19" s="24">
        <f t="shared" si="9"/>
        <v>4</v>
      </c>
      <c r="P19" s="26">
        <f t="shared" si="1"/>
        <v>4</v>
      </c>
      <c r="Q19" s="25">
        <f>COUNTIFS(GNA_ANNA_MTLM_bugs!B:B,Overall_indicator!B19,GNA_ANNA_MTLM_bugs!E:E,"doc",GNA_ANNA_MTLM_bugs!U:U, "GNA_ANNA_ACE-MTLSOCM")</f>
        <v>0</v>
      </c>
      <c r="R19" s="24">
        <f t="shared" si="10"/>
        <v>6</v>
      </c>
      <c r="S19" s="25">
        <f>COUNTIFS(GNA_ANNA_MTLM_bugs!B:B,Overall_indicator!B19,GNA_ANNA_MTLM_bugs!E:E,"r*", GNA_ANNA_MTLM_bugs!U:U, "GNA_ANNA_ACE-MTLSOCM")</f>
        <v>2</v>
      </c>
      <c r="T19" s="24">
        <f t="shared" si="11"/>
        <v>25</v>
      </c>
      <c r="U19" s="25">
        <f>COUNTIFS(GNA_ANNA_MTLM_bugs!B:B,Overall_indicator!B19,GNA_ANNA_MTLM_bugs!E:E,"verif", GNA_ANNA_MTLM_bugs!U:U, "GNA_ANNA_ACE-MTLSOCM")</f>
        <v>0</v>
      </c>
      <c r="V19" s="24">
        <f t="shared" si="12"/>
        <v>5</v>
      </c>
      <c r="W19" s="23">
        <f>COUNTIFS(GNA_ANNA_MTLM_bugs!B:B,Overall_indicator!B19,GNA_ANNA_MTLM_bugs!E:E,"other", GNA_ANNA_MTLM_bugs!U:U, "GNA_ANNA_ACE-MTLSOCM")</f>
        <v>0</v>
      </c>
      <c r="X19" s="24">
        <f t="shared" si="13"/>
        <v>1</v>
      </c>
      <c r="Y19" s="23">
        <f>COUNTIFS(GNA_ANNA_MTLM_bugs!B:B,Overall_indicator!B19,GNA_ANNA_MTLM_bugs!E:E,"tfm",  GNA_ANNA_MTLM_bugs!U:U, "GNA_ANNA_ACE-MTLSOCM") + COUNTIFS(GNA_ANNA_MTLM_bugs!B:B,Overall_indicator!B19,GNA_ANNA_MTLM_bugs!E:E,"support",  GNA_ANNA_MTLM_bugs!U:U, "GNA_ANNA_ACE-MTLSOCM")</f>
        <v>0</v>
      </c>
      <c r="Z19" s="24">
        <f t="shared" si="14"/>
        <v>0</v>
      </c>
      <c r="AA19" s="25">
        <f>COUNTIFS(GNA_ANNA_MTLM_bugs!B:B,Overall_indicator!B19, GNA_ANNA_MTLM_bugs!S:S, "int*",GNA_ANNA_MTLM_bugs!U:U, "GNA_ANNA_ACE-MTLSOCM")</f>
        <v>2</v>
      </c>
      <c r="AB19" s="24">
        <f t="shared" si="15"/>
        <v>34</v>
      </c>
      <c r="AC19" s="25">
        <f>COUNTIFS(GNA_ANNA_MTLM_bugs!B:B,Overall_indicator!B19, GNA_ANNA_MTLM_bugs!S:S, "ext*",GNA_ANNA_MTLM_bugs!U:U, "GNA_ANNA_ACE-MTLSOCM")</f>
        <v>0</v>
      </c>
      <c r="AD19" s="24">
        <f t="shared" si="16"/>
        <v>2</v>
      </c>
      <c r="AE19" s="25">
        <f>COUNTIFS(GNA_ANNA_MTLM_bugs!B:B,Overall_indicator!B19, GNA_ANNA_MTLM_bugs!S:S, "sighting",GNA_ANNA_MTLM_bugs!U:U, "GNA_ANNA_ACE-MTLSOCM")</f>
        <v>0</v>
      </c>
      <c r="AF19" s="24">
        <f t="shared" si="17"/>
        <v>1</v>
      </c>
      <c r="AH19" s="15" t="s">
        <v>167</v>
      </c>
      <c r="AI19" s="15">
        <f>COUNTIFS(GNA_ANNA_MTLM_bugs!B:B,Overall_indicator!B19, GNA_ANNA_MTLM_bugs!U:U,"GNA_MTLSOCM")</f>
        <v>0</v>
      </c>
      <c r="AJ19" s="18">
        <f t="shared" si="18"/>
        <v>5</v>
      </c>
      <c r="AK19" s="16">
        <f>COUNTIFS(GNA_ANNA_MTLM_bugs!Q:Q, Overall_indicator!B19, GNA_ANNA_MTLM_bugs!H:H, "reject*", GNA_ANNA_MTLM_bugs!U:U, "GNA_MTLSOCM")</f>
        <v>0</v>
      </c>
      <c r="AL19" s="18">
        <f t="shared" si="19"/>
        <v>0</v>
      </c>
      <c r="AM19" s="16">
        <f>COUNTIFS(GNA_ANNA_MTLM_bugs!P:P,Overall_indicator!B19,GNA_ANNA_MTLM_bugs!H:H, "complete*",GNA_ANNA_MTLM_bugs!U:U,"GNA_MTLSOCM")</f>
        <v>0</v>
      </c>
      <c r="AN19" s="18">
        <f t="shared" si="20"/>
        <v>0</v>
      </c>
      <c r="AO19" s="19">
        <f t="shared" si="2"/>
        <v>0</v>
      </c>
      <c r="AP19" s="15">
        <f>COUNTIFS(GNA_ANNA_MTLM_bugs!O:O,Overall_indicator!B19,GNA_ANNA_MTLM_bugs!H:H,"repo_modified", GNA_ANNA_MTLM_bugs!U:U, "GNA_MTLSOCM")</f>
        <v>0</v>
      </c>
      <c r="AQ19" s="18">
        <f t="shared" si="21"/>
        <v>0</v>
      </c>
      <c r="AR19" s="16">
        <f>COUNTIFS(GNA_ANNA_MTLM_bugs!R:R,Overall_indicator!B19,GNA_ANNA_MTLM_bugs!H:H,"change_define*", GNA_ANNA_MTLM_bugs!U:U, "GNA_MTLSOCM")</f>
        <v>0</v>
      </c>
      <c r="AS19" s="18">
        <f t="shared" si="22"/>
        <v>0</v>
      </c>
      <c r="AT19" s="16">
        <f>COUNTIFS(GNA_ANNA_MTLM_bugs!B:B,Overall_indicator!B19,GNA_ANNA_MTLM_bugs!H:H,"open", GNA_ANNA_MTLM_bugs!U:U,"GNA_MTLSOCM")</f>
        <v>0</v>
      </c>
      <c r="AU19" s="18">
        <f t="shared" si="23"/>
        <v>2</v>
      </c>
      <c r="AV19" s="19">
        <f t="shared" si="3"/>
        <v>2</v>
      </c>
      <c r="AW19" s="16">
        <f>COUNTIFS(GNA_ANNA_MTLM_bugs!B:B,Overall_indicator!B19,GNA_ANNA_MTLM_bugs!E:E,"doc",GNA_ANNA_MTLM_bugs!U:U, "GNA_MTLSOCM")</f>
        <v>0</v>
      </c>
      <c r="AX19" s="18">
        <f t="shared" si="24"/>
        <v>0</v>
      </c>
      <c r="AY19" s="16">
        <f>COUNTIFS(GNA_ANNA_MTLM_bugs!B:B,Overall_indicator!B19,GNA_ANNA_MTLM_bugs!E:E,"r*",GNA_ANNA_MTLM_bugs!U:U, "GNA_MTLSOCM")</f>
        <v>0</v>
      </c>
      <c r="AZ19" s="18">
        <f t="shared" si="25"/>
        <v>3</v>
      </c>
      <c r="BA19" s="16">
        <f>COUNTIFS(GNA_ANNA_MTLM_bugs!B:B,Overall_indicator!B19,GNA_ANNA_MTLM_bugs!E:E,"verif",GNA_ANNA_MTLM_bugs!U:U, "GNA_MTLSOCM")</f>
        <v>0</v>
      </c>
      <c r="BB19" s="18">
        <f t="shared" si="26"/>
        <v>1</v>
      </c>
      <c r="BC19" s="15">
        <f>COUNTIFS(GNA_ANNA_MTLM_bugs!B:B,Overall_indicator!B19,GNA_ANNA_MTLM_bugs!E:E,"other",GNA_ANNA_MTLM_bugs!U:U, "GNA_MTLSOCM")</f>
        <v>0</v>
      </c>
      <c r="BD19" s="18">
        <f t="shared" si="27"/>
        <v>1</v>
      </c>
      <c r="BE19" s="15">
        <f>COUNTIFS(GNA_ANNA_MTLM_bugs!B:B,Overall_indicator!B19,GNA_ANNA_MTLM_bugs!E:E,"tfm",  GNA_ANNA_MTLM_bugs!U:U, "GNA_MTLSOCM") + COUNTIFS(GNA_ANNA_MTLM_bugs!B:B,Overall_indicator!B19,GNA_ANNA_MTLM_bugs!E:E,"support",  GNA_ANNA_MTLM_bugs!U:U, "GNA_MTLSOCM")</f>
        <v>0</v>
      </c>
      <c r="BF19" s="18">
        <f t="shared" si="28"/>
        <v>0</v>
      </c>
      <c r="BG19" s="16">
        <f>COUNTIFS(GNA_ANNA_MTLM_bugs!B:B,Overall_indicator!B19,GNA_ANNA_MTLM_bugs!S:S,"int*", GNA_ANNA_MTLM_bugs!U:U,"GNA_MTLSOCM")</f>
        <v>0</v>
      </c>
      <c r="BH19" s="18">
        <f t="shared" si="29"/>
        <v>4</v>
      </c>
      <c r="BI19" s="15">
        <f>COUNTIFS(GNA_ANNA_MTLM_bugs!B:B,Overall_indicator!B19,GNA_ANNA_MTLM_bugs!S:S,"ext*", GNA_ANNA_MTLM_bugs!U:U,"GNA_MTLSOCM")</f>
        <v>0</v>
      </c>
      <c r="BJ19" s="18">
        <f t="shared" si="30"/>
        <v>0</v>
      </c>
      <c r="BK19" s="15">
        <f>COUNTIFS(GNA_ANNA_MTLM_bugs!B:B,Overall_indicator!B19,GNA_ANNA_MTLM_bugs!S:S,"sighting", GNA_ANNA_MTLM_bugs!U:U,"GNA_MTLSOCM")</f>
        <v>0</v>
      </c>
      <c r="BL19" s="18">
        <f t="shared" si="31"/>
        <v>1</v>
      </c>
    </row>
    <row r="20" spans="2:64" x14ac:dyDescent="0.3">
      <c r="B20" s="22" t="s">
        <v>168</v>
      </c>
      <c r="C20" s="23">
        <f>COUNTIFS(GNA_ANNA_MTLM_bugs!B:B,Overall_indicator!B20, GNA_ANNA_MTLM_bugs!U:U,"GNA_ANNA_ACE-MTLSOCM")</f>
        <v>1</v>
      </c>
      <c r="D20" s="24">
        <f t="shared" si="4"/>
        <v>38</v>
      </c>
      <c r="E20" s="25">
        <f>COUNTIFS(GNA_ANNA_MTLM_bugs!Q:Q, Overall_indicator!B20, GNA_ANNA_MTLM_bugs!H:H, "reject*", GNA_ANNA_MTLM_bugs!U:U, "GNA_ANNA_ACE-MTLSOCM")</f>
        <v>0</v>
      </c>
      <c r="F20" s="24">
        <f t="shared" si="5"/>
        <v>2</v>
      </c>
      <c r="G20" s="25">
        <f>COUNTIFS(GNA_ANNA_MTLM_bugs!P:P,Overall_indicator!B20,GNA_ANNA_MTLM_bugs!H:H, "complete*",GNA_ANNA_MTLM_bugs!U:U,"GNA_ANNA_ACE-MTLSOCM")</f>
        <v>0</v>
      </c>
      <c r="H20" s="24">
        <f t="shared" si="6"/>
        <v>11</v>
      </c>
      <c r="I20" s="26">
        <f t="shared" si="0"/>
        <v>13</v>
      </c>
      <c r="J20" s="23">
        <f>COUNTIFS(GNA_ANNA_MTLM_bugs!O:O,Overall_indicator!B20,GNA_ANNA_MTLM_bugs!H:H,"repo_modified", GNA_ANNA_MTLM_bugs!U:U, "GNA_ANNA_ACE-MTLSOCM")</f>
        <v>0</v>
      </c>
      <c r="K20" s="24">
        <f t="shared" si="7"/>
        <v>0</v>
      </c>
      <c r="L20" s="25">
        <f>COUNTIFS(GNA_ANNA_MTLM_bugs!R:R,Overall_indicator!B20,GNA_ANNA_MTLM_bugs!H:H,"change_define*", GNA_ANNA_MTLM_bugs!U:U, "GNA_ANNA_ACE-MTLSOCM")</f>
        <v>0</v>
      </c>
      <c r="M20" s="24">
        <f t="shared" si="8"/>
        <v>0</v>
      </c>
      <c r="N20" s="25">
        <f>COUNTIFS(GNA_ANNA_MTLM_bugs!B:B,Overall_indicator!B20,GNA_ANNA_MTLM_bugs!H:H,"open", GNA_ANNA_MTLM_bugs!U:U,"GNA_ANNA_ACE-MTLSOCM")</f>
        <v>0</v>
      </c>
      <c r="O20" s="24">
        <f t="shared" si="9"/>
        <v>4</v>
      </c>
      <c r="P20" s="26">
        <f t="shared" si="1"/>
        <v>4</v>
      </c>
      <c r="Q20" s="25">
        <f>COUNTIFS(GNA_ANNA_MTLM_bugs!B:B,Overall_indicator!B20,GNA_ANNA_MTLM_bugs!E:E,"doc",GNA_ANNA_MTLM_bugs!U:U, "GNA_ANNA_ACE-MTLSOCM")</f>
        <v>0</v>
      </c>
      <c r="R20" s="24">
        <f t="shared" si="10"/>
        <v>6</v>
      </c>
      <c r="S20" s="25">
        <f>COUNTIFS(GNA_ANNA_MTLM_bugs!B:B,Overall_indicator!B20,GNA_ANNA_MTLM_bugs!E:E,"r*", GNA_ANNA_MTLM_bugs!U:U, "GNA_ANNA_ACE-MTLSOCM")</f>
        <v>0</v>
      </c>
      <c r="T20" s="24">
        <f t="shared" si="11"/>
        <v>25</v>
      </c>
      <c r="U20" s="25">
        <f>COUNTIFS(GNA_ANNA_MTLM_bugs!B:B,Overall_indicator!B20,GNA_ANNA_MTLM_bugs!E:E,"verif", GNA_ANNA_MTLM_bugs!U:U, "GNA_ANNA_ACE-MTLSOCM")</f>
        <v>1</v>
      </c>
      <c r="V20" s="24">
        <f t="shared" si="12"/>
        <v>6</v>
      </c>
      <c r="W20" s="23">
        <f>COUNTIFS(GNA_ANNA_MTLM_bugs!B:B,Overall_indicator!B20,GNA_ANNA_MTLM_bugs!E:E,"other", GNA_ANNA_MTLM_bugs!U:U, "GNA_ANNA_ACE-MTLSOCM")</f>
        <v>0</v>
      </c>
      <c r="X20" s="24">
        <f t="shared" si="13"/>
        <v>1</v>
      </c>
      <c r="Y20" s="23">
        <f>COUNTIFS(GNA_ANNA_MTLM_bugs!B:B,Overall_indicator!B20,GNA_ANNA_MTLM_bugs!E:E,"tfm",  GNA_ANNA_MTLM_bugs!U:U, "GNA_ANNA_ACE-MTLSOCM") + COUNTIFS(GNA_ANNA_MTLM_bugs!B:B,Overall_indicator!B20,GNA_ANNA_MTLM_bugs!E:E,"support",  GNA_ANNA_MTLM_bugs!U:U, "GNA_ANNA_ACE-MTLSOCM")</f>
        <v>0</v>
      </c>
      <c r="Z20" s="24">
        <f t="shared" si="14"/>
        <v>0</v>
      </c>
      <c r="AA20" s="25">
        <f>COUNTIFS(GNA_ANNA_MTLM_bugs!B:B,Overall_indicator!B20, GNA_ANNA_MTLM_bugs!S:S, "int*",GNA_ANNA_MTLM_bugs!U:U, "GNA_ANNA_ACE-MTLSOCM")</f>
        <v>1</v>
      </c>
      <c r="AB20" s="24">
        <f t="shared" si="15"/>
        <v>35</v>
      </c>
      <c r="AC20" s="25">
        <f>COUNTIFS(GNA_ANNA_MTLM_bugs!B:B,Overall_indicator!B20, GNA_ANNA_MTLM_bugs!S:S, "ext*",GNA_ANNA_MTLM_bugs!U:U, "GNA_ANNA_ACE-MTLSOCM")</f>
        <v>0</v>
      </c>
      <c r="AD20" s="24">
        <f t="shared" si="16"/>
        <v>2</v>
      </c>
      <c r="AE20" s="25">
        <f>COUNTIFS(GNA_ANNA_MTLM_bugs!B:B,Overall_indicator!B20, GNA_ANNA_MTLM_bugs!S:S, "sighting",GNA_ANNA_MTLM_bugs!U:U, "GNA_ANNA_ACE-MTLSOCM")</f>
        <v>0</v>
      </c>
      <c r="AF20" s="24">
        <f t="shared" si="17"/>
        <v>1</v>
      </c>
      <c r="AH20" s="15" t="s">
        <v>168</v>
      </c>
      <c r="AI20" s="15">
        <f>COUNTIFS(GNA_ANNA_MTLM_bugs!B:B,Overall_indicator!B20, GNA_ANNA_MTLM_bugs!U:U,"GNA_MTLSOCM")</f>
        <v>0</v>
      </c>
      <c r="AJ20" s="18">
        <f t="shared" si="18"/>
        <v>5</v>
      </c>
      <c r="AK20" s="16">
        <f>COUNTIFS(GNA_ANNA_MTLM_bugs!Q:Q, Overall_indicator!B20, GNA_ANNA_MTLM_bugs!H:H, "reject*", GNA_ANNA_MTLM_bugs!U:U, "GNA_MTLSOCM")</f>
        <v>0</v>
      </c>
      <c r="AL20" s="18">
        <f t="shared" si="19"/>
        <v>0</v>
      </c>
      <c r="AM20" s="16">
        <f>COUNTIFS(GNA_ANNA_MTLM_bugs!P:P,Overall_indicator!B20,GNA_ANNA_MTLM_bugs!H:H, "complete*",GNA_ANNA_MTLM_bugs!U:U,"GNA_MTLSOCM")</f>
        <v>0</v>
      </c>
      <c r="AN20" s="18">
        <f t="shared" si="20"/>
        <v>0</v>
      </c>
      <c r="AO20" s="19">
        <f t="shared" si="2"/>
        <v>0</v>
      </c>
      <c r="AP20" s="15">
        <f>COUNTIFS(GNA_ANNA_MTLM_bugs!O:O,Overall_indicator!B20,GNA_ANNA_MTLM_bugs!H:H,"repo_modified", GNA_ANNA_MTLM_bugs!U:U, "GNA_MTLSOCM")</f>
        <v>0</v>
      </c>
      <c r="AQ20" s="18">
        <f t="shared" si="21"/>
        <v>0</v>
      </c>
      <c r="AR20" s="16">
        <f>COUNTIFS(GNA_ANNA_MTLM_bugs!R:R,Overall_indicator!B20,GNA_ANNA_MTLM_bugs!H:H,"change_define*", GNA_ANNA_MTLM_bugs!U:U, "GNA_MTLSOCM")</f>
        <v>0</v>
      </c>
      <c r="AS20" s="18">
        <f t="shared" si="22"/>
        <v>0</v>
      </c>
      <c r="AT20" s="16">
        <f>COUNTIFS(GNA_ANNA_MTLM_bugs!B:B,Overall_indicator!B20,GNA_ANNA_MTLM_bugs!H:H,"open", GNA_ANNA_MTLM_bugs!U:U,"GNA_MTLSOCM")</f>
        <v>0</v>
      </c>
      <c r="AU20" s="18">
        <f t="shared" si="23"/>
        <v>2</v>
      </c>
      <c r="AV20" s="19">
        <f t="shared" si="3"/>
        <v>2</v>
      </c>
      <c r="AW20" s="16">
        <f>COUNTIFS(GNA_ANNA_MTLM_bugs!B:B,Overall_indicator!B20,GNA_ANNA_MTLM_bugs!E:E,"doc",GNA_ANNA_MTLM_bugs!U:U, "GNA_MTLSOCM")</f>
        <v>0</v>
      </c>
      <c r="AX20" s="18">
        <f t="shared" si="24"/>
        <v>0</v>
      </c>
      <c r="AY20" s="16">
        <f>COUNTIFS(GNA_ANNA_MTLM_bugs!B:B,Overall_indicator!B20,GNA_ANNA_MTLM_bugs!E:E,"r*",GNA_ANNA_MTLM_bugs!U:U, "GNA_MTLSOCM")</f>
        <v>0</v>
      </c>
      <c r="AZ20" s="18">
        <f t="shared" si="25"/>
        <v>3</v>
      </c>
      <c r="BA20" s="16">
        <f>COUNTIFS(GNA_ANNA_MTLM_bugs!B:B,Overall_indicator!B20,GNA_ANNA_MTLM_bugs!E:E,"verif",GNA_ANNA_MTLM_bugs!U:U, "GNA_MTLSOCM")</f>
        <v>0</v>
      </c>
      <c r="BB20" s="18">
        <f t="shared" si="26"/>
        <v>1</v>
      </c>
      <c r="BC20" s="15">
        <f>COUNTIFS(GNA_ANNA_MTLM_bugs!B:B,Overall_indicator!B20,GNA_ANNA_MTLM_bugs!E:E,"other",GNA_ANNA_MTLM_bugs!U:U, "GNA_MTLSOCM")</f>
        <v>0</v>
      </c>
      <c r="BD20" s="18">
        <f t="shared" si="27"/>
        <v>1</v>
      </c>
      <c r="BE20" s="15">
        <f>COUNTIFS(GNA_ANNA_MTLM_bugs!B:B,Overall_indicator!B20,GNA_ANNA_MTLM_bugs!E:E,"tfm",  GNA_ANNA_MTLM_bugs!U:U, "GNA_MTLSOCM") + COUNTIFS(GNA_ANNA_MTLM_bugs!B:B,Overall_indicator!B20,GNA_ANNA_MTLM_bugs!E:E,"support",  GNA_ANNA_MTLM_bugs!U:U, "GNA_MTLSOCM")</f>
        <v>0</v>
      </c>
      <c r="BF20" s="18">
        <f t="shared" si="28"/>
        <v>0</v>
      </c>
      <c r="BG20" s="16">
        <f>COUNTIFS(GNA_ANNA_MTLM_bugs!B:B,Overall_indicator!B20,GNA_ANNA_MTLM_bugs!S:S,"int*", GNA_ANNA_MTLM_bugs!U:U,"GNA_MTLSOCM")</f>
        <v>0</v>
      </c>
      <c r="BH20" s="18">
        <f t="shared" si="29"/>
        <v>4</v>
      </c>
      <c r="BI20" s="15">
        <f>COUNTIFS(GNA_ANNA_MTLM_bugs!B:B,Overall_indicator!B20,GNA_ANNA_MTLM_bugs!S:S,"ext*", GNA_ANNA_MTLM_bugs!U:U,"GNA_MTLSOCM")</f>
        <v>0</v>
      </c>
      <c r="BJ20" s="18">
        <f t="shared" si="30"/>
        <v>0</v>
      </c>
      <c r="BK20" s="15">
        <f>COUNTIFS(GNA_ANNA_MTLM_bugs!B:B,Overall_indicator!B20,GNA_ANNA_MTLM_bugs!S:S,"sighting", GNA_ANNA_MTLM_bugs!U:U,"GNA_MTLSOCM")</f>
        <v>0</v>
      </c>
      <c r="BL20" s="18">
        <f t="shared" si="31"/>
        <v>1</v>
      </c>
    </row>
    <row r="21" spans="2:64" x14ac:dyDescent="0.3">
      <c r="B21" s="22" t="s">
        <v>169</v>
      </c>
      <c r="C21" s="23">
        <f>COUNTIFS(GNA_ANNA_MTLM_bugs!B:B,Overall_indicator!B21, GNA_ANNA_MTLM_bugs!U:U,"GNA_ANNA_ACE-MTLSOCM")</f>
        <v>2</v>
      </c>
      <c r="D21" s="24">
        <f t="shared" si="4"/>
        <v>40</v>
      </c>
      <c r="E21" s="25">
        <f>COUNTIFS(GNA_ANNA_MTLM_bugs!Q:Q, Overall_indicator!B21, GNA_ANNA_MTLM_bugs!H:H, "reject*", GNA_ANNA_MTLM_bugs!U:U, "GNA_ANNA_ACE-MTLSOCM")</f>
        <v>0</v>
      </c>
      <c r="F21" s="24">
        <f t="shared" si="5"/>
        <v>2</v>
      </c>
      <c r="G21" s="25">
        <f>COUNTIFS(GNA_ANNA_MTLM_bugs!P:P,Overall_indicator!B21,GNA_ANNA_MTLM_bugs!H:H, "complete*",GNA_ANNA_MTLM_bugs!U:U,"GNA_ANNA_ACE-MTLSOCM")</f>
        <v>1</v>
      </c>
      <c r="H21" s="24">
        <f t="shared" si="6"/>
        <v>12</v>
      </c>
      <c r="I21" s="26">
        <f t="shared" si="0"/>
        <v>14</v>
      </c>
      <c r="J21" s="23">
        <f>COUNTIFS(GNA_ANNA_MTLM_bugs!O:O,Overall_indicator!B21,GNA_ANNA_MTLM_bugs!H:H,"repo_modified", GNA_ANNA_MTLM_bugs!U:U, "GNA_ANNA_ACE-MTLSOCM")</f>
        <v>0</v>
      </c>
      <c r="K21" s="24">
        <f t="shared" si="7"/>
        <v>0</v>
      </c>
      <c r="L21" s="25">
        <f>COUNTIFS(GNA_ANNA_MTLM_bugs!R:R,Overall_indicator!B21,GNA_ANNA_MTLM_bugs!H:H,"change_define*", GNA_ANNA_MTLM_bugs!U:U, "GNA_ANNA_ACE-MTLSOCM")</f>
        <v>0</v>
      </c>
      <c r="M21" s="24">
        <f t="shared" si="8"/>
        <v>0</v>
      </c>
      <c r="N21" s="25">
        <f>COUNTIFS(GNA_ANNA_MTLM_bugs!B:B,Overall_indicator!B21,GNA_ANNA_MTLM_bugs!H:H,"open", GNA_ANNA_MTLM_bugs!U:U,"GNA_ANNA_ACE-MTLSOCM")</f>
        <v>0</v>
      </c>
      <c r="O21" s="24">
        <f t="shared" si="9"/>
        <v>4</v>
      </c>
      <c r="P21" s="26">
        <f t="shared" si="1"/>
        <v>4</v>
      </c>
      <c r="Q21" s="25">
        <f>COUNTIFS(GNA_ANNA_MTLM_bugs!B:B,Overall_indicator!B21,GNA_ANNA_MTLM_bugs!E:E,"doc",GNA_ANNA_MTLM_bugs!U:U, "GNA_ANNA_ACE-MTLSOCM")</f>
        <v>0</v>
      </c>
      <c r="R21" s="24">
        <f t="shared" si="10"/>
        <v>6</v>
      </c>
      <c r="S21" s="25">
        <f>COUNTIFS(GNA_ANNA_MTLM_bugs!B:B,Overall_indicator!B21,GNA_ANNA_MTLM_bugs!E:E,"r*", GNA_ANNA_MTLM_bugs!U:U, "GNA_ANNA_ACE-MTLSOCM")</f>
        <v>2</v>
      </c>
      <c r="T21" s="24">
        <f t="shared" si="11"/>
        <v>27</v>
      </c>
      <c r="U21" s="25">
        <f>COUNTIFS(GNA_ANNA_MTLM_bugs!B:B,Overall_indicator!B21,GNA_ANNA_MTLM_bugs!E:E,"verif", GNA_ANNA_MTLM_bugs!U:U, "GNA_ANNA_ACE-MTLSOCM")</f>
        <v>0</v>
      </c>
      <c r="V21" s="24">
        <f t="shared" si="12"/>
        <v>6</v>
      </c>
      <c r="W21" s="23">
        <f>COUNTIFS(GNA_ANNA_MTLM_bugs!B:B,Overall_indicator!B21,GNA_ANNA_MTLM_bugs!E:E,"other", GNA_ANNA_MTLM_bugs!U:U, "GNA_ANNA_ACE-MTLSOCM")</f>
        <v>0</v>
      </c>
      <c r="X21" s="24">
        <f t="shared" si="13"/>
        <v>1</v>
      </c>
      <c r="Y21" s="23">
        <f>COUNTIFS(GNA_ANNA_MTLM_bugs!B:B,Overall_indicator!B21,GNA_ANNA_MTLM_bugs!E:E,"tfm",  GNA_ANNA_MTLM_bugs!U:U, "GNA_ANNA_ACE-MTLSOCM") + COUNTIFS(GNA_ANNA_MTLM_bugs!B:B,Overall_indicator!B21,GNA_ANNA_MTLM_bugs!E:E,"support",  GNA_ANNA_MTLM_bugs!U:U, "GNA_ANNA_ACE-MTLSOCM")</f>
        <v>0</v>
      </c>
      <c r="Z21" s="24">
        <f t="shared" si="14"/>
        <v>0</v>
      </c>
      <c r="AA21" s="25">
        <f>COUNTIFS(GNA_ANNA_MTLM_bugs!B:B,Overall_indicator!B21, GNA_ANNA_MTLM_bugs!S:S, "int*",GNA_ANNA_MTLM_bugs!U:U, "GNA_ANNA_ACE-MTLSOCM")</f>
        <v>2</v>
      </c>
      <c r="AB21" s="24">
        <f t="shared" si="15"/>
        <v>37</v>
      </c>
      <c r="AC21" s="25">
        <f>COUNTIFS(GNA_ANNA_MTLM_bugs!B:B,Overall_indicator!B21, GNA_ANNA_MTLM_bugs!S:S, "ext*",GNA_ANNA_MTLM_bugs!U:U, "GNA_ANNA_ACE-MTLSOCM")</f>
        <v>0</v>
      </c>
      <c r="AD21" s="24">
        <f t="shared" si="16"/>
        <v>2</v>
      </c>
      <c r="AE21" s="25">
        <f>COUNTIFS(GNA_ANNA_MTLM_bugs!B:B,Overall_indicator!B21, GNA_ANNA_MTLM_bugs!S:S, "sighting",GNA_ANNA_MTLM_bugs!U:U, "GNA_ANNA_ACE-MTLSOCM")</f>
        <v>0</v>
      </c>
      <c r="AF21" s="24">
        <f t="shared" si="17"/>
        <v>1</v>
      </c>
      <c r="AH21" s="15" t="s">
        <v>169</v>
      </c>
      <c r="AI21" s="15">
        <f>COUNTIFS(GNA_ANNA_MTLM_bugs!B:B,Overall_indicator!B21, GNA_ANNA_MTLM_bugs!U:U,"GNA_MTLSOCM")</f>
        <v>1</v>
      </c>
      <c r="AJ21" s="18">
        <f t="shared" si="18"/>
        <v>6</v>
      </c>
      <c r="AK21" s="16">
        <f>COUNTIFS(GNA_ANNA_MTLM_bugs!Q:Q, Overall_indicator!B21, GNA_ANNA_MTLM_bugs!H:H, "reject*", GNA_ANNA_MTLM_bugs!U:U, "GNA_MTLSOCM")</f>
        <v>0</v>
      </c>
      <c r="AL21" s="18">
        <f t="shared" si="19"/>
        <v>0</v>
      </c>
      <c r="AM21" s="16">
        <f>COUNTIFS(GNA_ANNA_MTLM_bugs!P:P,Overall_indicator!B21,GNA_ANNA_MTLM_bugs!H:H, "complete*",GNA_ANNA_MTLM_bugs!U:U,"GNA_MTLSOCM")</f>
        <v>0</v>
      </c>
      <c r="AN21" s="18">
        <f t="shared" si="20"/>
        <v>0</v>
      </c>
      <c r="AO21" s="19">
        <f t="shared" si="2"/>
        <v>0</v>
      </c>
      <c r="AP21" s="15">
        <f>COUNTIFS(GNA_ANNA_MTLM_bugs!O:O,Overall_indicator!B21,GNA_ANNA_MTLM_bugs!H:H,"repo_modified", GNA_ANNA_MTLM_bugs!U:U, "GNA_MTLSOCM")</f>
        <v>0</v>
      </c>
      <c r="AQ21" s="18">
        <f t="shared" si="21"/>
        <v>0</v>
      </c>
      <c r="AR21" s="16">
        <f>COUNTIFS(GNA_ANNA_MTLM_bugs!R:R,Overall_indicator!B21,GNA_ANNA_MTLM_bugs!H:H,"change_define*", GNA_ANNA_MTLM_bugs!U:U, "GNA_MTLSOCM")</f>
        <v>0</v>
      </c>
      <c r="AS21" s="18">
        <f t="shared" si="22"/>
        <v>0</v>
      </c>
      <c r="AT21" s="16">
        <f>COUNTIFS(GNA_ANNA_MTLM_bugs!B:B,Overall_indicator!B21,GNA_ANNA_MTLM_bugs!H:H,"open", GNA_ANNA_MTLM_bugs!U:U,"GNA_MTLSOCM")</f>
        <v>0</v>
      </c>
      <c r="AU21" s="18">
        <f t="shared" si="23"/>
        <v>2</v>
      </c>
      <c r="AV21" s="19">
        <f t="shared" si="3"/>
        <v>2</v>
      </c>
      <c r="AW21" s="16">
        <f>COUNTIFS(GNA_ANNA_MTLM_bugs!B:B,Overall_indicator!B21,GNA_ANNA_MTLM_bugs!E:E,"doc",GNA_ANNA_MTLM_bugs!U:U, "GNA_MTLSOCM")</f>
        <v>0</v>
      </c>
      <c r="AX21" s="18">
        <f t="shared" si="24"/>
        <v>0</v>
      </c>
      <c r="AY21" s="16">
        <f>COUNTIFS(GNA_ANNA_MTLM_bugs!B:B,Overall_indicator!B21,GNA_ANNA_MTLM_bugs!E:E,"r*",GNA_ANNA_MTLM_bugs!U:U, "GNA_MTLSOCM")</f>
        <v>1</v>
      </c>
      <c r="AZ21" s="18">
        <f t="shared" si="25"/>
        <v>4</v>
      </c>
      <c r="BA21" s="16">
        <f>COUNTIFS(GNA_ANNA_MTLM_bugs!B:B,Overall_indicator!B21,GNA_ANNA_MTLM_bugs!E:E,"verif",GNA_ANNA_MTLM_bugs!U:U, "GNA_MTLSOCM")</f>
        <v>0</v>
      </c>
      <c r="BB21" s="18">
        <f t="shared" si="26"/>
        <v>1</v>
      </c>
      <c r="BC21" s="15">
        <f>COUNTIFS(GNA_ANNA_MTLM_bugs!B:B,Overall_indicator!B21,GNA_ANNA_MTLM_bugs!E:E,"other",GNA_ANNA_MTLM_bugs!U:U, "GNA_MTLSOCM")</f>
        <v>0</v>
      </c>
      <c r="BD21" s="18">
        <f t="shared" si="27"/>
        <v>1</v>
      </c>
      <c r="BE21" s="15">
        <f>COUNTIFS(GNA_ANNA_MTLM_bugs!B:B,Overall_indicator!B21,GNA_ANNA_MTLM_bugs!E:E,"tfm",  GNA_ANNA_MTLM_bugs!U:U, "GNA_MTLSOCM") + COUNTIFS(GNA_ANNA_MTLM_bugs!B:B,Overall_indicator!B21,GNA_ANNA_MTLM_bugs!E:E,"support",  GNA_ANNA_MTLM_bugs!U:U, "GNA_MTLSOCM")</f>
        <v>0</v>
      </c>
      <c r="BF21" s="18">
        <f t="shared" si="28"/>
        <v>0</v>
      </c>
      <c r="BG21" s="16">
        <f>COUNTIFS(GNA_ANNA_MTLM_bugs!B:B,Overall_indicator!B21,GNA_ANNA_MTLM_bugs!S:S,"int*", GNA_ANNA_MTLM_bugs!U:U,"GNA_MTLSOCM")</f>
        <v>1</v>
      </c>
      <c r="BH21" s="18">
        <f t="shared" si="29"/>
        <v>5</v>
      </c>
      <c r="BI21" s="15">
        <f>COUNTIFS(GNA_ANNA_MTLM_bugs!B:B,Overall_indicator!B21,GNA_ANNA_MTLM_bugs!S:S,"ext*", GNA_ANNA_MTLM_bugs!U:U,"GNA_MTLSOCM")</f>
        <v>0</v>
      </c>
      <c r="BJ21" s="18">
        <f t="shared" si="30"/>
        <v>0</v>
      </c>
      <c r="BK21" s="15">
        <f>COUNTIFS(GNA_ANNA_MTLM_bugs!B:B,Overall_indicator!B21,GNA_ANNA_MTLM_bugs!S:S,"sighting", GNA_ANNA_MTLM_bugs!U:U,"GNA_MTLSOCM")</f>
        <v>0</v>
      </c>
      <c r="BL21" s="18">
        <f t="shared" si="31"/>
        <v>1</v>
      </c>
    </row>
    <row r="22" spans="2:64" x14ac:dyDescent="0.3">
      <c r="B22" s="22" t="s">
        <v>170</v>
      </c>
      <c r="C22" s="23">
        <f>COUNTIFS(GNA_ANNA_MTLM_bugs!B:B,Overall_indicator!B22, GNA_ANNA_MTLM_bugs!U:U,"GNA_ANNA_ACE-MTLSOCM")</f>
        <v>1</v>
      </c>
      <c r="D22" s="24">
        <f t="shared" si="4"/>
        <v>41</v>
      </c>
      <c r="E22" s="25">
        <f>COUNTIFS(GNA_ANNA_MTLM_bugs!Q:Q, Overall_indicator!B22, GNA_ANNA_MTLM_bugs!H:H, "reject*", GNA_ANNA_MTLM_bugs!U:U, "GNA_ANNA_ACE-MTLSOCM")</f>
        <v>0</v>
      </c>
      <c r="F22" s="24">
        <f t="shared" si="5"/>
        <v>2</v>
      </c>
      <c r="G22" s="25">
        <f>COUNTIFS(GNA_ANNA_MTLM_bugs!P:P,Overall_indicator!B22,GNA_ANNA_MTLM_bugs!H:H, "complete*",GNA_ANNA_MTLM_bugs!U:U,"GNA_ANNA_ACE-MTLSOCM")</f>
        <v>0</v>
      </c>
      <c r="H22" s="24">
        <f t="shared" si="6"/>
        <v>12</v>
      </c>
      <c r="I22" s="26">
        <f t="shared" si="0"/>
        <v>14</v>
      </c>
      <c r="J22" s="23">
        <f>COUNTIFS(GNA_ANNA_MTLM_bugs!O:O,Overall_indicator!B22,GNA_ANNA_MTLM_bugs!H:H,"repo_modified", GNA_ANNA_MTLM_bugs!U:U, "GNA_ANNA_ACE-MTLSOCM")</f>
        <v>0</v>
      </c>
      <c r="K22" s="24">
        <f t="shared" si="7"/>
        <v>0</v>
      </c>
      <c r="L22" s="25">
        <f>COUNTIFS(GNA_ANNA_MTLM_bugs!R:R,Overall_indicator!B22,GNA_ANNA_MTLM_bugs!H:H,"change_define*", GNA_ANNA_MTLM_bugs!U:U, "GNA_ANNA_ACE-MTLSOCM")</f>
        <v>0</v>
      </c>
      <c r="M22" s="24">
        <f t="shared" si="8"/>
        <v>0</v>
      </c>
      <c r="N22" s="25">
        <f>COUNTIFS(GNA_ANNA_MTLM_bugs!B:B,Overall_indicator!B22,GNA_ANNA_MTLM_bugs!H:H,"open", GNA_ANNA_MTLM_bugs!U:U,"GNA_ANNA_ACE-MTLSOCM")</f>
        <v>0</v>
      </c>
      <c r="O22" s="24">
        <f t="shared" si="9"/>
        <v>4</v>
      </c>
      <c r="P22" s="26">
        <f t="shared" si="1"/>
        <v>4</v>
      </c>
      <c r="Q22" s="25">
        <f>COUNTIFS(GNA_ANNA_MTLM_bugs!B:B,Overall_indicator!B22,GNA_ANNA_MTLM_bugs!E:E,"doc",GNA_ANNA_MTLM_bugs!U:U, "GNA_ANNA_ACE-MTLSOCM")</f>
        <v>0</v>
      </c>
      <c r="R22" s="24">
        <f t="shared" si="10"/>
        <v>6</v>
      </c>
      <c r="S22" s="25">
        <f>COUNTIFS(GNA_ANNA_MTLM_bugs!B:B,Overall_indicator!B22,GNA_ANNA_MTLM_bugs!E:E,"r*", GNA_ANNA_MTLM_bugs!U:U, "GNA_ANNA_ACE-MTLSOCM")</f>
        <v>1</v>
      </c>
      <c r="T22" s="24">
        <f t="shared" si="11"/>
        <v>28</v>
      </c>
      <c r="U22" s="25">
        <f>COUNTIFS(GNA_ANNA_MTLM_bugs!B:B,Overall_indicator!B22,GNA_ANNA_MTLM_bugs!E:E,"verif", GNA_ANNA_MTLM_bugs!U:U, "GNA_ANNA_ACE-MTLSOCM")</f>
        <v>0</v>
      </c>
      <c r="V22" s="24">
        <f t="shared" si="12"/>
        <v>6</v>
      </c>
      <c r="W22" s="23">
        <f>COUNTIFS(GNA_ANNA_MTLM_bugs!B:B,Overall_indicator!B22,GNA_ANNA_MTLM_bugs!E:E,"other", GNA_ANNA_MTLM_bugs!U:U, "GNA_ANNA_ACE-MTLSOCM")</f>
        <v>0</v>
      </c>
      <c r="X22" s="24">
        <f t="shared" si="13"/>
        <v>1</v>
      </c>
      <c r="Y22" s="23">
        <f>COUNTIFS(GNA_ANNA_MTLM_bugs!B:B,Overall_indicator!B22,GNA_ANNA_MTLM_bugs!E:E,"tfm",  GNA_ANNA_MTLM_bugs!U:U, "GNA_ANNA_ACE-MTLSOCM") + COUNTIFS(GNA_ANNA_MTLM_bugs!B:B,Overall_indicator!B22,GNA_ANNA_MTLM_bugs!E:E,"support",  GNA_ANNA_MTLM_bugs!U:U, "GNA_ANNA_ACE-MTLSOCM")</f>
        <v>0</v>
      </c>
      <c r="Z22" s="24">
        <f t="shared" si="14"/>
        <v>0</v>
      </c>
      <c r="AA22" s="25">
        <f>COUNTIFS(GNA_ANNA_MTLM_bugs!B:B,Overall_indicator!B22, GNA_ANNA_MTLM_bugs!S:S, "int*",GNA_ANNA_MTLM_bugs!U:U, "GNA_ANNA_ACE-MTLSOCM")</f>
        <v>1</v>
      </c>
      <c r="AB22" s="24">
        <f t="shared" si="15"/>
        <v>38</v>
      </c>
      <c r="AC22" s="25">
        <f>COUNTIFS(GNA_ANNA_MTLM_bugs!B:B,Overall_indicator!B22, GNA_ANNA_MTLM_bugs!S:S, "ext*",GNA_ANNA_MTLM_bugs!U:U, "GNA_ANNA_ACE-MTLSOCM")</f>
        <v>0</v>
      </c>
      <c r="AD22" s="24">
        <f t="shared" si="16"/>
        <v>2</v>
      </c>
      <c r="AE22" s="25">
        <f>COUNTIFS(GNA_ANNA_MTLM_bugs!B:B,Overall_indicator!B22, GNA_ANNA_MTLM_bugs!S:S, "sighting",GNA_ANNA_MTLM_bugs!U:U, "GNA_ANNA_ACE-MTLSOCM")</f>
        <v>0</v>
      </c>
      <c r="AF22" s="24">
        <f t="shared" si="17"/>
        <v>1</v>
      </c>
      <c r="AH22" s="15" t="s">
        <v>170</v>
      </c>
      <c r="AI22" s="15">
        <f>COUNTIFS(GNA_ANNA_MTLM_bugs!B:B,Overall_indicator!B22, GNA_ANNA_MTLM_bugs!U:U,"GNA_MTLSOCM")</f>
        <v>0</v>
      </c>
      <c r="AJ22" s="18">
        <f t="shared" si="18"/>
        <v>6</v>
      </c>
      <c r="AK22" s="16">
        <f>COUNTIFS(GNA_ANNA_MTLM_bugs!Q:Q, Overall_indicator!B22, GNA_ANNA_MTLM_bugs!H:H, "reject*", GNA_ANNA_MTLM_bugs!U:U, "GNA_MTLSOCM")</f>
        <v>0</v>
      </c>
      <c r="AL22" s="18">
        <f t="shared" si="19"/>
        <v>0</v>
      </c>
      <c r="AM22" s="16">
        <f>COUNTIFS(GNA_ANNA_MTLM_bugs!P:P,Overall_indicator!B22,GNA_ANNA_MTLM_bugs!H:H, "complete*",GNA_ANNA_MTLM_bugs!U:U,"GNA_MTLSOCM")</f>
        <v>0</v>
      </c>
      <c r="AN22" s="18">
        <f t="shared" si="20"/>
        <v>0</v>
      </c>
      <c r="AO22" s="19">
        <f t="shared" si="2"/>
        <v>0</v>
      </c>
      <c r="AP22" s="15">
        <f>COUNTIFS(GNA_ANNA_MTLM_bugs!O:O,Overall_indicator!B22,GNA_ANNA_MTLM_bugs!H:H,"repo_modified", GNA_ANNA_MTLM_bugs!U:U, "GNA_MTLSOCM")</f>
        <v>0</v>
      </c>
      <c r="AQ22" s="18">
        <f t="shared" si="21"/>
        <v>0</v>
      </c>
      <c r="AR22" s="16">
        <f>COUNTIFS(GNA_ANNA_MTLM_bugs!R:R,Overall_indicator!B22,GNA_ANNA_MTLM_bugs!H:H,"change_define*", GNA_ANNA_MTLM_bugs!U:U, "GNA_MTLSOCM")</f>
        <v>0</v>
      </c>
      <c r="AS22" s="18">
        <f t="shared" si="22"/>
        <v>0</v>
      </c>
      <c r="AT22" s="16">
        <f>COUNTIFS(GNA_ANNA_MTLM_bugs!B:B,Overall_indicator!B22,GNA_ANNA_MTLM_bugs!H:H,"open", GNA_ANNA_MTLM_bugs!U:U,"GNA_MTLSOCM")</f>
        <v>0</v>
      </c>
      <c r="AU22" s="18">
        <f t="shared" si="23"/>
        <v>2</v>
      </c>
      <c r="AV22" s="19">
        <f t="shared" si="3"/>
        <v>2</v>
      </c>
      <c r="AW22" s="16">
        <f>COUNTIFS(GNA_ANNA_MTLM_bugs!B:B,Overall_indicator!B22,GNA_ANNA_MTLM_bugs!E:E,"doc",GNA_ANNA_MTLM_bugs!U:U, "GNA_MTLSOCM")</f>
        <v>0</v>
      </c>
      <c r="AX22" s="18">
        <f t="shared" si="24"/>
        <v>0</v>
      </c>
      <c r="AY22" s="16">
        <f>COUNTIFS(GNA_ANNA_MTLM_bugs!B:B,Overall_indicator!B22,GNA_ANNA_MTLM_bugs!E:E,"r*",GNA_ANNA_MTLM_bugs!U:U, "GNA_MTLSOCM")</f>
        <v>0</v>
      </c>
      <c r="AZ22" s="18">
        <f t="shared" si="25"/>
        <v>4</v>
      </c>
      <c r="BA22" s="16">
        <f>COUNTIFS(GNA_ANNA_MTLM_bugs!B:B,Overall_indicator!B22,GNA_ANNA_MTLM_bugs!E:E,"verif",GNA_ANNA_MTLM_bugs!U:U, "GNA_MTLSOCM")</f>
        <v>0</v>
      </c>
      <c r="BB22" s="18">
        <f t="shared" si="26"/>
        <v>1</v>
      </c>
      <c r="BC22" s="15">
        <f>COUNTIFS(GNA_ANNA_MTLM_bugs!B:B,Overall_indicator!B22,GNA_ANNA_MTLM_bugs!E:E,"other",GNA_ANNA_MTLM_bugs!U:U, "GNA_MTLSOCM")</f>
        <v>0</v>
      </c>
      <c r="BD22" s="18">
        <f t="shared" si="27"/>
        <v>1</v>
      </c>
      <c r="BE22" s="15">
        <f>COUNTIFS(GNA_ANNA_MTLM_bugs!B:B,Overall_indicator!B22,GNA_ANNA_MTLM_bugs!E:E,"tfm",  GNA_ANNA_MTLM_bugs!U:U, "GNA_MTLSOCM") + COUNTIFS(GNA_ANNA_MTLM_bugs!B:B,Overall_indicator!B22,GNA_ANNA_MTLM_bugs!E:E,"support",  GNA_ANNA_MTLM_bugs!U:U, "GNA_MTLSOCM")</f>
        <v>0</v>
      </c>
      <c r="BF22" s="18">
        <f t="shared" si="28"/>
        <v>0</v>
      </c>
      <c r="BG22" s="16">
        <f>COUNTIFS(GNA_ANNA_MTLM_bugs!B:B,Overall_indicator!B22,GNA_ANNA_MTLM_bugs!S:S,"int*", GNA_ANNA_MTLM_bugs!U:U,"GNA_MTLSOCM")</f>
        <v>0</v>
      </c>
      <c r="BH22" s="18">
        <f t="shared" si="29"/>
        <v>5</v>
      </c>
      <c r="BI22" s="15">
        <f>COUNTIFS(GNA_ANNA_MTLM_bugs!B:B,Overall_indicator!B22,GNA_ANNA_MTLM_bugs!S:S,"ext*", GNA_ANNA_MTLM_bugs!U:U,"GNA_MTLSOCM")</f>
        <v>0</v>
      </c>
      <c r="BJ22" s="18">
        <f t="shared" si="30"/>
        <v>0</v>
      </c>
      <c r="BK22" s="15">
        <f>COUNTIFS(GNA_ANNA_MTLM_bugs!B:B,Overall_indicator!B22,GNA_ANNA_MTLM_bugs!S:S,"sighting", GNA_ANNA_MTLM_bugs!U:U,"GNA_MTLSOCM")</f>
        <v>0</v>
      </c>
      <c r="BL22" s="18">
        <f t="shared" si="31"/>
        <v>1</v>
      </c>
    </row>
    <row r="23" spans="2:64" x14ac:dyDescent="0.3">
      <c r="B23" s="22" t="s">
        <v>171</v>
      </c>
      <c r="C23" s="23">
        <f>COUNTIFS(GNA_ANNA_MTLM_bugs!B:B,Overall_indicator!B23, GNA_ANNA_MTLM_bugs!U:U,"GNA_ANNA_ACE-MTLSOCM")</f>
        <v>2</v>
      </c>
      <c r="D23" s="24">
        <f t="shared" si="4"/>
        <v>43</v>
      </c>
      <c r="E23" s="25">
        <f>COUNTIFS(GNA_ANNA_MTLM_bugs!Q:Q, Overall_indicator!B23, GNA_ANNA_MTLM_bugs!H:H, "reject*", GNA_ANNA_MTLM_bugs!U:U, "GNA_ANNA_ACE-MTLSOCM")</f>
        <v>0</v>
      </c>
      <c r="F23" s="24">
        <f t="shared" si="5"/>
        <v>2</v>
      </c>
      <c r="G23" s="25">
        <f>COUNTIFS(GNA_ANNA_MTLM_bugs!P:P,Overall_indicator!B23,GNA_ANNA_MTLM_bugs!H:H, "complete*",GNA_ANNA_MTLM_bugs!U:U,"GNA_ANNA_ACE-MTLSOCM")</f>
        <v>0</v>
      </c>
      <c r="H23" s="24">
        <f t="shared" si="6"/>
        <v>12</v>
      </c>
      <c r="I23" s="26">
        <f t="shared" si="0"/>
        <v>14</v>
      </c>
      <c r="J23" s="23">
        <f>COUNTIFS(GNA_ANNA_MTLM_bugs!O:O,Overall_indicator!B23,GNA_ANNA_MTLM_bugs!H:H,"repo_modified", GNA_ANNA_MTLM_bugs!U:U, "GNA_ANNA_ACE-MTLSOCM")</f>
        <v>0</v>
      </c>
      <c r="K23" s="24">
        <f t="shared" si="7"/>
        <v>0</v>
      </c>
      <c r="L23" s="25">
        <f>COUNTIFS(GNA_ANNA_MTLM_bugs!R:R,Overall_indicator!B23,GNA_ANNA_MTLM_bugs!H:H,"change_define*", GNA_ANNA_MTLM_bugs!U:U, "GNA_ANNA_ACE-MTLSOCM")</f>
        <v>0</v>
      </c>
      <c r="M23" s="24">
        <f t="shared" si="8"/>
        <v>0</v>
      </c>
      <c r="N23" s="25">
        <f>COUNTIFS(GNA_ANNA_MTLM_bugs!B:B,Overall_indicator!B23,GNA_ANNA_MTLM_bugs!H:H,"open", GNA_ANNA_MTLM_bugs!U:U,"GNA_ANNA_ACE-MTLSOCM")</f>
        <v>0</v>
      </c>
      <c r="O23" s="24">
        <f t="shared" si="9"/>
        <v>4</v>
      </c>
      <c r="P23" s="26">
        <f t="shared" si="1"/>
        <v>4</v>
      </c>
      <c r="Q23" s="25">
        <f>COUNTIFS(GNA_ANNA_MTLM_bugs!B:B,Overall_indicator!B23,GNA_ANNA_MTLM_bugs!E:E,"doc",GNA_ANNA_MTLM_bugs!U:U, "GNA_ANNA_ACE-MTLSOCM")</f>
        <v>1</v>
      </c>
      <c r="R23" s="24">
        <f t="shared" si="10"/>
        <v>7</v>
      </c>
      <c r="S23" s="25">
        <f>COUNTIFS(GNA_ANNA_MTLM_bugs!B:B,Overall_indicator!B23,GNA_ANNA_MTLM_bugs!E:E,"r*", GNA_ANNA_MTLM_bugs!U:U, "GNA_ANNA_ACE-MTLSOCM")</f>
        <v>1</v>
      </c>
      <c r="T23" s="24">
        <f t="shared" si="11"/>
        <v>29</v>
      </c>
      <c r="U23" s="25">
        <f>COUNTIFS(GNA_ANNA_MTLM_bugs!B:B,Overall_indicator!B23,GNA_ANNA_MTLM_bugs!E:E,"verif", GNA_ANNA_MTLM_bugs!U:U, "GNA_ANNA_ACE-MTLSOCM")</f>
        <v>0</v>
      </c>
      <c r="V23" s="24">
        <f t="shared" si="12"/>
        <v>6</v>
      </c>
      <c r="W23" s="23">
        <f>COUNTIFS(GNA_ANNA_MTLM_bugs!B:B,Overall_indicator!B23,GNA_ANNA_MTLM_bugs!E:E,"other", GNA_ANNA_MTLM_bugs!U:U, "GNA_ANNA_ACE-MTLSOCM")</f>
        <v>0</v>
      </c>
      <c r="X23" s="24">
        <f t="shared" si="13"/>
        <v>1</v>
      </c>
      <c r="Y23" s="23">
        <f>COUNTIFS(GNA_ANNA_MTLM_bugs!B:B,Overall_indicator!B23,GNA_ANNA_MTLM_bugs!E:E,"tfm",  GNA_ANNA_MTLM_bugs!U:U, "GNA_ANNA_ACE-MTLSOCM") + COUNTIFS(GNA_ANNA_MTLM_bugs!B:B,Overall_indicator!B23,GNA_ANNA_MTLM_bugs!E:E,"support",  GNA_ANNA_MTLM_bugs!U:U, "GNA_ANNA_ACE-MTLSOCM")</f>
        <v>0</v>
      </c>
      <c r="Z23" s="24">
        <f t="shared" si="14"/>
        <v>0</v>
      </c>
      <c r="AA23" s="25">
        <f>COUNTIFS(GNA_ANNA_MTLM_bugs!B:B,Overall_indicator!B23, GNA_ANNA_MTLM_bugs!S:S, "int*",GNA_ANNA_MTLM_bugs!U:U, "GNA_ANNA_ACE-MTLSOCM")</f>
        <v>2</v>
      </c>
      <c r="AB23" s="24">
        <f t="shared" si="15"/>
        <v>40</v>
      </c>
      <c r="AC23" s="25">
        <f>COUNTIFS(GNA_ANNA_MTLM_bugs!B:B,Overall_indicator!B23, GNA_ANNA_MTLM_bugs!S:S, "ext*",GNA_ANNA_MTLM_bugs!U:U, "GNA_ANNA_ACE-MTLSOCM")</f>
        <v>0</v>
      </c>
      <c r="AD23" s="24">
        <f t="shared" si="16"/>
        <v>2</v>
      </c>
      <c r="AE23" s="25">
        <f>COUNTIFS(GNA_ANNA_MTLM_bugs!B:B,Overall_indicator!B23, GNA_ANNA_MTLM_bugs!S:S, "sighting",GNA_ANNA_MTLM_bugs!U:U, "GNA_ANNA_ACE-MTLSOCM")</f>
        <v>0</v>
      </c>
      <c r="AF23" s="24">
        <f t="shared" si="17"/>
        <v>1</v>
      </c>
      <c r="AH23" s="15" t="s">
        <v>171</v>
      </c>
      <c r="AI23" s="15">
        <f>COUNTIFS(GNA_ANNA_MTLM_bugs!B:B,Overall_indicator!B23, GNA_ANNA_MTLM_bugs!U:U,"GNA_MTLSOCM")</f>
        <v>2</v>
      </c>
      <c r="AJ23" s="18">
        <f t="shared" si="18"/>
        <v>8</v>
      </c>
      <c r="AK23" s="16">
        <f>COUNTIFS(GNA_ANNA_MTLM_bugs!Q:Q, Overall_indicator!B23, GNA_ANNA_MTLM_bugs!H:H, "reject*", GNA_ANNA_MTLM_bugs!U:U, "GNA_MTLSOCM")</f>
        <v>0</v>
      </c>
      <c r="AL23" s="18">
        <f t="shared" si="19"/>
        <v>0</v>
      </c>
      <c r="AM23" s="16">
        <f>COUNTIFS(GNA_ANNA_MTLM_bugs!P:P,Overall_indicator!B23,GNA_ANNA_MTLM_bugs!H:H, "complete*",GNA_ANNA_MTLM_bugs!U:U,"GNA_MTLSOCM")</f>
        <v>0</v>
      </c>
      <c r="AN23" s="18">
        <f t="shared" si="20"/>
        <v>0</v>
      </c>
      <c r="AO23" s="19">
        <f t="shared" si="2"/>
        <v>0</v>
      </c>
      <c r="AP23" s="15">
        <f>COUNTIFS(GNA_ANNA_MTLM_bugs!O:O,Overall_indicator!B23,GNA_ANNA_MTLM_bugs!H:H,"repo_modified", GNA_ANNA_MTLM_bugs!U:U, "GNA_MTLSOCM")</f>
        <v>0</v>
      </c>
      <c r="AQ23" s="18">
        <f t="shared" si="21"/>
        <v>0</v>
      </c>
      <c r="AR23" s="16">
        <f>COUNTIFS(GNA_ANNA_MTLM_bugs!R:R,Overall_indicator!B23,GNA_ANNA_MTLM_bugs!H:H,"change_define*", GNA_ANNA_MTLM_bugs!U:U, "GNA_MTLSOCM")</f>
        <v>0</v>
      </c>
      <c r="AS23" s="18">
        <f t="shared" si="22"/>
        <v>0</v>
      </c>
      <c r="AT23" s="16">
        <f>COUNTIFS(GNA_ANNA_MTLM_bugs!B:B,Overall_indicator!B23,GNA_ANNA_MTLM_bugs!H:H,"open", GNA_ANNA_MTLM_bugs!U:U,"GNA_MTLSOCM")</f>
        <v>2</v>
      </c>
      <c r="AU23" s="18">
        <f t="shared" si="23"/>
        <v>4</v>
      </c>
      <c r="AV23" s="19">
        <f t="shared" si="3"/>
        <v>4</v>
      </c>
      <c r="AW23" s="16">
        <f>COUNTIFS(GNA_ANNA_MTLM_bugs!B:B,Overall_indicator!B23,GNA_ANNA_MTLM_bugs!E:E,"doc",GNA_ANNA_MTLM_bugs!U:U, "GNA_MTLSOCM")</f>
        <v>2</v>
      </c>
      <c r="AX23" s="18">
        <f t="shared" si="24"/>
        <v>2</v>
      </c>
      <c r="AY23" s="16">
        <f>COUNTIFS(GNA_ANNA_MTLM_bugs!B:B,Overall_indicator!B23,GNA_ANNA_MTLM_bugs!E:E,"r*",GNA_ANNA_MTLM_bugs!U:U, "GNA_MTLSOCM")</f>
        <v>0</v>
      </c>
      <c r="AZ23" s="18">
        <f t="shared" si="25"/>
        <v>4</v>
      </c>
      <c r="BA23" s="16">
        <f>COUNTIFS(GNA_ANNA_MTLM_bugs!B:B,Overall_indicator!B23,GNA_ANNA_MTLM_bugs!E:E,"verif",GNA_ANNA_MTLM_bugs!U:U, "GNA_MTLSOCM")</f>
        <v>0</v>
      </c>
      <c r="BB23" s="18">
        <f t="shared" si="26"/>
        <v>1</v>
      </c>
      <c r="BC23" s="15">
        <f>COUNTIFS(GNA_ANNA_MTLM_bugs!B:B,Overall_indicator!B23,GNA_ANNA_MTLM_bugs!E:E,"other",GNA_ANNA_MTLM_bugs!U:U, "GNA_MTLSOCM")</f>
        <v>0</v>
      </c>
      <c r="BD23" s="18">
        <f t="shared" si="27"/>
        <v>1</v>
      </c>
      <c r="BE23" s="15">
        <f>COUNTIFS(GNA_ANNA_MTLM_bugs!B:B,Overall_indicator!B23,GNA_ANNA_MTLM_bugs!E:E,"tfm",  GNA_ANNA_MTLM_bugs!U:U, "GNA_MTLSOCM") + COUNTIFS(GNA_ANNA_MTLM_bugs!B:B,Overall_indicator!B23,GNA_ANNA_MTLM_bugs!E:E,"support",  GNA_ANNA_MTLM_bugs!U:U, "GNA_MTLSOCM")</f>
        <v>0</v>
      </c>
      <c r="BF23" s="18">
        <f t="shared" si="28"/>
        <v>0</v>
      </c>
      <c r="BG23" s="16">
        <f>COUNTIFS(GNA_ANNA_MTLM_bugs!B:B,Overall_indicator!B23,GNA_ANNA_MTLM_bugs!S:S,"int*", GNA_ANNA_MTLM_bugs!U:U,"GNA_MTLSOCM")</f>
        <v>1</v>
      </c>
      <c r="BH23" s="18">
        <f t="shared" si="29"/>
        <v>6</v>
      </c>
      <c r="BI23" s="15">
        <f>COUNTIFS(GNA_ANNA_MTLM_bugs!B:B,Overall_indicator!B23,GNA_ANNA_MTLM_bugs!S:S,"ext*", GNA_ANNA_MTLM_bugs!U:U,"GNA_MTLSOCM")</f>
        <v>0</v>
      </c>
      <c r="BJ23" s="18">
        <f t="shared" si="30"/>
        <v>0</v>
      </c>
      <c r="BK23" s="15">
        <f>COUNTIFS(GNA_ANNA_MTLM_bugs!B:B,Overall_indicator!B23,GNA_ANNA_MTLM_bugs!S:S,"sighting", GNA_ANNA_MTLM_bugs!U:U,"GNA_MTLSOCM")</f>
        <v>0</v>
      </c>
      <c r="BL23" s="18">
        <f t="shared" si="31"/>
        <v>1</v>
      </c>
    </row>
    <row r="24" spans="2:64" x14ac:dyDescent="0.3">
      <c r="B24" s="22" t="s">
        <v>172</v>
      </c>
      <c r="C24" s="23">
        <f>COUNTIFS(GNA_ANNA_MTLM_bugs!B:B,Overall_indicator!B24, GNA_ANNA_MTLM_bugs!U:U,"GNA_ANNA_ACE-MTLSOCM")</f>
        <v>11</v>
      </c>
      <c r="D24" s="24">
        <f t="shared" si="4"/>
        <v>54</v>
      </c>
      <c r="E24" s="25">
        <f>COUNTIFS(GNA_ANNA_MTLM_bugs!Q:Q, Overall_indicator!B24, GNA_ANNA_MTLM_bugs!H:H, "reject*", GNA_ANNA_MTLM_bugs!U:U, "GNA_ANNA_ACE-MTLSOCM")</f>
        <v>0</v>
      </c>
      <c r="F24" s="24">
        <f t="shared" si="5"/>
        <v>2</v>
      </c>
      <c r="G24" s="25">
        <f>COUNTIFS(GNA_ANNA_MTLM_bugs!P:P,Overall_indicator!B24,GNA_ANNA_MTLM_bugs!H:H, "complete*",GNA_ANNA_MTLM_bugs!U:U,"GNA_ANNA_ACE-MTLSOCM")</f>
        <v>0</v>
      </c>
      <c r="H24" s="24">
        <f t="shared" si="6"/>
        <v>12</v>
      </c>
      <c r="I24" s="26">
        <f t="shared" si="0"/>
        <v>14</v>
      </c>
      <c r="J24" s="23">
        <f>COUNTIFS(GNA_ANNA_MTLM_bugs!O:O,Overall_indicator!B24,GNA_ANNA_MTLM_bugs!H:H,"repo_modified", GNA_ANNA_MTLM_bugs!U:U, "GNA_ANNA_ACE-MTLSOCM")</f>
        <v>0</v>
      </c>
      <c r="K24" s="24">
        <f t="shared" si="7"/>
        <v>0</v>
      </c>
      <c r="L24" s="25">
        <f>COUNTIFS(GNA_ANNA_MTLM_bugs!R:R,Overall_indicator!B24,GNA_ANNA_MTLM_bugs!H:H,"change_define*", GNA_ANNA_MTLM_bugs!U:U, "GNA_ANNA_ACE-MTLSOCM")</f>
        <v>0</v>
      </c>
      <c r="M24" s="24">
        <f t="shared" si="8"/>
        <v>0</v>
      </c>
      <c r="N24" s="25">
        <f>COUNTIFS(GNA_ANNA_MTLM_bugs!B:B,Overall_indicator!B24,GNA_ANNA_MTLM_bugs!H:H,"open", GNA_ANNA_MTLM_bugs!U:U,"GNA_ANNA_ACE-MTLSOCM")</f>
        <v>1</v>
      </c>
      <c r="O24" s="24">
        <f t="shared" si="9"/>
        <v>5</v>
      </c>
      <c r="P24" s="26">
        <f t="shared" si="1"/>
        <v>5</v>
      </c>
      <c r="Q24" s="25">
        <f>COUNTIFS(GNA_ANNA_MTLM_bugs!B:B,Overall_indicator!B24,GNA_ANNA_MTLM_bugs!E:E,"doc",GNA_ANNA_MTLM_bugs!U:U, "GNA_ANNA_ACE-MTLSOCM")</f>
        <v>2</v>
      </c>
      <c r="R24" s="24">
        <f t="shared" si="10"/>
        <v>9</v>
      </c>
      <c r="S24" s="25">
        <f>COUNTIFS(GNA_ANNA_MTLM_bugs!B:B,Overall_indicator!B24,GNA_ANNA_MTLM_bugs!E:E,"r*", GNA_ANNA_MTLM_bugs!U:U, "GNA_ANNA_ACE-MTLSOCM")</f>
        <v>3</v>
      </c>
      <c r="T24" s="24">
        <f t="shared" si="11"/>
        <v>32</v>
      </c>
      <c r="U24" s="25">
        <f>COUNTIFS(GNA_ANNA_MTLM_bugs!B:B,Overall_indicator!B24,GNA_ANNA_MTLM_bugs!E:E,"verif", GNA_ANNA_MTLM_bugs!U:U, "GNA_ANNA_ACE-MTLSOCM")</f>
        <v>3</v>
      </c>
      <c r="V24" s="24">
        <f t="shared" si="12"/>
        <v>9</v>
      </c>
      <c r="W24" s="23">
        <f>COUNTIFS(GNA_ANNA_MTLM_bugs!B:B,Overall_indicator!B24,GNA_ANNA_MTLM_bugs!E:E,"other", GNA_ANNA_MTLM_bugs!U:U, "GNA_ANNA_ACE-MTLSOCM")</f>
        <v>1</v>
      </c>
      <c r="X24" s="24">
        <f t="shared" si="13"/>
        <v>2</v>
      </c>
      <c r="Y24" s="23">
        <f>COUNTIFS(GNA_ANNA_MTLM_bugs!B:B,Overall_indicator!B24,GNA_ANNA_MTLM_bugs!E:E,"tfm",  GNA_ANNA_MTLM_bugs!U:U, "GNA_ANNA_ACE-MTLSOCM") + COUNTIFS(GNA_ANNA_MTLM_bugs!B:B,Overall_indicator!B24,GNA_ANNA_MTLM_bugs!E:E,"support",  GNA_ANNA_MTLM_bugs!U:U, "GNA_ANNA_ACE-MTLSOCM")</f>
        <v>2</v>
      </c>
      <c r="Z24" s="24">
        <f t="shared" si="14"/>
        <v>2</v>
      </c>
      <c r="AA24" s="25">
        <f>COUNTIFS(GNA_ANNA_MTLM_bugs!B:B,Overall_indicator!B24, GNA_ANNA_MTLM_bugs!S:S, "int*",GNA_ANNA_MTLM_bugs!U:U, "GNA_ANNA_ACE-MTLSOCM")</f>
        <v>11</v>
      </c>
      <c r="AB24" s="24">
        <f t="shared" si="15"/>
        <v>51</v>
      </c>
      <c r="AC24" s="25">
        <f>COUNTIFS(GNA_ANNA_MTLM_bugs!B:B,Overall_indicator!B24, GNA_ANNA_MTLM_bugs!S:S, "ext*",GNA_ANNA_MTLM_bugs!U:U, "GNA_ANNA_ACE-MTLSOCM")</f>
        <v>0</v>
      </c>
      <c r="AD24" s="24">
        <f t="shared" si="16"/>
        <v>2</v>
      </c>
      <c r="AE24" s="25">
        <f>COUNTIFS(GNA_ANNA_MTLM_bugs!B:B,Overall_indicator!B24, GNA_ANNA_MTLM_bugs!S:S, "sighting",GNA_ANNA_MTLM_bugs!U:U, "GNA_ANNA_ACE-MTLSOCM")</f>
        <v>0</v>
      </c>
      <c r="AF24" s="24">
        <f t="shared" si="17"/>
        <v>1</v>
      </c>
      <c r="AH24" s="15" t="s">
        <v>172</v>
      </c>
      <c r="AI24" s="15">
        <f>COUNTIFS(GNA_ANNA_MTLM_bugs!B:B,Overall_indicator!B24, GNA_ANNA_MTLM_bugs!U:U,"GNA_MTLSOCM")</f>
        <v>1</v>
      </c>
      <c r="AJ24" s="18">
        <f t="shared" si="18"/>
        <v>9</v>
      </c>
      <c r="AK24" s="16">
        <f>COUNTIFS(GNA_ANNA_MTLM_bugs!Q:Q, Overall_indicator!B24, GNA_ANNA_MTLM_bugs!H:H, "reject*", GNA_ANNA_MTLM_bugs!U:U, "GNA_MTLSOCM")</f>
        <v>0</v>
      </c>
      <c r="AL24" s="18">
        <f t="shared" si="19"/>
        <v>0</v>
      </c>
      <c r="AM24" s="16">
        <f>COUNTIFS(GNA_ANNA_MTLM_bugs!P:P,Overall_indicator!B24,GNA_ANNA_MTLM_bugs!H:H, "complete*",GNA_ANNA_MTLM_bugs!U:U,"GNA_MTLSOCM")</f>
        <v>0</v>
      </c>
      <c r="AN24" s="18">
        <f t="shared" si="20"/>
        <v>0</v>
      </c>
      <c r="AO24" s="19">
        <f t="shared" si="2"/>
        <v>0</v>
      </c>
      <c r="AP24" s="15">
        <f>COUNTIFS(GNA_ANNA_MTLM_bugs!O:O,Overall_indicator!B24,GNA_ANNA_MTLM_bugs!H:H,"repo_modified", GNA_ANNA_MTLM_bugs!U:U, "GNA_MTLSOCM")</f>
        <v>0</v>
      </c>
      <c r="AQ24" s="18">
        <f t="shared" si="21"/>
        <v>0</v>
      </c>
      <c r="AR24" s="16">
        <f>COUNTIFS(GNA_ANNA_MTLM_bugs!R:R,Overall_indicator!B24,GNA_ANNA_MTLM_bugs!H:H,"change_define*", GNA_ANNA_MTLM_bugs!U:U, "GNA_MTLSOCM")</f>
        <v>0</v>
      </c>
      <c r="AS24" s="18">
        <f t="shared" si="22"/>
        <v>0</v>
      </c>
      <c r="AT24" s="16">
        <f>COUNTIFS(GNA_ANNA_MTLM_bugs!B:B,Overall_indicator!B24,GNA_ANNA_MTLM_bugs!H:H,"open", GNA_ANNA_MTLM_bugs!U:U,"GNA_MTLSOCM")</f>
        <v>0</v>
      </c>
      <c r="AU24" s="18">
        <f t="shared" si="23"/>
        <v>4</v>
      </c>
      <c r="AV24" s="19">
        <f t="shared" si="3"/>
        <v>4</v>
      </c>
      <c r="AW24" s="16">
        <f>COUNTIFS(GNA_ANNA_MTLM_bugs!B:B,Overall_indicator!B24,GNA_ANNA_MTLM_bugs!E:E,"doc",GNA_ANNA_MTLM_bugs!U:U, "GNA_MTLSOCM")</f>
        <v>0</v>
      </c>
      <c r="AX24" s="18">
        <f t="shared" si="24"/>
        <v>2</v>
      </c>
      <c r="AY24" s="16">
        <f>COUNTIFS(GNA_ANNA_MTLM_bugs!B:B,Overall_indicator!B24,GNA_ANNA_MTLM_bugs!E:E,"r*",GNA_ANNA_MTLM_bugs!U:U, "GNA_MTLSOCM")</f>
        <v>1</v>
      </c>
      <c r="AZ24" s="18">
        <f t="shared" si="25"/>
        <v>5</v>
      </c>
      <c r="BA24" s="16">
        <f>COUNTIFS(GNA_ANNA_MTLM_bugs!B:B,Overall_indicator!B24,GNA_ANNA_MTLM_bugs!E:E,"verif",GNA_ANNA_MTLM_bugs!U:U, "GNA_MTLSOCM")</f>
        <v>0</v>
      </c>
      <c r="BB24" s="18">
        <f t="shared" si="26"/>
        <v>1</v>
      </c>
      <c r="BC24" s="15">
        <f>COUNTIFS(GNA_ANNA_MTLM_bugs!B:B,Overall_indicator!B24,GNA_ANNA_MTLM_bugs!E:E,"other",GNA_ANNA_MTLM_bugs!U:U, "GNA_MTLSOCM")</f>
        <v>0</v>
      </c>
      <c r="BD24" s="18">
        <f t="shared" si="27"/>
        <v>1</v>
      </c>
      <c r="BE24" s="15">
        <f>COUNTIFS(GNA_ANNA_MTLM_bugs!B:B,Overall_indicator!B24,GNA_ANNA_MTLM_bugs!E:E,"tfm",  GNA_ANNA_MTLM_bugs!U:U, "GNA_MTLSOCM") + COUNTIFS(GNA_ANNA_MTLM_bugs!B:B,Overall_indicator!B24,GNA_ANNA_MTLM_bugs!E:E,"support",  GNA_ANNA_MTLM_bugs!U:U, "GNA_MTLSOCM")</f>
        <v>0</v>
      </c>
      <c r="BF24" s="18">
        <f t="shared" si="28"/>
        <v>0</v>
      </c>
      <c r="BG24" s="16">
        <f>COUNTIFS(GNA_ANNA_MTLM_bugs!B:B,Overall_indicator!B24,GNA_ANNA_MTLM_bugs!S:S,"int*", GNA_ANNA_MTLM_bugs!U:U,"GNA_MTLSOCM")</f>
        <v>1</v>
      </c>
      <c r="BH24" s="18">
        <f t="shared" si="29"/>
        <v>7</v>
      </c>
      <c r="BI24" s="15">
        <f>COUNTIFS(GNA_ANNA_MTLM_bugs!B:B,Overall_indicator!B24,GNA_ANNA_MTLM_bugs!S:S,"ext*", GNA_ANNA_MTLM_bugs!U:U,"GNA_MTLSOCM")</f>
        <v>0</v>
      </c>
      <c r="BJ24" s="18">
        <f t="shared" si="30"/>
        <v>0</v>
      </c>
      <c r="BK24" s="15">
        <f>COUNTIFS(GNA_ANNA_MTLM_bugs!B:B,Overall_indicator!B24,GNA_ANNA_MTLM_bugs!S:S,"sighting", GNA_ANNA_MTLM_bugs!U:U,"GNA_MTLSOCM")</f>
        <v>0</v>
      </c>
      <c r="BL24" s="18">
        <f t="shared" si="31"/>
        <v>1</v>
      </c>
    </row>
    <row r="25" spans="2:64" x14ac:dyDescent="0.3">
      <c r="B25" s="22" t="s">
        <v>173</v>
      </c>
      <c r="C25" s="23">
        <f>COUNTIFS(GNA_ANNA_MTLM_bugs!B:B,Overall_indicator!B25, GNA_ANNA_MTLM_bugs!U:U,"GNA_ANNA_ACE-MTLSOCM")</f>
        <v>3</v>
      </c>
      <c r="D25" s="24">
        <f t="shared" si="4"/>
        <v>57</v>
      </c>
      <c r="E25" s="25">
        <f>COUNTIFS(GNA_ANNA_MTLM_bugs!Q:Q, Overall_indicator!B25, GNA_ANNA_MTLM_bugs!H:H, "reject*", GNA_ANNA_MTLM_bugs!U:U, "GNA_ANNA_ACE-MTLSOCM")</f>
        <v>1</v>
      </c>
      <c r="F25" s="24">
        <f t="shared" si="5"/>
        <v>3</v>
      </c>
      <c r="G25" s="25">
        <f>COUNTIFS(GNA_ANNA_MTLM_bugs!P:P,Overall_indicator!B25,GNA_ANNA_MTLM_bugs!H:H, "complete*",GNA_ANNA_MTLM_bugs!U:U,"GNA_ANNA_ACE-MTLSOCM")</f>
        <v>2</v>
      </c>
      <c r="H25" s="24">
        <f t="shared" si="6"/>
        <v>14</v>
      </c>
      <c r="I25" s="26">
        <f t="shared" si="0"/>
        <v>17</v>
      </c>
      <c r="J25" s="23">
        <f>COUNTIFS(GNA_ANNA_MTLM_bugs!O:O,Overall_indicator!B25,GNA_ANNA_MTLM_bugs!H:H,"repo_modified", GNA_ANNA_MTLM_bugs!U:U, "GNA_ANNA_ACE-MTLSOCM")</f>
        <v>0</v>
      </c>
      <c r="K25" s="24">
        <f t="shared" si="7"/>
        <v>0</v>
      </c>
      <c r="L25" s="25">
        <f>COUNTIFS(GNA_ANNA_MTLM_bugs!R:R,Overall_indicator!B25,GNA_ANNA_MTLM_bugs!H:H,"change_define*", GNA_ANNA_MTLM_bugs!U:U, "GNA_ANNA_ACE-MTLSOCM")</f>
        <v>0</v>
      </c>
      <c r="M25" s="24">
        <f t="shared" si="8"/>
        <v>0</v>
      </c>
      <c r="N25" s="25">
        <f>COUNTIFS(GNA_ANNA_MTLM_bugs!B:B,Overall_indicator!B25,GNA_ANNA_MTLM_bugs!H:H,"open", GNA_ANNA_MTLM_bugs!U:U,"GNA_ANNA_ACE-MTLSOCM")</f>
        <v>0</v>
      </c>
      <c r="O25" s="24">
        <f t="shared" si="9"/>
        <v>5</v>
      </c>
      <c r="P25" s="26">
        <f t="shared" si="1"/>
        <v>5</v>
      </c>
      <c r="Q25" s="25">
        <f>COUNTIFS(GNA_ANNA_MTLM_bugs!B:B,Overall_indicator!B25,GNA_ANNA_MTLM_bugs!E:E,"doc",GNA_ANNA_MTLM_bugs!U:U, "GNA_ANNA_ACE-MTLSOCM")</f>
        <v>1</v>
      </c>
      <c r="R25" s="24">
        <f t="shared" si="10"/>
        <v>10</v>
      </c>
      <c r="S25" s="25">
        <f>COUNTIFS(GNA_ANNA_MTLM_bugs!B:B,Overall_indicator!B25,GNA_ANNA_MTLM_bugs!E:E,"r*", GNA_ANNA_MTLM_bugs!U:U, "GNA_ANNA_ACE-MTLSOCM")</f>
        <v>2</v>
      </c>
      <c r="T25" s="24">
        <f t="shared" si="11"/>
        <v>34</v>
      </c>
      <c r="U25" s="25">
        <f>COUNTIFS(GNA_ANNA_MTLM_bugs!B:B,Overall_indicator!B25,GNA_ANNA_MTLM_bugs!E:E,"verif", GNA_ANNA_MTLM_bugs!U:U, "GNA_ANNA_ACE-MTLSOCM")</f>
        <v>0</v>
      </c>
      <c r="V25" s="24">
        <f t="shared" si="12"/>
        <v>9</v>
      </c>
      <c r="W25" s="23">
        <f>COUNTIFS(GNA_ANNA_MTLM_bugs!B:B,Overall_indicator!B25,GNA_ANNA_MTLM_bugs!E:E,"other", GNA_ANNA_MTLM_bugs!U:U, "GNA_ANNA_ACE-MTLSOCM")</f>
        <v>0</v>
      </c>
      <c r="X25" s="24">
        <f t="shared" si="13"/>
        <v>2</v>
      </c>
      <c r="Y25" s="23">
        <f>COUNTIFS(GNA_ANNA_MTLM_bugs!B:B,Overall_indicator!B25,GNA_ANNA_MTLM_bugs!E:E,"tfm",  GNA_ANNA_MTLM_bugs!U:U, "GNA_ANNA_ACE-MTLSOCM") + COUNTIFS(GNA_ANNA_MTLM_bugs!B:B,Overall_indicator!B25,GNA_ANNA_MTLM_bugs!E:E,"support",  GNA_ANNA_MTLM_bugs!U:U, "GNA_ANNA_ACE-MTLSOCM")</f>
        <v>0</v>
      </c>
      <c r="Z25" s="24">
        <f t="shared" si="14"/>
        <v>2</v>
      </c>
      <c r="AA25" s="25">
        <f>COUNTIFS(GNA_ANNA_MTLM_bugs!B:B,Overall_indicator!B25, GNA_ANNA_MTLM_bugs!S:S, "int*",GNA_ANNA_MTLM_bugs!U:U, "GNA_ANNA_ACE-MTLSOCM")</f>
        <v>3</v>
      </c>
      <c r="AB25" s="24">
        <f t="shared" si="15"/>
        <v>54</v>
      </c>
      <c r="AC25" s="25">
        <f>COUNTIFS(GNA_ANNA_MTLM_bugs!B:B,Overall_indicator!B25, GNA_ANNA_MTLM_bugs!S:S, "ext*",GNA_ANNA_MTLM_bugs!U:U, "GNA_ANNA_ACE-MTLSOCM")</f>
        <v>0</v>
      </c>
      <c r="AD25" s="24">
        <f t="shared" si="16"/>
        <v>2</v>
      </c>
      <c r="AE25" s="25">
        <f>COUNTIFS(GNA_ANNA_MTLM_bugs!B:B,Overall_indicator!B25, GNA_ANNA_MTLM_bugs!S:S, "sighting",GNA_ANNA_MTLM_bugs!U:U, "GNA_ANNA_ACE-MTLSOCM")</f>
        <v>0</v>
      </c>
      <c r="AF25" s="24">
        <f t="shared" si="17"/>
        <v>1</v>
      </c>
      <c r="AH25" s="15" t="s">
        <v>173</v>
      </c>
      <c r="AI25" s="15">
        <f>COUNTIFS(GNA_ANNA_MTLM_bugs!B:B,Overall_indicator!B25, GNA_ANNA_MTLM_bugs!U:U,"GNA_MTLSOCM")</f>
        <v>2</v>
      </c>
      <c r="AJ25" s="18">
        <f t="shared" si="18"/>
        <v>11</v>
      </c>
      <c r="AK25" s="16">
        <f>COUNTIFS(GNA_ANNA_MTLM_bugs!Q:Q, Overall_indicator!B25, GNA_ANNA_MTLM_bugs!H:H, "reject*", GNA_ANNA_MTLM_bugs!U:U, "GNA_MTLSOCM")</f>
        <v>0</v>
      </c>
      <c r="AL25" s="18">
        <f t="shared" si="19"/>
        <v>0</v>
      </c>
      <c r="AM25" s="16">
        <f>COUNTIFS(GNA_ANNA_MTLM_bugs!P:P,Overall_indicator!B25,GNA_ANNA_MTLM_bugs!H:H, "complete*",GNA_ANNA_MTLM_bugs!U:U,"GNA_MTLSOCM")</f>
        <v>0</v>
      </c>
      <c r="AN25" s="18">
        <f t="shared" si="20"/>
        <v>0</v>
      </c>
      <c r="AO25" s="19">
        <f t="shared" si="2"/>
        <v>0</v>
      </c>
      <c r="AP25" s="15">
        <f>COUNTIFS(GNA_ANNA_MTLM_bugs!O:O,Overall_indicator!B25,GNA_ANNA_MTLM_bugs!H:H,"repo_modified", GNA_ANNA_MTLM_bugs!U:U, "GNA_MTLSOCM")</f>
        <v>0</v>
      </c>
      <c r="AQ25" s="18">
        <f t="shared" si="21"/>
        <v>0</v>
      </c>
      <c r="AR25" s="16">
        <f>COUNTIFS(GNA_ANNA_MTLM_bugs!R:R,Overall_indicator!B25,GNA_ANNA_MTLM_bugs!H:H,"change_define*", GNA_ANNA_MTLM_bugs!U:U, "GNA_MTLSOCM")</f>
        <v>0</v>
      </c>
      <c r="AS25" s="18">
        <f t="shared" si="22"/>
        <v>0</v>
      </c>
      <c r="AT25" s="16">
        <f>COUNTIFS(GNA_ANNA_MTLM_bugs!B:B,Overall_indicator!B25,GNA_ANNA_MTLM_bugs!H:H,"open", GNA_ANNA_MTLM_bugs!U:U,"GNA_MTLSOCM")</f>
        <v>0</v>
      </c>
      <c r="AU25" s="18">
        <f t="shared" si="23"/>
        <v>4</v>
      </c>
      <c r="AV25" s="19">
        <f t="shared" si="3"/>
        <v>4</v>
      </c>
      <c r="AW25" s="16">
        <f>COUNTIFS(GNA_ANNA_MTLM_bugs!B:B,Overall_indicator!B25,GNA_ANNA_MTLM_bugs!E:E,"doc",GNA_ANNA_MTLM_bugs!U:U, "GNA_MTLSOCM")</f>
        <v>0</v>
      </c>
      <c r="AX25" s="18">
        <f t="shared" si="24"/>
        <v>2</v>
      </c>
      <c r="AY25" s="16">
        <f>COUNTIFS(GNA_ANNA_MTLM_bugs!B:B,Overall_indicator!B25,GNA_ANNA_MTLM_bugs!E:E,"r*",GNA_ANNA_MTLM_bugs!U:U, "GNA_MTLSOCM")</f>
        <v>2</v>
      </c>
      <c r="AZ25" s="18">
        <f t="shared" si="25"/>
        <v>7</v>
      </c>
      <c r="BA25" s="16">
        <f>COUNTIFS(GNA_ANNA_MTLM_bugs!B:B,Overall_indicator!B25,GNA_ANNA_MTLM_bugs!E:E,"verif",GNA_ANNA_MTLM_bugs!U:U, "GNA_MTLSOCM")</f>
        <v>0</v>
      </c>
      <c r="BB25" s="18">
        <f t="shared" si="26"/>
        <v>1</v>
      </c>
      <c r="BC25" s="15">
        <f>COUNTIFS(GNA_ANNA_MTLM_bugs!B:B,Overall_indicator!B25,GNA_ANNA_MTLM_bugs!E:E,"other",GNA_ANNA_MTLM_bugs!U:U, "GNA_MTLSOCM")</f>
        <v>0</v>
      </c>
      <c r="BD25" s="18">
        <f t="shared" si="27"/>
        <v>1</v>
      </c>
      <c r="BE25" s="15">
        <f>COUNTIFS(GNA_ANNA_MTLM_bugs!B:B,Overall_indicator!B25,GNA_ANNA_MTLM_bugs!E:E,"tfm",  GNA_ANNA_MTLM_bugs!U:U, "GNA_MTLSOCM") + COUNTIFS(GNA_ANNA_MTLM_bugs!B:B,Overall_indicator!B25,GNA_ANNA_MTLM_bugs!E:E,"support",  GNA_ANNA_MTLM_bugs!U:U, "GNA_MTLSOCM")</f>
        <v>0</v>
      </c>
      <c r="BF25" s="18">
        <f t="shared" si="28"/>
        <v>0</v>
      </c>
      <c r="BG25" s="16">
        <f>COUNTIFS(GNA_ANNA_MTLM_bugs!B:B,Overall_indicator!B25,GNA_ANNA_MTLM_bugs!S:S,"int*", GNA_ANNA_MTLM_bugs!U:U,"GNA_MTLSOCM")</f>
        <v>2</v>
      </c>
      <c r="BH25" s="18">
        <f t="shared" si="29"/>
        <v>9</v>
      </c>
      <c r="BI25" s="15">
        <f>COUNTIFS(GNA_ANNA_MTLM_bugs!B:B,Overall_indicator!B25,GNA_ANNA_MTLM_bugs!S:S,"ext*", GNA_ANNA_MTLM_bugs!U:U,"GNA_MTLSOCM")</f>
        <v>0</v>
      </c>
      <c r="BJ25" s="18">
        <f t="shared" si="30"/>
        <v>0</v>
      </c>
      <c r="BK25" s="15">
        <f>COUNTIFS(GNA_ANNA_MTLM_bugs!B:B,Overall_indicator!B25,GNA_ANNA_MTLM_bugs!S:S,"sighting", GNA_ANNA_MTLM_bugs!U:U,"GNA_MTLSOCM")</f>
        <v>0</v>
      </c>
      <c r="BL25" s="18">
        <f t="shared" si="31"/>
        <v>1</v>
      </c>
    </row>
    <row r="26" spans="2:64" x14ac:dyDescent="0.3">
      <c r="B26" s="22" t="s">
        <v>174</v>
      </c>
      <c r="C26" s="23">
        <f>COUNTIFS(GNA_ANNA_MTLM_bugs!B:B,Overall_indicator!B26, GNA_ANNA_MTLM_bugs!U:U,"GNA_ANNA_ACE-MTLSOCM")</f>
        <v>4</v>
      </c>
      <c r="D26" s="24">
        <f t="shared" si="4"/>
        <v>61</v>
      </c>
      <c r="E26" s="25">
        <f>COUNTIFS(GNA_ANNA_MTLM_bugs!Q:Q, Overall_indicator!B26, GNA_ANNA_MTLM_bugs!H:H, "reject*", GNA_ANNA_MTLM_bugs!U:U, "GNA_ANNA_ACE-MTLSOCM")</f>
        <v>0</v>
      </c>
      <c r="F26" s="24">
        <f t="shared" si="5"/>
        <v>3</v>
      </c>
      <c r="G26" s="25">
        <f>COUNTIFS(GNA_ANNA_MTLM_bugs!P:P,Overall_indicator!B26,GNA_ANNA_MTLM_bugs!H:H, "complete*",GNA_ANNA_MTLM_bugs!U:U,"GNA_ANNA_ACE-MTLSOCM")</f>
        <v>1</v>
      </c>
      <c r="H26" s="24">
        <f t="shared" si="6"/>
        <v>15</v>
      </c>
      <c r="I26" s="26">
        <f t="shared" si="0"/>
        <v>18</v>
      </c>
      <c r="J26" s="23">
        <f>COUNTIFS(GNA_ANNA_MTLM_bugs!O:O,Overall_indicator!B26,GNA_ANNA_MTLM_bugs!H:H,"repo_modified", GNA_ANNA_MTLM_bugs!U:U, "GNA_ANNA_ACE-MTLSOCM")</f>
        <v>0</v>
      </c>
      <c r="K26" s="24">
        <f t="shared" si="7"/>
        <v>0</v>
      </c>
      <c r="L26" s="25">
        <f>COUNTIFS(GNA_ANNA_MTLM_bugs!R:R,Overall_indicator!B26,GNA_ANNA_MTLM_bugs!H:H,"change_define*", GNA_ANNA_MTLM_bugs!U:U, "GNA_ANNA_ACE-MTLSOCM")</f>
        <v>0</v>
      </c>
      <c r="M26" s="24">
        <f t="shared" si="8"/>
        <v>0</v>
      </c>
      <c r="N26" s="25">
        <f>COUNTIFS(GNA_ANNA_MTLM_bugs!B:B,Overall_indicator!B26,GNA_ANNA_MTLM_bugs!H:H,"open", GNA_ANNA_MTLM_bugs!U:U,"GNA_ANNA_ACE-MTLSOCM")</f>
        <v>0</v>
      </c>
      <c r="O26" s="24">
        <f t="shared" si="9"/>
        <v>5</v>
      </c>
      <c r="P26" s="26">
        <f t="shared" si="1"/>
        <v>5</v>
      </c>
      <c r="Q26" s="25">
        <f>COUNTIFS(GNA_ANNA_MTLM_bugs!B:B,Overall_indicator!B26,GNA_ANNA_MTLM_bugs!E:E,"doc",GNA_ANNA_MTLM_bugs!U:U, "GNA_ANNA_ACE-MTLSOCM")</f>
        <v>1</v>
      </c>
      <c r="R26" s="24">
        <f t="shared" si="10"/>
        <v>11</v>
      </c>
      <c r="S26" s="25">
        <f>COUNTIFS(GNA_ANNA_MTLM_bugs!B:B,Overall_indicator!B26,GNA_ANNA_MTLM_bugs!E:E,"r*", GNA_ANNA_MTLM_bugs!U:U, "GNA_ANNA_ACE-MTLSOCM")</f>
        <v>3</v>
      </c>
      <c r="T26" s="24">
        <f t="shared" si="11"/>
        <v>37</v>
      </c>
      <c r="U26" s="25">
        <f>COUNTIFS(GNA_ANNA_MTLM_bugs!B:B,Overall_indicator!B26,GNA_ANNA_MTLM_bugs!E:E,"verif", GNA_ANNA_MTLM_bugs!U:U, "GNA_ANNA_ACE-MTLSOCM")</f>
        <v>0</v>
      </c>
      <c r="V26" s="24">
        <f t="shared" si="12"/>
        <v>9</v>
      </c>
      <c r="W26" s="23">
        <f>COUNTIFS(GNA_ANNA_MTLM_bugs!B:B,Overall_indicator!B26,GNA_ANNA_MTLM_bugs!E:E,"other", GNA_ANNA_MTLM_bugs!U:U, "GNA_ANNA_ACE-MTLSOCM")</f>
        <v>0</v>
      </c>
      <c r="X26" s="24">
        <f t="shared" si="13"/>
        <v>2</v>
      </c>
      <c r="Y26" s="23">
        <f>COUNTIFS(GNA_ANNA_MTLM_bugs!B:B,Overall_indicator!B26,GNA_ANNA_MTLM_bugs!E:E,"tfm",  GNA_ANNA_MTLM_bugs!U:U, "GNA_ANNA_ACE-MTLSOCM") + COUNTIFS(GNA_ANNA_MTLM_bugs!B:B,Overall_indicator!B26,GNA_ANNA_MTLM_bugs!E:E,"support",  GNA_ANNA_MTLM_bugs!U:U, "GNA_ANNA_ACE-MTLSOCM")</f>
        <v>0</v>
      </c>
      <c r="Z26" s="24">
        <f t="shared" si="14"/>
        <v>2</v>
      </c>
      <c r="AA26" s="25">
        <f>COUNTIFS(GNA_ANNA_MTLM_bugs!B:B,Overall_indicator!B26, GNA_ANNA_MTLM_bugs!S:S, "int*",GNA_ANNA_MTLM_bugs!U:U, "GNA_ANNA_ACE-MTLSOCM")</f>
        <v>3</v>
      </c>
      <c r="AB26" s="24">
        <f t="shared" si="15"/>
        <v>57</v>
      </c>
      <c r="AC26" s="25">
        <f>COUNTIFS(GNA_ANNA_MTLM_bugs!B:B,Overall_indicator!B26, GNA_ANNA_MTLM_bugs!S:S, "ext*",GNA_ANNA_MTLM_bugs!U:U, "GNA_ANNA_ACE-MTLSOCM")</f>
        <v>0</v>
      </c>
      <c r="AD26" s="24">
        <f t="shared" si="16"/>
        <v>2</v>
      </c>
      <c r="AE26" s="25">
        <f>COUNTIFS(GNA_ANNA_MTLM_bugs!B:B,Overall_indicator!B26, GNA_ANNA_MTLM_bugs!S:S, "sighting",GNA_ANNA_MTLM_bugs!U:U, "GNA_ANNA_ACE-MTLSOCM")</f>
        <v>1</v>
      </c>
      <c r="AF26" s="24">
        <f t="shared" si="17"/>
        <v>2</v>
      </c>
      <c r="AH26" s="15" t="s">
        <v>174</v>
      </c>
      <c r="AI26" s="15">
        <f>COUNTIFS(GNA_ANNA_MTLM_bugs!B:B,Overall_indicator!B26, GNA_ANNA_MTLM_bugs!U:U,"GNA_MTLSOCM")</f>
        <v>0</v>
      </c>
      <c r="AJ26" s="18">
        <f t="shared" si="18"/>
        <v>11</v>
      </c>
      <c r="AK26" s="16">
        <f>COUNTIFS(GNA_ANNA_MTLM_bugs!Q:Q, Overall_indicator!B26, GNA_ANNA_MTLM_bugs!H:H, "reject*", GNA_ANNA_MTLM_bugs!U:U, "GNA_MTLSOCM")</f>
        <v>0</v>
      </c>
      <c r="AL26" s="18">
        <f t="shared" si="19"/>
        <v>0</v>
      </c>
      <c r="AM26" s="16">
        <f>COUNTIFS(GNA_ANNA_MTLM_bugs!P:P,Overall_indicator!B26,GNA_ANNA_MTLM_bugs!H:H, "complete*",GNA_ANNA_MTLM_bugs!U:U,"GNA_MTLSOCM")</f>
        <v>1</v>
      </c>
      <c r="AN26" s="18">
        <f t="shared" si="20"/>
        <v>1</v>
      </c>
      <c r="AO26" s="19">
        <f t="shared" si="2"/>
        <v>1</v>
      </c>
      <c r="AP26" s="15">
        <f>COUNTIFS(GNA_ANNA_MTLM_bugs!O:O,Overall_indicator!B26,GNA_ANNA_MTLM_bugs!H:H,"repo_modified", GNA_ANNA_MTLM_bugs!U:U, "GNA_MTLSOCM")</f>
        <v>0</v>
      </c>
      <c r="AQ26" s="18">
        <f t="shared" si="21"/>
        <v>0</v>
      </c>
      <c r="AR26" s="16">
        <f>COUNTIFS(GNA_ANNA_MTLM_bugs!R:R,Overall_indicator!B26,GNA_ANNA_MTLM_bugs!H:H,"change_define*", GNA_ANNA_MTLM_bugs!U:U, "GNA_MTLSOCM")</f>
        <v>0</v>
      </c>
      <c r="AS26" s="18">
        <f t="shared" si="22"/>
        <v>0</v>
      </c>
      <c r="AT26" s="16">
        <f>COUNTIFS(GNA_ANNA_MTLM_bugs!B:B,Overall_indicator!B26,GNA_ANNA_MTLM_bugs!H:H,"open", GNA_ANNA_MTLM_bugs!U:U,"GNA_MTLSOCM")</f>
        <v>0</v>
      </c>
      <c r="AU26" s="18">
        <f t="shared" si="23"/>
        <v>4</v>
      </c>
      <c r="AV26" s="19">
        <f t="shared" si="3"/>
        <v>4</v>
      </c>
      <c r="AW26" s="16">
        <f>COUNTIFS(GNA_ANNA_MTLM_bugs!B:B,Overall_indicator!B26,GNA_ANNA_MTLM_bugs!E:E,"doc",GNA_ANNA_MTLM_bugs!U:U, "GNA_MTLSOCM")</f>
        <v>0</v>
      </c>
      <c r="AX26" s="18">
        <f t="shared" si="24"/>
        <v>2</v>
      </c>
      <c r="AY26" s="16">
        <f>COUNTIFS(GNA_ANNA_MTLM_bugs!B:B,Overall_indicator!B26,GNA_ANNA_MTLM_bugs!E:E,"r*",GNA_ANNA_MTLM_bugs!U:U, "GNA_MTLSOCM")</f>
        <v>0</v>
      </c>
      <c r="AZ26" s="18">
        <f t="shared" si="25"/>
        <v>7</v>
      </c>
      <c r="BA26" s="16">
        <f>COUNTIFS(GNA_ANNA_MTLM_bugs!B:B,Overall_indicator!B26,GNA_ANNA_MTLM_bugs!E:E,"verif",GNA_ANNA_MTLM_bugs!U:U, "GNA_MTLSOCM")</f>
        <v>0</v>
      </c>
      <c r="BB26" s="18">
        <f t="shared" si="26"/>
        <v>1</v>
      </c>
      <c r="BC26" s="15">
        <f>COUNTIFS(GNA_ANNA_MTLM_bugs!B:B,Overall_indicator!B26,GNA_ANNA_MTLM_bugs!E:E,"other",GNA_ANNA_MTLM_bugs!U:U, "GNA_MTLSOCM")</f>
        <v>0</v>
      </c>
      <c r="BD26" s="18">
        <f t="shared" si="27"/>
        <v>1</v>
      </c>
      <c r="BE26" s="15">
        <f>COUNTIFS(GNA_ANNA_MTLM_bugs!B:B,Overall_indicator!B26,GNA_ANNA_MTLM_bugs!E:E,"tfm",  GNA_ANNA_MTLM_bugs!U:U, "GNA_MTLSOCM") + COUNTIFS(GNA_ANNA_MTLM_bugs!B:B,Overall_indicator!B26,GNA_ANNA_MTLM_bugs!E:E,"support",  GNA_ANNA_MTLM_bugs!U:U, "GNA_MTLSOCM")</f>
        <v>0</v>
      </c>
      <c r="BF26" s="18">
        <f t="shared" si="28"/>
        <v>0</v>
      </c>
      <c r="BG26" s="16">
        <f>COUNTIFS(GNA_ANNA_MTLM_bugs!B:B,Overall_indicator!B26,GNA_ANNA_MTLM_bugs!S:S,"int*", GNA_ANNA_MTLM_bugs!U:U,"GNA_MTLSOCM")</f>
        <v>0</v>
      </c>
      <c r="BH26" s="18">
        <f t="shared" si="29"/>
        <v>9</v>
      </c>
      <c r="BI26" s="15">
        <f>COUNTIFS(GNA_ANNA_MTLM_bugs!B:B,Overall_indicator!B26,GNA_ANNA_MTLM_bugs!S:S,"ext*", GNA_ANNA_MTLM_bugs!U:U,"GNA_MTLSOCM")</f>
        <v>0</v>
      </c>
      <c r="BJ26" s="18">
        <f t="shared" si="30"/>
        <v>0</v>
      </c>
      <c r="BK26" s="15">
        <f>COUNTIFS(GNA_ANNA_MTLM_bugs!B:B,Overall_indicator!B26,GNA_ANNA_MTLM_bugs!S:S,"sighting", GNA_ANNA_MTLM_bugs!U:U,"GNA_MTLSOCM")</f>
        <v>0</v>
      </c>
      <c r="BL26" s="18">
        <f t="shared" si="31"/>
        <v>1</v>
      </c>
    </row>
    <row r="27" spans="2:64" x14ac:dyDescent="0.3">
      <c r="B27" s="22" t="s">
        <v>175</v>
      </c>
      <c r="C27" s="23">
        <f>COUNTIFS(GNA_ANNA_MTLM_bugs!B:B,Overall_indicator!B27, GNA_ANNA_MTLM_bugs!U:U,"GNA_ANNA_ACE-MTLSOCM")</f>
        <v>3</v>
      </c>
      <c r="D27" s="24">
        <f t="shared" si="4"/>
        <v>64</v>
      </c>
      <c r="E27" s="25">
        <f>COUNTIFS(GNA_ANNA_MTLM_bugs!Q:Q, Overall_indicator!B27, GNA_ANNA_MTLM_bugs!H:H, "reject*", GNA_ANNA_MTLM_bugs!U:U, "GNA_ANNA_ACE-MTLSOCM")</f>
        <v>2</v>
      </c>
      <c r="F27" s="24">
        <f t="shared" si="5"/>
        <v>5</v>
      </c>
      <c r="G27" s="25">
        <f>COUNTIFS(GNA_ANNA_MTLM_bugs!P:P,Overall_indicator!B27,GNA_ANNA_MTLM_bugs!H:H, "complete*",GNA_ANNA_MTLM_bugs!U:U,"GNA_ANNA_ACE-MTLSOCM")</f>
        <v>15</v>
      </c>
      <c r="H27" s="24">
        <f t="shared" si="6"/>
        <v>30</v>
      </c>
      <c r="I27" s="26">
        <f t="shared" si="0"/>
        <v>35</v>
      </c>
      <c r="J27" s="23">
        <f>COUNTIFS(GNA_ANNA_MTLM_bugs!O:O,Overall_indicator!B27,GNA_ANNA_MTLM_bugs!H:H,"repo_modified", GNA_ANNA_MTLM_bugs!U:U, "GNA_ANNA_ACE-MTLSOCM")</f>
        <v>0</v>
      </c>
      <c r="K27" s="24">
        <f t="shared" si="7"/>
        <v>0</v>
      </c>
      <c r="L27" s="25">
        <f>COUNTIFS(GNA_ANNA_MTLM_bugs!R:R,Overall_indicator!B27,GNA_ANNA_MTLM_bugs!H:H,"change_define*", GNA_ANNA_MTLM_bugs!U:U, "GNA_ANNA_ACE-MTLSOCM")</f>
        <v>0</v>
      </c>
      <c r="M27" s="24">
        <f t="shared" si="8"/>
        <v>0</v>
      </c>
      <c r="N27" s="25">
        <f>COUNTIFS(GNA_ANNA_MTLM_bugs!B:B,Overall_indicator!B27,GNA_ANNA_MTLM_bugs!H:H,"open", GNA_ANNA_MTLM_bugs!U:U,"GNA_ANNA_ACE-MTLSOCM")</f>
        <v>1</v>
      </c>
      <c r="O27" s="24">
        <f t="shared" si="9"/>
        <v>6</v>
      </c>
      <c r="P27" s="26">
        <f t="shared" si="1"/>
        <v>6</v>
      </c>
      <c r="Q27" s="25">
        <f>COUNTIFS(GNA_ANNA_MTLM_bugs!B:B,Overall_indicator!B27,GNA_ANNA_MTLM_bugs!E:E,"doc",GNA_ANNA_MTLM_bugs!U:U, "GNA_ANNA_ACE-MTLSOCM")</f>
        <v>2</v>
      </c>
      <c r="R27" s="24">
        <f t="shared" si="10"/>
        <v>13</v>
      </c>
      <c r="S27" s="25">
        <f>COUNTIFS(GNA_ANNA_MTLM_bugs!B:B,Overall_indicator!B27,GNA_ANNA_MTLM_bugs!E:E,"r*", GNA_ANNA_MTLM_bugs!U:U, "GNA_ANNA_ACE-MTLSOCM")</f>
        <v>1</v>
      </c>
      <c r="T27" s="24">
        <f t="shared" si="11"/>
        <v>38</v>
      </c>
      <c r="U27" s="25">
        <f>COUNTIFS(GNA_ANNA_MTLM_bugs!B:B,Overall_indicator!B27,GNA_ANNA_MTLM_bugs!E:E,"verif", GNA_ANNA_MTLM_bugs!U:U, "GNA_ANNA_ACE-MTLSOCM")</f>
        <v>0</v>
      </c>
      <c r="V27" s="24">
        <f t="shared" si="12"/>
        <v>9</v>
      </c>
      <c r="W27" s="23">
        <f>COUNTIFS(GNA_ANNA_MTLM_bugs!B:B,Overall_indicator!B27,GNA_ANNA_MTLM_bugs!E:E,"other", GNA_ANNA_MTLM_bugs!U:U, "GNA_ANNA_ACE-MTLSOCM")</f>
        <v>0</v>
      </c>
      <c r="X27" s="24">
        <f t="shared" si="13"/>
        <v>2</v>
      </c>
      <c r="Y27" s="23">
        <f>COUNTIFS(GNA_ANNA_MTLM_bugs!B:B,Overall_indicator!B27,GNA_ANNA_MTLM_bugs!E:E,"tfm",  GNA_ANNA_MTLM_bugs!U:U, "GNA_ANNA_ACE-MTLSOCM") + COUNTIFS(GNA_ANNA_MTLM_bugs!B:B,Overall_indicator!B27,GNA_ANNA_MTLM_bugs!E:E,"support",  GNA_ANNA_MTLM_bugs!U:U, "GNA_ANNA_ACE-MTLSOCM")</f>
        <v>0</v>
      </c>
      <c r="Z27" s="24">
        <f t="shared" si="14"/>
        <v>2</v>
      </c>
      <c r="AA27" s="25">
        <f>COUNTIFS(GNA_ANNA_MTLM_bugs!B:B,Overall_indicator!B27, GNA_ANNA_MTLM_bugs!S:S, "int*",GNA_ANNA_MTLM_bugs!U:U, "GNA_ANNA_ACE-MTLSOCM")</f>
        <v>3</v>
      </c>
      <c r="AB27" s="24">
        <f t="shared" si="15"/>
        <v>60</v>
      </c>
      <c r="AC27" s="25">
        <f>COUNTIFS(GNA_ANNA_MTLM_bugs!B:B,Overall_indicator!B27, GNA_ANNA_MTLM_bugs!S:S, "ext*",GNA_ANNA_MTLM_bugs!U:U, "GNA_ANNA_ACE-MTLSOCM")</f>
        <v>0</v>
      </c>
      <c r="AD27" s="24">
        <f t="shared" si="16"/>
        <v>2</v>
      </c>
      <c r="AE27" s="25">
        <f>COUNTIFS(GNA_ANNA_MTLM_bugs!B:B,Overall_indicator!B27, GNA_ANNA_MTLM_bugs!S:S, "sighting",GNA_ANNA_MTLM_bugs!U:U, "GNA_ANNA_ACE-MTLSOCM")</f>
        <v>0</v>
      </c>
      <c r="AF27" s="24">
        <f t="shared" si="17"/>
        <v>2</v>
      </c>
      <c r="AH27" s="15" t="s">
        <v>175</v>
      </c>
      <c r="AI27" s="15">
        <f>COUNTIFS(GNA_ANNA_MTLM_bugs!B:B,Overall_indicator!B27, GNA_ANNA_MTLM_bugs!U:U,"GNA_MTLSOCM")</f>
        <v>2</v>
      </c>
      <c r="AJ27" s="18">
        <f t="shared" si="18"/>
        <v>13</v>
      </c>
      <c r="AK27" s="16">
        <f>COUNTIFS(GNA_ANNA_MTLM_bugs!Q:Q, Overall_indicator!B27, GNA_ANNA_MTLM_bugs!H:H, "reject*", GNA_ANNA_MTLM_bugs!U:U, "GNA_MTLSOCM")</f>
        <v>0</v>
      </c>
      <c r="AL27" s="18">
        <f t="shared" si="19"/>
        <v>0</v>
      </c>
      <c r="AM27" s="16">
        <f>COUNTIFS(GNA_ANNA_MTLM_bugs!P:P,Overall_indicator!B27,GNA_ANNA_MTLM_bugs!H:H, "complete*",GNA_ANNA_MTLM_bugs!U:U,"GNA_MTLSOCM")</f>
        <v>0</v>
      </c>
      <c r="AN27" s="18">
        <f t="shared" si="20"/>
        <v>1</v>
      </c>
      <c r="AO27" s="19">
        <f t="shared" si="2"/>
        <v>1</v>
      </c>
      <c r="AP27" s="15">
        <f>COUNTIFS(GNA_ANNA_MTLM_bugs!O:O,Overall_indicator!B27,GNA_ANNA_MTLM_bugs!H:H,"repo_modified", GNA_ANNA_MTLM_bugs!U:U, "GNA_MTLSOCM")</f>
        <v>0</v>
      </c>
      <c r="AQ27" s="18">
        <f t="shared" si="21"/>
        <v>0</v>
      </c>
      <c r="AR27" s="16">
        <f>COUNTIFS(GNA_ANNA_MTLM_bugs!R:R,Overall_indicator!B27,GNA_ANNA_MTLM_bugs!H:H,"change_define*", GNA_ANNA_MTLM_bugs!U:U, "GNA_MTLSOCM")</f>
        <v>0</v>
      </c>
      <c r="AS27" s="18">
        <f t="shared" si="22"/>
        <v>0</v>
      </c>
      <c r="AT27" s="16">
        <f>COUNTIFS(GNA_ANNA_MTLM_bugs!B:B,Overall_indicator!B27,GNA_ANNA_MTLM_bugs!H:H,"open", GNA_ANNA_MTLM_bugs!U:U,"GNA_MTLSOCM")</f>
        <v>0</v>
      </c>
      <c r="AU27" s="18">
        <f t="shared" si="23"/>
        <v>4</v>
      </c>
      <c r="AV27" s="19">
        <f t="shared" si="3"/>
        <v>4</v>
      </c>
      <c r="AW27" s="16">
        <f>COUNTIFS(GNA_ANNA_MTLM_bugs!B:B,Overall_indicator!B27,GNA_ANNA_MTLM_bugs!E:E,"doc",GNA_ANNA_MTLM_bugs!U:U, "GNA_MTLSOCM")</f>
        <v>0</v>
      </c>
      <c r="AX27" s="18">
        <f t="shared" si="24"/>
        <v>2</v>
      </c>
      <c r="AY27" s="16">
        <f>COUNTIFS(GNA_ANNA_MTLM_bugs!B:B,Overall_indicator!B27,GNA_ANNA_MTLM_bugs!E:E,"r*",GNA_ANNA_MTLM_bugs!U:U, "GNA_MTLSOCM")</f>
        <v>1</v>
      </c>
      <c r="AZ27" s="18">
        <f t="shared" si="25"/>
        <v>8</v>
      </c>
      <c r="BA27" s="16">
        <f>COUNTIFS(GNA_ANNA_MTLM_bugs!B:B,Overall_indicator!B27,GNA_ANNA_MTLM_bugs!E:E,"verif",GNA_ANNA_MTLM_bugs!U:U, "GNA_MTLSOCM")</f>
        <v>0</v>
      </c>
      <c r="BB27" s="18">
        <f t="shared" si="26"/>
        <v>1</v>
      </c>
      <c r="BC27" s="15">
        <f>COUNTIFS(GNA_ANNA_MTLM_bugs!B:B,Overall_indicator!B27,GNA_ANNA_MTLM_bugs!E:E,"other",GNA_ANNA_MTLM_bugs!U:U, "GNA_MTLSOCM")</f>
        <v>1</v>
      </c>
      <c r="BD27" s="18">
        <f t="shared" si="27"/>
        <v>2</v>
      </c>
      <c r="BE27" s="15">
        <f>COUNTIFS(GNA_ANNA_MTLM_bugs!B:B,Overall_indicator!B27,GNA_ANNA_MTLM_bugs!E:E,"tfm",  GNA_ANNA_MTLM_bugs!U:U, "GNA_MTLSOCM") + COUNTIFS(GNA_ANNA_MTLM_bugs!B:B,Overall_indicator!B27,GNA_ANNA_MTLM_bugs!E:E,"support",  GNA_ANNA_MTLM_bugs!U:U, "GNA_MTLSOCM")</f>
        <v>0</v>
      </c>
      <c r="BF27" s="18">
        <f t="shared" si="28"/>
        <v>0</v>
      </c>
      <c r="BG27" s="16">
        <f>COUNTIFS(GNA_ANNA_MTLM_bugs!B:B,Overall_indicator!B27,GNA_ANNA_MTLM_bugs!S:S,"int*", GNA_ANNA_MTLM_bugs!U:U,"GNA_MTLSOCM")</f>
        <v>2</v>
      </c>
      <c r="BH27" s="18">
        <f t="shared" si="29"/>
        <v>11</v>
      </c>
      <c r="BI27" s="15">
        <f>COUNTIFS(GNA_ANNA_MTLM_bugs!B:B,Overall_indicator!B27,GNA_ANNA_MTLM_bugs!S:S,"ext*", GNA_ANNA_MTLM_bugs!U:U,"GNA_MTLSOCM")</f>
        <v>0</v>
      </c>
      <c r="BJ27" s="18">
        <f t="shared" si="30"/>
        <v>0</v>
      </c>
      <c r="BK27" s="15">
        <f>COUNTIFS(GNA_ANNA_MTLM_bugs!B:B,Overall_indicator!B27,GNA_ANNA_MTLM_bugs!S:S,"sighting", GNA_ANNA_MTLM_bugs!U:U,"GNA_MTLSOCM")</f>
        <v>0</v>
      </c>
      <c r="BL27" s="18">
        <f t="shared" si="31"/>
        <v>1</v>
      </c>
    </row>
    <row r="28" spans="2:64" x14ac:dyDescent="0.3">
      <c r="B28" s="22" t="s">
        <v>176</v>
      </c>
      <c r="C28" s="23">
        <f>COUNTIFS(GNA_ANNA_MTLM_bugs!B:B,Overall_indicator!B28, GNA_ANNA_MTLM_bugs!U:U,"GNA_ANNA_ACE-MTLSOCM")</f>
        <v>3</v>
      </c>
      <c r="D28" s="24">
        <f t="shared" si="4"/>
        <v>67</v>
      </c>
      <c r="E28" s="25">
        <f>COUNTIFS(GNA_ANNA_MTLM_bugs!Q:Q, Overall_indicator!B28, GNA_ANNA_MTLM_bugs!H:H, "reject*", GNA_ANNA_MTLM_bugs!U:U, "GNA_ANNA_ACE-MTLSOCM")</f>
        <v>0</v>
      </c>
      <c r="F28" s="24">
        <f t="shared" si="5"/>
        <v>5</v>
      </c>
      <c r="G28" s="25">
        <f>COUNTIFS(GNA_ANNA_MTLM_bugs!P:P,Overall_indicator!B28,GNA_ANNA_MTLM_bugs!H:H, "complete*",GNA_ANNA_MTLM_bugs!U:U,"GNA_ANNA_ACE-MTLSOCM")</f>
        <v>1</v>
      </c>
      <c r="H28" s="24">
        <f t="shared" si="6"/>
        <v>31</v>
      </c>
      <c r="I28" s="26">
        <f t="shared" si="0"/>
        <v>36</v>
      </c>
      <c r="J28" s="23">
        <f>COUNTIFS(GNA_ANNA_MTLM_bugs!O:O,Overall_indicator!B28,GNA_ANNA_MTLM_bugs!H:H,"repo_modified", GNA_ANNA_MTLM_bugs!U:U, "GNA_ANNA_ACE-MTLSOCM")</f>
        <v>0</v>
      </c>
      <c r="K28" s="24">
        <f t="shared" si="7"/>
        <v>0</v>
      </c>
      <c r="L28" s="25">
        <f>COUNTIFS(GNA_ANNA_MTLM_bugs!R:R,Overall_indicator!B28,GNA_ANNA_MTLM_bugs!H:H,"change_define*", GNA_ANNA_MTLM_bugs!U:U, "GNA_ANNA_ACE-MTLSOCM")</f>
        <v>0</v>
      </c>
      <c r="M28" s="24">
        <f t="shared" si="8"/>
        <v>0</v>
      </c>
      <c r="N28" s="25">
        <f>COUNTIFS(GNA_ANNA_MTLM_bugs!B:B,Overall_indicator!B28,GNA_ANNA_MTLM_bugs!H:H,"open", GNA_ANNA_MTLM_bugs!U:U,"GNA_ANNA_ACE-MTLSOCM")</f>
        <v>1</v>
      </c>
      <c r="O28" s="24">
        <f t="shared" si="9"/>
        <v>7</v>
      </c>
      <c r="P28" s="26">
        <f t="shared" si="1"/>
        <v>7</v>
      </c>
      <c r="Q28" s="25">
        <f>COUNTIFS(GNA_ANNA_MTLM_bugs!B:B,Overall_indicator!B28,GNA_ANNA_MTLM_bugs!E:E,"doc",GNA_ANNA_MTLM_bugs!U:U, "GNA_ANNA_ACE-MTLSOCM")</f>
        <v>0</v>
      </c>
      <c r="R28" s="24">
        <f t="shared" si="10"/>
        <v>13</v>
      </c>
      <c r="S28" s="25">
        <f>COUNTIFS(GNA_ANNA_MTLM_bugs!B:B,Overall_indicator!B28,GNA_ANNA_MTLM_bugs!E:E,"r*", GNA_ANNA_MTLM_bugs!U:U, "GNA_ANNA_ACE-MTLSOCM")</f>
        <v>3</v>
      </c>
      <c r="T28" s="24">
        <f t="shared" si="11"/>
        <v>41</v>
      </c>
      <c r="U28" s="25">
        <f>COUNTIFS(GNA_ANNA_MTLM_bugs!B:B,Overall_indicator!B28,GNA_ANNA_MTLM_bugs!E:E,"verif", GNA_ANNA_MTLM_bugs!U:U, "GNA_ANNA_ACE-MTLSOCM")</f>
        <v>0</v>
      </c>
      <c r="V28" s="24">
        <f t="shared" si="12"/>
        <v>9</v>
      </c>
      <c r="W28" s="23">
        <f>COUNTIFS(GNA_ANNA_MTLM_bugs!B:B,Overall_indicator!B28,GNA_ANNA_MTLM_bugs!E:E,"other", GNA_ANNA_MTLM_bugs!U:U, "GNA_ANNA_ACE-MTLSOCM")</f>
        <v>0</v>
      </c>
      <c r="X28" s="24">
        <f t="shared" si="13"/>
        <v>2</v>
      </c>
      <c r="Y28" s="23">
        <f>COUNTIFS(GNA_ANNA_MTLM_bugs!B:B,Overall_indicator!B28,GNA_ANNA_MTLM_bugs!E:E,"tfm",  GNA_ANNA_MTLM_bugs!U:U, "GNA_ANNA_ACE-MTLSOCM") + COUNTIFS(GNA_ANNA_MTLM_bugs!B:B,Overall_indicator!B28,GNA_ANNA_MTLM_bugs!E:E,"support",  GNA_ANNA_MTLM_bugs!U:U, "GNA_ANNA_ACE-MTLSOCM")</f>
        <v>0</v>
      </c>
      <c r="Z28" s="24">
        <f t="shared" si="14"/>
        <v>2</v>
      </c>
      <c r="AA28" s="25">
        <f>COUNTIFS(GNA_ANNA_MTLM_bugs!B:B,Overall_indicator!B28, GNA_ANNA_MTLM_bugs!S:S, "int*",GNA_ANNA_MTLM_bugs!U:U, "GNA_ANNA_ACE-MTLSOCM")</f>
        <v>2</v>
      </c>
      <c r="AB28" s="24">
        <f t="shared" si="15"/>
        <v>62</v>
      </c>
      <c r="AC28" s="25">
        <f>COUNTIFS(GNA_ANNA_MTLM_bugs!B:B,Overall_indicator!B28, GNA_ANNA_MTLM_bugs!S:S, "ext*",GNA_ANNA_MTLM_bugs!U:U, "GNA_ANNA_ACE-MTLSOCM")</f>
        <v>0</v>
      </c>
      <c r="AD28" s="24">
        <f t="shared" si="16"/>
        <v>2</v>
      </c>
      <c r="AE28" s="25">
        <f>COUNTIFS(GNA_ANNA_MTLM_bugs!B:B,Overall_indicator!B28, GNA_ANNA_MTLM_bugs!S:S, "sighting",GNA_ANNA_MTLM_bugs!U:U, "GNA_ANNA_ACE-MTLSOCM")</f>
        <v>1</v>
      </c>
      <c r="AF28" s="24">
        <f t="shared" si="17"/>
        <v>3</v>
      </c>
      <c r="AH28" s="15" t="s">
        <v>176</v>
      </c>
      <c r="AI28" s="15">
        <f>COUNTIFS(GNA_ANNA_MTLM_bugs!B:B,Overall_indicator!B28, GNA_ANNA_MTLM_bugs!U:U,"GNA_MTLSOCM")</f>
        <v>1</v>
      </c>
      <c r="AJ28" s="18">
        <f t="shared" si="18"/>
        <v>14</v>
      </c>
      <c r="AK28" s="16">
        <f>COUNTIFS(GNA_ANNA_MTLM_bugs!Q:Q, Overall_indicator!B28, GNA_ANNA_MTLM_bugs!H:H, "reject*", GNA_ANNA_MTLM_bugs!U:U, "GNA_MTLSOCM")</f>
        <v>0</v>
      </c>
      <c r="AL28" s="18">
        <f t="shared" si="19"/>
        <v>0</v>
      </c>
      <c r="AM28" s="16">
        <f>COUNTIFS(GNA_ANNA_MTLM_bugs!P:P,Overall_indicator!B28,GNA_ANNA_MTLM_bugs!H:H, "complete*",GNA_ANNA_MTLM_bugs!U:U,"GNA_MTLSOCM")</f>
        <v>0</v>
      </c>
      <c r="AN28" s="18">
        <f t="shared" si="20"/>
        <v>1</v>
      </c>
      <c r="AO28" s="19">
        <f t="shared" si="2"/>
        <v>1</v>
      </c>
      <c r="AP28" s="15">
        <f>COUNTIFS(GNA_ANNA_MTLM_bugs!O:O,Overall_indicator!B28,GNA_ANNA_MTLM_bugs!H:H,"repo_modified", GNA_ANNA_MTLM_bugs!U:U, "GNA_MTLSOCM")</f>
        <v>0</v>
      </c>
      <c r="AQ28" s="18">
        <f t="shared" si="21"/>
        <v>0</v>
      </c>
      <c r="AR28" s="16">
        <f>COUNTIFS(GNA_ANNA_MTLM_bugs!R:R,Overall_indicator!B28,GNA_ANNA_MTLM_bugs!H:H,"change_define*", GNA_ANNA_MTLM_bugs!U:U, "GNA_MTLSOCM")</f>
        <v>0</v>
      </c>
      <c r="AS28" s="18">
        <f t="shared" si="22"/>
        <v>0</v>
      </c>
      <c r="AT28" s="16">
        <f>COUNTIFS(GNA_ANNA_MTLM_bugs!B:B,Overall_indicator!B28,GNA_ANNA_MTLM_bugs!H:H,"open", GNA_ANNA_MTLM_bugs!U:U,"GNA_MTLSOCM")</f>
        <v>1</v>
      </c>
      <c r="AU28" s="18">
        <f t="shared" si="23"/>
        <v>5</v>
      </c>
      <c r="AV28" s="19">
        <f t="shared" si="3"/>
        <v>5</v>
      </c>
      <c r="AW28" s="16">
        <f>COUNTIFS(GNA_ANNA_MTLM_bugs!B:B,Overall_indicator!B28,GNA_ANNA_MTLM_bugs!E:E,"doc",GNA_ANNA_MTLM_bugs!U:U, "GNA_MTLSOCM")</f>
        <v>0</v>
      </c>
      <c r="AX28" s="18">
        <f t="shared" si="24"/>
        <v>2</v>
      </c>
      <c r="AY28" s="16">
        <f>COUNTIFS(GNA_ANNA_MTLM_bugs!B:B,Overall_indicator!B28,GNA_ANNA_MTLM_bugs!E:E,"r*",GNA_ANNA_MTLM_bugs!U:U, "GNA_MTLSOCM")</f>
        <v>0</v>
      </c>
      <c r="AZ28" s="18">
        <f t="shared" si="25"/>
        <v>8</v>
      </c>
      <c r="BA28" s="16">
        <f>COUNTIFS(GNA_ANNA_MTLM_bugs!B:B,Overall_indicator!B28,GNA_ANNA_MTLM_bugs!E:E,"verif",GNA_ANNA_MTLM_bugs!U:U, "GNA_MTLSOCM")</f>
        <v>0</v>
      </c>
      <c r="BB28" s="18">
        <f t="shared" si="26"/>
        <v>1</v>
      </c>
      <c r="BC28" s="15">
        <f>COUNTIFS(GNA_ANNA_MTLM_bugs!B:B,Overall_indicator!B28,GNA_ANNA_MTLM_bugs!E:E,"other",GNA_ANNA_MTLM_bugs!U:U, "GNA_MTLSOCM")</f>
        <v>0</v>
      </c>
      <c r="BD28" s="18">
        <f t="shared" si="27"/>
        <v>2</v>
      </c>
      <c r="BE28" s="15">
        <f>COUNTIFS(GNA_ANNA_MTLM_bugs!B:B,Overall_indicator!B28,GNA_ANNA_MTLM_bugs!E:E,"tfm",  GNA_ANNA_MTLM_bugs!U:U, "GNA_MTLSOCM") + COUNTIFS(GNA_ANNA_MTLM_bugs!B:B,Overall_indicator!B28,GNA_ANNA_MTLM_bugs!E:E,"support",  GNA_ANNA_MTLM_bugs!U:U, "GNA_MTLSOCM")</f>
        <v>1</v>
      </c>
      <c r="BF28" s="18">
        <f t="shared" si="28"/>
        <v>1</v>
      </c>
      <c r="BG28" s="16">
        <f>COUNTIFS(GNA_ANNA_MTLM_bugs!B:B,Overall_indicator!B28,GNA_ANNA_MTLM_bugs!S:S,"int*", GNA_ANNA_MTLM_bugs!U:U,"GNA_MTLSOCM")</f>
        <v>0</v>
      </c>
      <c r="BH28" s="18">
        <f t="shared" si="29"/>
        <v>11</v>
      </c>
      <c r="BI28" s="15">
        <f>COUNTIFS(GNA_ANNA_MTLM_bugs!B:B,Overall_indicator!B28,GNA_ANNA_MTLM_bugs!S:S,"ext*", GNA_ANNA_MTLM_bugs!U:U,"GNA_MTLSOCM")</f>
        <v>1</v>
      </c>
      <c r="BJ28" s="18">
        <f t="shared" si="30"/>
        <v>1</v>
      </c>
      <c r="BK28" s="15">
        <f>COUNTIFS(GNA_ANNA_MTLM_bugs!B:B,Overall_indicator!B28,GNA_ANNA_MTLM_bugs!S:S,"sighting", GNA_ANNA_MTLM_bugs!U:U,"GNA_MTLSOCM")</f>
        <v>0</v>
      </c>
      <c r="BL28" s="18">
        <f t="shared" si="31"/>
        <v>1</v>
      </c>
    </row>
    <row r="29" spans="2:64" x14ac:dyDescent="0.3">
      <c r="B29" s="22" t="s">
        <v>177</v>
      </c>
      <c r="C29" s="23">
        <f>COUNTIFS(GNA_ANNA_MTLM_bugs!B:B,Overall_indicator!B29, GNA_ANNA_MTLM_bugs!U:U,"GNA_ANNA_ACE-MTLSOCM")</f>
        <v>4</v>
      </c>
      <c r="D29" s="24">
        <f t="shared" si="4"/>
        <v>71</v>
      </c>
      <c r="E29" s="25">
        <f>COUNTIFS(GNA_ANNA_MTLM_bugs!Q:Q, Overall_indicator!B29, GNA_ANNA_MTLM_bugs!H:H, "reject*", GNA_ANNA_MTLM_bugs!U:U, "GNA_ANNA_ACE-MTLSOCM")</f>
        <v>0</v>
      </c>
      <c r="F29" s="24">
        <f t="shared" si="5"/>
        <v>5</v>
      </c>
      <c r="G29" s="25">
        <f>COUNTIFS(GNA_ANNA_MTLM_bugs!P:P,Overall_indicator!B29,GNA_ANNA_MTLM_bugs!H:H, "complete*",GNA_ANNA_MTLM_bugs!U:U,"GNA_ANNA_ACE-MTLSOCM")</f>
        <v>3</v>
      </c>
      <c r="H29" s="24">
        <f t="shared" si="6"/>
        <v>34</v>
      </c>
      <c r="I29" s="26">
        <f t="shared" si="0"/>
        <v>39</v>
      </c>
      <c r="J29" s="23">
        <f>COUNTIFS(GNA_ANNA_MTLM_bugs!O:O,Overall_indicator!B29,GNA_ANNA_MTLM_bugs!H:H,"repo_modified", GNA_ANNA_MTLM_bugs!U:U, "GNA_ANNA_ACE-MTLSOCM")</f>
        <v>0</v>
      </c>
      <c r="K29" s="24">
        <f t="shared" si="7"/>
        <v>0</v>
      </c>
      <c r="L29" s="25">
        <f>COUNTIFS(GNA_ANNA_MTLM_bugs!R:R,Overall_indicator!B29,GNA_ANNA_MTLM_bugs!H:H,"change_define*", GNA_ANNA_MTLM_bugs!U:U, "GNA_ANNA_ACE-MTLSOCM")</f>
        <v>0</v>
      </c>
      <c r="M29" s="24">
        <f t="shared" si="8"/>
        <v>0</v>
      </c>
      <c r="N29" s="25">
        <f>COUNTIFS(GNA_ANNA_MTLM_bugs!B:B,Overall_indicator!B29,GNA_ANNA_MTLM_bugs!H:H,"open", GNA_ANNA_MTLM_bugs!U:U,"GNA_ANNA_ACE-MTLSOCM")</f>
        <v>1</v>
      </c>
      <c r="O29" s="24">
        <f t="shared" si="9"/>
        <v>8</v>
      </c>
      <c r="P29" s="26">
        <f t="shared" si="1"/>
        <v>8</v>
      </c>
      <c r="Q29" s="25">
        <f>COUNTIFS(GNA_ANNA_MTLM_bugs!B:B,Overall_indicator!B29,GNA_ANNA_MTLM_bugs!E:E,"doc",GNA_ANNA_MTLM_bugs!U:U, "GNA_ANNA_ACE-MTLSOCM")</f>
        <v>0</v>
      </c>
      <c r="R29" s="24">
        <f t="shared" si="10"/>
        <v>13</v>
      </c>
      <c r="S29" s="25">
        <f>COUNTIFS(GNA_ANNA_MTLM_bugs!B:B,Overall_indicator!B29,GNA_ANNA_MTLM_bugs!E:E,"r*", GNA_ANNA_MTLM_bugs!U:U, "GNA_ANNA_ACE-MTLSOCM")</f>
        <v>3</v>
      </c>
      <c r="T29" s="24">
        <f t="shared" si="11"/>
        <v>44</v>
      </c>
      <c r="U29" s="25">
        <f>COUNTIFS(GNA_ANNA_MTLM_bugs!B:B,Overall_indicator!B29,GNA_ANNA_MTLM_bugs!E:E,"verif", GNA_ANNA_MTLM_bugs!U:U, "GNA_ANNA_ACE-MTLSOCM")</f>
        <v>0</v>
      </c>
      <c r="V29" s="24">
        <f t="shared" si="12"/>
        <v>9</v>
      </c>
      <c r="W29" s="23">
        <f>COUNTIFS(GNA_ANNA_MTLM_bugs!B:B,Overall_indicator!B29,GNA_ANNA_MTLM_bugs!E:E,"other", GNA_ANNA_MTLM_bugs!U:U, "GNA_ANNA_ACE-MTLSOCM")</f>
        <v>1</v>
      </c>
      <c r="X29" s="24">
        <f t="shared" si="13"/>
        <v>3</v>
      </c>
      <c r="Y29" s="23">
        <f>COUNTIFS(GNA_ANNA_MTLM_bugs!B:B,Overall_indicator!B29,GNA_ANNA_MTLM_bugs!E:E,"tfm",  GNA_ANNA_MTLM_bugs!U:U, "GNA_ANNA_ACE-MTLSOCM") + COUNTIFS(GNA_ANNA_MTLM_bugs!B:B,Overall_indicator!B29,GNA_ANNA_MTLM_bugs!E:E,"support",  GNA_ANNA_MTLM_bugs!U:U, "GNA_ANNA_ACE-MTLSOCM")</f>
        <v>0</v>
      </c>
      <c r="Z29" s="24">
        <f t="shared" si="14"/>
        <v>2</v>
      </c>
      <c r="AA29" s="25">
        <f>COUNTIFS(GNA_ANNA_MTLM_bugs!B:B,Overall_indicator!B29, GNA_ANNA_MTLM_bugs!S:S, "int*",GNA_ANNA_MTLM_bugs!U:U, "GNA_ANNA_ACE-MTLSOCM")</f>
        <v>4</v>
      </c>
      <c r="AB29" s="24">
        <f t="shared" si="15"/>
        <v>66</v>
      </c>
      <c r="AC29" s="25">
        <f>COUNTIFS(GNA_ANNA_MTLM_bugs!B:B,Overall_indicator!B29, GNA_ANNA_MTLM_bugs!S:S, "ext*",GNA_ANNA_MTLM_bugs!U:U, "GNA_ANNA_ACE-MTLSOCM")</f>
        <v>0</v>
      </c>
      <c r="AD29" s="24">
        <f t="shared" si="16"/>
        <v>2</v>
      </c>
      <c r="AE29" s="25">
        <f>COUNTIFS(GNA_ANNA_MTLM_bugs!B:B,Overall_indicator!B29, GNA_ANNA_MTLM_bugs!S:S, "sighting",GNA_ANNA_MTLM_bugs!U:U, "GNA_ANNA_ACE-MTLSOCM")</f>
        <v>0</v>
      </c>
      <c r="AF29" s="24">
        <f t="shared" si="17"/>
        <v>3</v>
      </c>
      <c r="AH29" s="15" t="s">
        <v>177</v>
      </c>
      <c r="AI29" s="15">
        <f>COUNTIFS(GNA_ANNA_MTLM_bugs!B:B,Overall_indicator!B29, GNA_ANNA_MTLM_bugs!U:U,"GNA_MTLSOCM")</f>
        <v>1</v>
      </c>
      <c r="AJ29" s="18">
        <f t="shared" si="18"/>
        <v>15</v>
      </c>
      <c r="AK29" s="16">
        <f>COUNTIFS(GNA_ANNA_MTLM_bugs!Q:Q, Overall_indicator!B29, GNA_ANNA_MTLM_bugs!H:H, "reject*", GNA_ANNA_MTLM_bugs!U:U, "GNA_MTLSOCM")</f>
        <v>0</v>
      </c>
      <c r="AL29" s="18">
        <f t="shared" si="19"/>
        <v>0</v>
      </c>
      <c r="AM29" s="16">
        <f>COUNTIFS(GNA_ANNA_MTLM_bugs!P:P,Overall_indicator!B29,GNA_ANNA_MTLM_bugs!H:H, "complete*",GNA_ANNA_MTLM_bugs!U:U,"GNA_MTLSOCM")</f>
        <v>1</v>
      </c>
      <c r="AN29" s="18">
        <f t="shared" si="20"/>
        <v>2</v>
      </c>
      <c r="AO29" s="19">
        <f t="shared" si="2"/>
        <v>2</v>
      </c>
      <c r="AP29" s="15">
        <f>COUNTIFS(GNA_ANNA_MTLM_bugs!O:O,Overall_indicator!B29,GNA_ANNA_MTLM_bugs!H:H,"repo_modified", GNA_ANNA_MTLM_bugs!U:U, "GNA_MTLSOCM")</f>
        <v>0</v>
      </c>
      <c r="AQ29" s="18">
        <f t="shared" si="21"/>
        <v>0</v>
      </c>
      <c r="AR29" s="16">
        <f>COUNTIFS(GNA_ANNA_MTLM_bugs!R:R,Overall_indicator!B29,GNA_ANNA_MTLM_bugs!H:H,"change_define*", GNA_ANNA_MTLM_bugs!U:U, "GNA_MTLSOCM")</f>
        <v>0</v>
      </c>
      <c r="AS29" s="18">
        <f t="shared" si="22"/>
        <v>0</v>
      </c>
      <c r="AT29" s="16">
        <f>COUNTIFS(GNA_ANNA_MTLM_bugs!B:B,Overall_indicator!B29,GNA_ANNA_MTLM_bugs!H:H,"open", GNA_ANNA_MTLM_bugs!U:U,"GNA_MTLSOCM")</f>
        <v>0</v>
      </c>
      <c r="AU29" s="18">
        <f t="shared" si="23"/>
        <v>5</v>
      </c>
      <c r="AV29" s="19">
        <f t="shared" si="3"/>
        <v>5</v>
      </c>
      <c r="AW29" s="16">
        <f>COUNTIFS(GNA_ANNA_MTLM_bugs!B:B,Overall_indicator!B29,GNA_ANNA_MTLM_bugs!E:E,"doc",GNA_ANNA_MTLM_bugs!U:U, "GNA_MTLSOCM")</f>
        <v>0</v>
      </c>
      <c r="AX29" s="18">
        <f t="shared" si="24"/>
        <v>2</v>
      </c>
      <c r="AY29" s="16">
        <f>COUNTIFS(GNA_ANNA_MTLM_bugs!B:B,Overall_indicator!B29,GNA_ANNA_MTLM_bugs!E:E,"r*",GNA_ANNA_MTLM_bugs!U:U, "GNA_MTLSOCM")</f>
        <v>0</v>
      </c>
      <c r="AZ29" s="18">
        <f t="shared" si="25"/>
        <v>8</v>
      </c>
      <c r="BA29" s="16">
        <f>COUNTIFS(GNA_ANNA_MTLM_bugs!B:B,Overall_indicator!B29,GNA_ANNA_MTLM_bugs!E:E,"verif",GNA_ANNA_MTLM_bugs!U:U, "GNA_MTLSOCM")</f>
        <v>1</v>
      </c>
      <c r="BB29" s="18">
        <f t="shared" si="26"/>
        <v>2</v>
      </c>
      <c r="BC29" s="15">
        <f>COUNTIFS(GNA_ANNA_MTLM_bugs!B:B,Overall_indicator!B29,GNA_ANNA_MTLM_bugs!E:E,"other",GNA_ANNA_MTLM_bugs!U:U, "GNA_MTLSOCM")</f>
        <v>0</v>
      </c>
      <c r="BD29" s="18">
        <f t="shared" si="27"/>
        <v>2</v>
      </c>
      <c r="BE29" s="15">
        <f>COUNTIFS(GNA_ANNA_MTLM_bugs!B:B,Overall_indicator!B29,GNA_ANNA_MTLM_bugs!E:E,"tfm",  GNA_ANNA_MTLM_bugs!U:U, "GNA_MTLSOCM") + COUNTIFS(GNA_ANNA_MTLM_bugs!B:B,Overall_indicator!B29,GNA_ANNA_MTLM_bugs!E:E,"support",  GNA_ANNA_MTLM_bugs!U:U, "GNA_MTLSOCM")</f>
        <v>0</v>
      </c>
      <c r="BF29" s="18">
        <f t="shared" si="28"/>
        <v>1</v>
      </c>
      <c r="BG29" s="16">
        <f>COUNTIFS(GNA_ANNA_MTLM_bugs!B:B,Overall_indicator!B29,GNA_ANNA_MTLM_bugs!S:S,"int*", GNA_ANNA_MTLM_bugs!U:U,"GNA_MTLSOCM")</f>
        <v>1</v>
      </c>
      <c r="BH29" s="18">
        <f t="shared" si="29"/>
        <v>12</v>
      </c>
      <c r="BI29" s="15">
        <f>COUNTIFS(GNA_ANNA_MTLM_bugs!B:B,Overall_indicator!B29,GNA_ANNA_MTLM_bugs!S:S,"ext*", GNA_ANNA_MTLM_bugs!U:U,"GNA_MTLSOCM")</f>
        <v>0</v>
      </c>
      <c r="BJ29" s="18">
        <f t="shared" si="30"/>
        <v>1</v>
      </c>
      <c r="BK29" s="15">
        <f>COUNTIFS(GNA_ANNA_MTLM_bugs!B:B,Overall_indicator!B29,GNA_ANNA_MTLM_bugs!S:S,"sighting", GNA_ANNA_MTLM_bugs!U:U,"GNA_MTLSOCM")</f>
        <v>0</v>
      </c>
      <c r="BL29" s="18">
        <f t="shared" si="31"/>
        <v>1</v>
      </c>
    </row>
    <row r="30" spans="2:64" x14ac:dyDescent="0.3">
      <c r="B30" s="22" t="s">
        <v>178</v>
      </c>
      <c r="C30" s="23">
        <f>COUNTIFS(GNA_ANNA_MTLM_bugs!B:B,Overall_indicator!B30, GNA_ANNA_MTLM_bugs!U:U,"GNA_ANNA_ACE-MTLSOCM")</f>
        <v>1</v>
      </c>
      <c r="D30" s="24">
        <f t="shared" si="4"/>
        <v>72</v>
      </c>
      <c r="E30" s="25">
        <f>COUNTIFS(GNA_ANNA_MTLM_bugs!Q:Q, Overall_indicator!B30, GNA_ANNA_MTLM_bugs!H:H, "reject*", GNA_ANNA_MTLM_bugs!U:U, "GNA_ANNA_ACE-MTLSOCM")</f>
        <v>0</v>
      </c>
      <c r="F30" s="24">
        <f t="shared" si="5"/>
        <v>5</v>
      </c>
      <c r="G30" s="25">
        <f>COUNTIFS(GNA_ANNA_MTLM_bugs!P:P,Overall_indicator!B30,GNA_ANNA_MTLM_bugs!H:H, "complete*",GNA_ANNA_MTLM_bugs!U:U,"GNA_ANNA_ACE-MTLSOCM")</f>
        <v>1</v>
      </c>
      <c r="H30" s="24">
        <f t="shared" si="6"/>
        <v>35</v>
      </c>
      <c r="I30" s="26">
        <f t="shared" si="0"/>
        <v>40</v>
      </c>
      <c r="J30" s="23">
        <f>COUNTIFS(GNA_ANNA_MTLM_bugs!O:O,Overall_indicator!B30,GNA_ANNA_MTLM_bugs!H:H,"repo_modified", GNA_ANNA_MTLM_bugs!U:U, "GNA_ANNA_ACE-MTLSOCM")</f>
        <v>0</v>
      </c>
      <c r="K30" s="24">
        <f t="shared" si="7"/>
        <v>0</v>
      </c>
      <c r="L30" s="25">
        <f>COUNTIFS(GNA_ANNA_MTLM_bugs!R:R,Overall_indicator!B30,GNA_ANNA_MTLM_bugs!H:H,"change_define*", GNA_ANNA_MTLM_bugs!U:U, "GNA_ANNA_ACE-MTLSOCM")</f>
        <v>0</v>
      </c>
      <c r="M30" s="24">
        <f t="shared" si="8"/>
        <v>0</v>
      </c>
      <c r="N30" s="25">
        <f>COUNTIFS(GNA_ANNA_MTLM_bugs!B:B,Overall_indicator!B30,GNA_ANNA_MTLM_bugs!H:H,"open", GNA_ANNA_MTLM_bugs!U:U,"GNA_ANNA_ACE-MTLSOCM")</f>
        <v>0</v>
      </c>
      <c r="O30" s="24">
        <f t="shared" si="9"/>
        <v>8</v>
      </c>
      <c r="P30" s="26">
        <f t="shared" si="1"/>
        <v>8</v>
      </c>
      <c r="Q30" s="25">
        <f>COUNTIFS(GNA_ANNA_MTLM_bugs!B:B,Overall_indicator!B30,GNA_ANNA_MTLM_bugs!E:E,"doc",GNA_ANNA_MTLM_bugs!U:U, "GNA_ANNA_ACE-MTLSOCM")</f>
        <v>0</v>
      </c>
      <c r="R30" s="24">
        <f t="shared" si="10"/>
        <v>13</v>
      </c>
      <c r="S30" s="25">
        <f>COUNTIFS(GNA_ANNA_MTLM_bugs!B:B,Overall_indicator!B30,GNA_ANNA_MTLM_bugs!E:E,"r*", GNA_ANNA_MTLM_bugs!U:U, "GNA_ANNA_ACE-MTLSOCM")</f>
        <v>1</v>
      </c>
      <c r="T30" s="24">
        <f t="shared" si="11"/>
        <v>45</v>
      </c>
      <c r="U30" s="25">
        <f>COUNTIFS(GNA_ANNA_MTLM_bugs!B:B,Overall_indicator!B30,GNA_ANNA_MTLM_bugs!E:E,"verif", GNA_ANNA_MTLM_bugs!U:U, "GNA_ANNA_ACE-MTLSOCM")</f>
        <v>0</v>
      </c>
      <c r="V30" s="24">
        <f t="shared" si="12"/>
        <v>9</v>
      </c>
      <c r="W30" s="23">
        <f>COUNTIFS(GNA_ANNA_MTLM_bugs!B:B,Overall_indicator!B30,GNA_ANNA_MTLM_bugs!E:E,"other", GNA_ANNA_MTLM_bugs!U:U, "GNA_ANNA_ACE-MTLSOCM")</f>
        <v>0</v>
      </c>
      <c r="X30" s="24">
        <f t="shared" si="13"/>
        <v>3</v>
      </c>
      <c r="Y30" s="23">
        <f>COUNTIFS(GNA_ANNA_MTLM_bugs!B:B,Overall_indicator!B30,GNA_ANNA_MTLM_bugs!E:E,"tfm",  GNA_ANNA_MTLM_bugs!U:U, "GNA_ANNA_ACE-MTLSOCM") + COUNTIFS(GNA_ANNA_MTLM_bugs!B:B,Overall_indicator!B30,GNA_ANNA_MTLM_bugs!E:E,"support",  GNA_ANNA_MTLM_bugs!U:U, "GNA_ANNA_ACE-MTLSOCM")</f>
        <v>0</v>
      </c>
      <c r="Z30" s="24">
        <f t="shared" si="14"/>
        <v>2</v>
      </c>
      <c r="AA30" s="25">
        <f>COUNTIFS(GNA_ANNA_MTLM_bugs!B:B,Overall_indicator!B30, GNA_ANNA_MTLM_bugs!S:S, "int*",GNA_ANNA_MTLM_bugs!U:U, "GNA_ANNA_ACE-MTLSOCM")</f>
        <v>1</v>
      </c>
      <c r="AB30" s="24">
        <f t="shared" si="15"/>
        <v>67</v>
      </c>
      <c r="AC30" s="25">
        <f>COUNTIFS(GNA_ANNA_MTLM_bugs!B:B,Overall_indicator!B30, GNA_ANNA_MTLM_bugs!S:S, "ext*",GNA_ANNA_MTLM_bugs!U:U, "GNA_ANNA_ACE-MTLSOCM")</f>
        <v>0</v>
      </c>
      <c r="AD30" s="24">
        <f t="shared" si="16"/>
        <v>2</v>
      </c>
      <c r="AE30" s="25">
        <f>COUNTIFS(GNA_ANNA_MTLM_bugs!B:B,Overall_indicator!B30, GNA_ANNA_MTLM_bugs!S:S, "sighting",GNA_ANNA_MTLM_bugs!U:U, "GNA_ANNA_ACE-MTLSOCM")</f>
        <v>0</v>
      </c>
      <c r="AF30" s="24">
        <f t="shared" si="17"/>
        <v>3</v>
      </c>
      <c r="AH30" s="15" t="s">
        <v>178</v>
      </c>
      <c r="AI30" s="15">
        <f>COUNTIFS(GNA_ANNA_MTLM_bugs!B:B,Overall_indicator!B30, GNA_ANNA_MTLM_bugs!U:U,"GNA_MTLSOCM")</f>
        <v>5</v>
      </c>
      <c r="AJ30" s="18">
        <f t="shared" si="18"/>
        <v>20</v>
      </c>
      <c r="AK30" s="16">
        <f>COUNTIFS(GNA_ANNA_MTLM_bugs!Q:Q, Overall_indicator!B30, GNA_ANNA_MTLM_bugs!H:H, "reject*", GNA_ANNA_MTLM_bugs!U:U, "GNA_MTLSOCM")</f>
        <v>0</v>
      </c>
      <c r="AL30" s="18">
        <f t="shared" si="19"/>
        <v>0</v>
      </c>
      <c r="AM30" s="16">
        <f>COUNTIFS(GNA_ANNA_MTLM_bugs!P:P,Overall_indicator!B30,GNA_ANNA_MTLM_bugs!H:H, "complete*",GNA_ANNA_MTLM_bugs!U:U,"GNA_MTLSOCM")</f>
        <v>1</v>
      </c>
      <c r="AN30" s="18">
        <f t="shared" si="20"/>
        <v>3</v>
      </c>
      <c r="AO30" s="19">
        <f t="shared" si="2"/>
        <v>3</v>
      </c>
      <c r="AP30" s="15">
        <f>COUNTIFS(GNA_ANNA_MTLM_bugs!O:O,Overall_indicator!B30,GNA_ANNA_MTLM_bugs!H:H,"repo_modified", GNA_ANNA_MTLM_bugs!U:U, "GNA_MTLSOCM")</f>
        <v>0</v>
      </c>
      <c r="AQ30" s="18">
        <f t="shared" si="21"/>
        <v>0</v>
      </c>
      <c r="AR30" s="16">
        <f>COUNTIFS(GNA_ANNA_MTLM_bugs!R:R,Overall_indicator!B30,GNA_ANNA_MTLM_bugs!H:H,"change_define*", GNA_ANNA_MTLM_bugs!U:U, "GNA_MTLSOCM")</f>
        <v>0</v>
      </c>
      <c r="AS30" s="18">
        <f t="shared" si="22"/>
        <v>0</v>
      </c>
      <c r="AT30" s="16">
        <f>COUNTIFS(GNA_ANNA_MTLM_bugs!B:B,Overall_indicator!B30,GNA_ANNA_MTLM_bugs!H:H,"open", GNA_ANNA_MTLM_bugs!U:U,"GNA_MTLSOCM")</f>
        <v>1</v>
      </c>
      <c r="AU30" s="18">
        <f t="shared" si="23"/>
        <v>6</v>
      </c>
      <c r="AV30" s="19">
        <f t="shared" si="3"/>
        <v>6</v>
      </c>
      <c r="AW30" s="16">
        <f>COUNTIFS(GNA_ANNA_MTLM_bugs!B:B,Overall_indicator!B30,GNA_ANNA_MTLM_bugs!E:E,"doc",GNA_ANNA_MTLM_bugs!U:U, "GNA_MTLSOCM")</f>
        <v>1</v>
      </c>
      <c r="AX30" s="18">
        <f t="shared" si="24"/>
        <v>3</v>
      </c>
      <c r="AY30" s="16">
        <f>COUNTIFS(GNA_ANNA_MTLM_bugs!B:B,Overall_indicator!B30,GNA_ANNA_MTLM_bugs!E:E,"r*",GNA_ANNA_MTLM_bugs!U:U, "GNA_MTLSOCM")</f>
        <v>1</v>
      </c>
      <c r="AZ30" s="18">
        <f t="shared" si="25"/>
        <v>9</v>
      </c>
      <c r="BA30" s="16">
        <f>COUNTIFS(GNA_ANNA_MTLM_bugs!B:B,Overall_indicator!B30,GNA_ANNA_MTLM_bugs!E:E,"verif",GNA_ANNA_MTLM_bugs!U:U, "GNA_MTLSOCM")</f>
        <v>2</v>
      </c>
      <c r="BB30" s="18">
        <f t="shared" si="26"/>
        <v>4</v>
      </c>
      <c r="BC30" s="15">
        <f>COUNTIFS(GNA_ANNA_MTLM_bugs!B:B,Overall_indicator!B30,GNA_ANNA_MTLM_bugs!E:E,"other",GNA_ANNA_MTLM_bugs!U:U, "GNA_MTLSOCM")</f>
        <v>0</v>
      </c>
      <c r="BD30" s="18">
        <f t="shared" si="27"/>
        <v>2</v>
      </c>
      <c r="BE30" s="15">
        <f>COUNTIFS(GNA_ANNA_MTLM_bugs!B:B,Overall_indicator!B30,GNA_ANNA_MTLM_bugs!E:E,"tfm",  GNA_ANNA_MTLM_bugs!U:U, "GNA_MTLSOCM") + COUNTIFS(GNA_ANNA_MTLM_bugs!B:B,Overall_indicator!B30,GNA_ANNA_MTLM_bugs!E:E,"support",  GNA_ANNA_MTLM_bugs!U:U, "GNA_MTLSOCM")</f>
        <v>1</v>
      </c>
      <c r="BF30" s="18">
        <f t="shared" si="28"/>
        <v>2</v>
      </c>
      <c r="BG30" s="16">
        <f>COUNTIFS(GNA_ANNA_MTLM_bugs!B:B,Overall_indicator!B30,GNA_ANNA_MTLM_bugs!S:S,"int*", GNA_ANNA_MTLM_bugs!U:U,"GNA_MTLSOCM")</f>
        <v>4</v>
      </c>
      <c r="BH30" s="18">
        <f t="shared" si="29"/>
        <v>16</v>
      </c>
      <c r="BI30" s="15">
        <f>COUNTIFS(GNA_ANNA_MTLM_bugs!B:B,Overall_indicator!B30,GNA_ANNA_MTLM_bugs!S:S,"ext*", GNA_ANNA_MTLM_bugs!U:U,"GNA_MTLSOCM")</f>
        <v>1</v>
      </c>
      <c r="BJ30" s="18">
        <f t="shared" si="30"/>
        <v>2</v>
      </c>
      <c r="BK30" s="15">
        <f>COUNTIFS(GNA_ANNA_MTLM_bugs!B:B,Overall_indicator!B30,GNA_ANNA_MTLM_bugs!S:S,"sighting", GNA_ANNA_MTLM_bugs!U:U,"GNA_MTLSOCM")</f>
        <v>0</v>
      </c>
      <c r="BL30" s="18">
        <f t="shared" si="31"/>
        <v>1</v>
      </c>
    </row>
    <row r="31" spans="2:64" x14ac:dyDescent="0.3">
      <c r="B31" s="22" t="s">
        <v>179</v>
      </c>
      <c r="C31" s="23">
        <f>COUNTIFS(GNA_ANNA_MTLM_bugs!B:B,Overall_indicator!B31, GNA_ANNA_MTLM_bugs!U:U,"GNA_ANNA_ACE-MTLSOCM")</f>
        <v>2</v>
      </c>
      <c r="D31" s="24">
        <f t="shared" si="4"/>
        <v>74</v>
      </c>
      <c r="E31" s="25">
        <f>COUNTIFS(GNA_ANNA_MTLM_bugs!Q:Q, Overall_indicator!B31, GNA_ANNA_MTLM_bugs!H:H, "reject*", GNA_ANNA_MTLM_bugs!U:U, "GNA_ANNA_ACE-MTLSOCM")</f>
        <v>0</v>
      </c>
      <c r="F31" s="24">
        <f t="shared" si="5"/>
        <v>5</v>
      </c>
      <c r="G31" s="25">
        <f>COUNTIFS(GNA_ANNA_MTLM_bugs!P:P,Overall_indicator!B31,GNA_ANNA_MTLM_bugs!H:H, "complete*",GNA_ANNA_MTLM_bugs!U:U,"GNA_ANNA_ACE-MTLSOCM")</f>
        <v>4</v>
      </c>
      <c r="H31" s="24">
        <f t="shared" si="6"/>
        <v>39</v>
      </c>
      <c r="I31" s="26">
        <f t="shared" si="0"/>
        <v>44</v>
      </c>
      <c r="J31" s="23">
        <f>COUNTIFS(GNA_ANNA_MTLM_bugs!O:O,Overall_indicator!B31,GNA_ANNA_MTLM_bugs!H:H,"repo_modified", GNA_ANNA_MTLM_bugs!U:U, "GNA_ANNA_ACE-MTLSOCM")</f>
        <v>0</v>
      </c>
      <c r="K31" s="24">
        <f t="shared" si="7"/>
        <v>0</v>
      </c>
      <c r="L31" s="25">
        <f>COUNTIFS(GNA_ANNA_MTLM_bugs!R:R,Overall_indicator!B31,GNA_ANNA_MTLM_bugs!H:H,"change_define*", GNA_ANNA_MTLM_bugs!U:U, "GNA_ANNA_ACE-MTLSOCM")</f>
        <v>0</v>
      </c>
      <c r="M31" s="24">
        <f t="shared" si="8"/>
        <v>0</v>
      </c>
      <c r="N31" s="25">
        <f>COUNTIFS(GNA_ANNA_MTLM_bugs!B:B,Overall_indicator!B31,GNA_ANNA_MTLM_bugs!H:H,"open", GNA_ANNA_MTLM_bugs!U:U,"GNA_ANNA_ACE-MTLSOCM")</f>
        <v>0</v>
      </c>
      <c r="O31" s="24">
        <f t="shared" si="9"/>
        <v>8</v>
      </c>
      <c r="P31" s="26">
        <f t="shared" si="1"/>
        <v>8</v>
      </c>
      <c r="Q31" s="25">
        <f>COUNTIFS(GNA_ANNA_MTLM_bugs!B:B,Overall_indicator!B31,GNA_ANNA_MTLM_bugs!E:E,"doc",GNA_ANNA_MTLM_bugs!U:U, "GNA_ANNA_ACE-MTLSOCM")</f>
        <v>0</v>
      </c>
      <c r="R31" s="24">
        <f t="shared" si="10"/>
        <v>13</v>
      </c>
      <c r="S31" s="25">
        <f>COUNTIFS(GNA_ANNA_MTLM_bugs!B:B,Overall_indicator!B31,GNA_ANNA_MTLM_bugs!E:E,"r*", GNA_ANNA_MTLM_bugs!U:U, "GNA_ANNA_ACE-MTLSOCM")</f>
        <v>2</v>
      </c>
      <c r="T31" s="24">
        <f t="shared" si="11"/>
        <v>47</v>
      </c>
      <c r="U31" s="25">
        <f>COUNTIFS(GNA_ANNA_MTLM_bugs!B:B,Overall_indicator!B31,GNA_ANNA_MTLM_bugs!E:E,"verif", GNA_ANNA_MTLM_bugs!U:U, "GNA_ANNA_ACE-MTLSOCM")</f>
        <v>0</v>
      </c>
      <c r="V31" s="24">
        <f t="shared" si="12"/>
        <v>9</v>
      </c>
      <c r="W31" s="23">
        <f>COUNTIFS(GNA_ANNA_MTLM_bugs!B:B,Overall_indicator!B31,GNA_ANNA_MTLM_bugs!E:E,"other", GNA_ANNA_MTLM_bugs!U:U, "GNA_ANNA_ACE-MTLSOCM")</f>
        <v>0</v>
      </c>
      <c r="X31" s="24">
        <f t="shared" si="13"/>
        <v>3</v>
      </c>
      <c r="Y31" s="23">
        <f>COUNTIFS(GNA_ANNA_MTLM_bugs!B:B,Overall_indicator!B31,GNA_ANNA_MTLM_bugs!E:E,"tfm",  GNA_ANNA_MTLM_bugs!U:U, "GNA_ANNA_ACE-MTLSOCM") + COUNTIFS(GNA_ANNA_MTLM_bugs!B:B,Overall_indicator!B31,GNA_ANNA_MTLM_bugs!E:E,"support",  GNA_ANNA_MTLM_bugs!U:U, "GNA_ANNA_ACE-MTLSOCM")</f>
        <v>0</v>
      </c>
      <c r="Z31" s="24">
        <f t="shared" si="14"/>
        <v>2</v>
      </c>
      <c r="AA31" s="25">
        <f>COUNTIFS(GNA_ANNA_MTLM_bugs!B:B,Overall_indicator!B31, GNA_ANNA_MTLM_bugs!S:S, "int*",GNA_ANNA_MTLM_bugs!U:U, "GNA_ANNA_ACE-MTLSOCM")</f>
        <v>2</v>
      </c>
      <c r="AB31" s="24">
        <f t="shared" si="15"/>
        <v>69</v>
      </c>
      <c r="AC31" s="25">
        <f>COUNTIFS(GNA_ANNA_MTLM_bugs!B:B,Overall_indicator!B31, GNA_ANNA_MTLM_bugs!S:S, "ext*",GNA_ANNA_MTLM_bugs!U:U, "GNA_ANNA_ACE-MTLSOCM")</f>
        <v>0</v>
      </c>
      <c r="AD31" s="24">
        <f t="shared" si="16"/>
        <v>2</v>
      </c>
      <c r="AE31" s="25">
        <f>COUNTIFS(GNA_ANNA_MTLM_bugs!B:B,Overall_indicator!B31, GNA_ANNA_MTLM_bugs!S:S, "sighting",GNA_ANNA_MTLM_bugs!U:U, "GNA_ANNA_ACE-MTLSOCM")</f>
        <v>0</v>
      </c>
      <c r="AF31" s="24">
        <f t="shared" si="17"/>
        <v>3</v>
      </c>
      <c r="AH31" s="15" t="s">
        <v>179</v>
      </c>
      <c r="AI31" s="15">
        <f>COUNTIFS(GNA_ANNA_MTLM_bugs!B:B,Overall_indicator!B31, GNA_ANNA_MTLM_bugs!U:U,"GNA_MTLSOCM")</f>
        <v>4</v>
      </c>
      <c r="AJ31" s="18">
        <f t="shared" si="18"/>
        <v>24</v>
      </c>
      <c r="AK31" s="16">
        <f>COUNTIFS(GNA_ANNA_MTLM_bugs!Q:Q, Overall_indicator!B31, GNA_ANNA_MTLM_bugs!H:H, "reject*", GNA_ANNA_MTLM_bugs!U:U, "GNA_MTLSOCM")</f>
        <v>0</v>
      </c>
      <c r="AL31" s="18">
        <f t="shared" si="19"/>
        <v>0</v>
      </c>
      <c r="AM31" s="16">
        <f>COUNTIFS(GNA_ANNA_MTLM_bugs!P:P,Overall_indicator!B31,GNA_ANNA_MTLM_bugs!H:H, "complete*",GNA_ANNA_MTLM_bugs!U:U,"GNA_MTLSOCM")</f>
        <v>2</v>
      </c>
      <c r="AN31" s="18">
        <f t="shared" si="20"/>
        <v>5</v>
      </c>
      <c r="AO31" s="19">
        <f t="shared" si="2"/>
        <v>5</v>
      </c>
      <c r="AP31" s="15">
        <f>COUNTIFS(GNA_ANNA_MTLM_bugs!O:O,Overall_indicator!B31,GNA_ANNA_MTLM_bugs!H:H,"repo_modified", GNA_ANNA_MTLM_bugs!U:U, "GNA_MTLSOCM")</f>
        <v>0</v>
      </c>
      <c r="AQ31" s="18">
        <f t="shared" si="21"/>
        <v>0</v>
      </c>
      <c r="AR31" s="16">
        <f>COUNTIFS(GNA_ANNA_MTLM_bugs!R:R,Overall_indicator!B31,GNA_ANNA_MTLM_bugs!H:H,"change_define*", GNA_ANNA_MTLM_bugs!U:U, "GNA_MTLSOCM")</f>
        <v>0</v>
      </c>
      <c r="AS31" s="18">
        <f t="shared" si="22"/>
        <v>0</v>
      </c>
      <c r="AT31" s="16">
        <f>COUNTIFS(GNA_ANNA_MTLM_bugs!B:B,Overall_indicator!B31,GNA_ANNA_MTLM_bugs!H:H,"open", GNA_ANNA_MTLM_bugs!U:U,"GNA_MTLSOCM")</f>
        <v>2</v>
      </c>
      <c r="AU31" s="18">
        <f t="shared" si="23"/>
        <v>8</v>
      </c>
      <c r="AV31" s="19">
        <f t="shared" si="3"/>
        <v>8</v>
      </c>
      <c r="AW31" s="16">
        <f>COUNTIFS(GNA_ANNA_MTLM_bugs!B:B,Overall_indicator!B31,GNA_ANNA_MTLM_bugs!E:E,"doc",GNA_ANNA_MTLM_bugs!U:U, "GNA_MTLSOCM")</f>
        <v>0</v>
      </c>
      <c r="AX31" s="18">
        <f t="shared" si="24"/>
        <v>3</v>
      </c>
      <c r="AY31" s="16">
        <f>COUNTIFS(GNA_ANNA_MTLM_bugs!B:B,Overall_indicator!B31,GNA_ANNA_MTLM_bugs!E:E,"r*",GNA_ANNA_MTLM_bugs!U:U, "GNA_MTLSOCM")</f>
        <v>3</v>
      </c>
      <c r="AZ31" s="18">
        <f t="shared" si="25"/>
        <v>12</v>
      </c>
      <c r="BA31" s="16">
        <f>COUNTIFS(GNA_ANNA_MTLM_bugs!B:B,Overall_indicator!B31,GNA_ANNA_MTLM_bugs!E:E,"verif",GNA_ANNA_MTLM_bugs!U:U, "GNA_MTLSOCM")</f>
        <v>0</v>
      </c>
      <c r="BB31" s="18">
        <f t="shared" si="26"/>
        <v>4</v>
      </c>
      <c r="BC31" s="15">
        <f>COUNTIFS(GNA_ANNA_MTLM_bugs!B:B,Overall_indicator!B31,GNA_ANNA_MTLM_bugs!E:E,"other",GNA_ANNA_MTLM_bugs!U:U, "GNA_MTLSOCM")</f>
        <v>1</v>
      </c>
      <c r="BD31" s="18">
        <f t="shared" si="27"/>
        <v>3</v>
      </c>
      <c r="BE31" s="15">
        <f>COUNTIFS(GNA_ANNA_MTLM_bugs!B:B,Overall_indicator!B31,GNA_ANNA_MTLM_bugs!E:E,"tfm",  GNA_ANNA_MTLM_bugs!U:U, "GNA_MTLSOCM") + COUNTIFS(GNA_ANNA_MTLM_bugs!B:B,Overall_indicator!B31,GNA_ANNA_MTLM_bugs!E:E,"support",  GNA_ANNA_MTLM_bugs!U:U, "GNA_MTLSOCM")</f>
        <v>0</v>
      </c>
      <c r="BF31" s="18">
        <f t="shared" si="28"/>
        <v>2</v>
      </c>
      <c r="BG31" s="16">
        <f>COUNTIFS(GNA_ANNA_MTLM_bugs!B:B,Overall_indicator!B31,GNA_ANNA_MTLM_bugs!S:S,"int*", GNA_ANNA_MTLM_bugs!U:U,"GNA_MTLSOCM")</f>
        <v>4</v>
      </c>
      <c r="BH31" s="18">
        <f t="shared" si="29"/>
        <v>20</v>
      </c>
      <c r="BI31" s="15">
        <f>COUNTIFS(GNA_ANNA_MTLM_bugs!B:B,Overall_indicator!B31,GNA_ANNA_MTLM_bugs!S:S,"ext*", GNA_ANNA_MTLM_bugs!U:U,"GNA_MTLSOCM")</f>
        <v>0</v>
      </c>
      <c r="BJ31" s="18">
        <f t="shared" si="30"/>
        <v>2</v>
      </c>
      <c r="BK31" s="15">
        <f>COUNTIFS(GNA_ANNA_MTLM_bugs!B:B,Overall_indicator!B31,GNA_ANNA_MTLM_bugs!S:S,"sighting", GNA_ANNA_MTLM_bugs!U:U,"GNA_MTLSOCM")</f>
        <v>0</v>
      </c>
      <c r="BL31" s="18">
        <f t="shared" si="31"/>
        <v>1</v>
      </c>
    </row>
    <row r="32" spans="2:64" x14ac:dyDescent="0.3">
      <c r="B32" s="22" t="s">
        <v>180</v>
      </c>
      <c r="C32" s="23">
        <f>COUNTIFS(GNA_ANNA_MTLM_bugs!B:B,Overall_indicator!B32, GNA_ANNA_MTLM_bugs!U:U,"GNA_ANNA_ACE-MTLSOCM")</f>
        <v>7</v>
      </c>
      <c r="D32" s="24">
        <f t="shared" si="4"/>
        <v>81</v>
      </c>
      <c r="E32" s="25">
        <f>COUNTIFS(GNA_ANNA_MTLM_bugs!Q:Q, Overall_indicator!B32, GNA_ANNA_MTLM_bugs!H:H, "reject*", GNA_ANNA_MTLM_bugs!U:U, "GNA_ANNA_ACE-MTLSOCM")</f>
        <v>0</v>
      </c>
      <c r="F32" s="24">
        <f t="shared" si="5"/>
        <v>5</v>
      </c>
      <c r="G32" s="25">
        <f>COUNTIFS(GNA_ANNA_MTLM_bugs!P:P,Overall_indicator!B32,GNA_ANNA_MTLM_bugs!H:H, "complete*",GNA_ANNA_MTLM_bugs!U:U,"GNA_ANNA_ACE-MTLSOCM")</f>
        <v>6</v>
      </c>
      <c r="H32" s="24">
        <f t="shared" si="6"/>
        <v>45</v>
      </c>
      <c r="I32" s="26">
        <f t="shared" si="0"/>
        <v>50</v>
      </c>
      <c r="J32" s="23">
        <f>COUNTIFS(GNA_ANNA_MTLM_bugs!O:O,Overall_indicator!B32,GNA_ANNA_MTLM_bugs!H:H,"repo_modified", GNA_ANNA_MTLM_bugs!U:U, "GNA_ANNA_ACE-MTLSOCM")</f>
        <v>1</v>
      </c>
      <c r="K32" s="24">
        <f t="shared" si="7"/>
        <v>1</v>
      </c>
      <c r="L32" s="25">
        <f>COUNTIFS(GNA_ANNA_MTLM_bugs!R:R,Overall_indicator!B32,GNA_ANNA_MTLM_bugs!H:H,"change_define*", GNA_ANNA_MTLM_bugs!U:U, "GNA_ANNA_ACE-MTLSOCM")</f>
        <v>0</v>
      </c>
      <c r="M32" s="24">
        <f t="shared" si="8"/>
        <v>0</v>
      </c>
      <c r="N32" s="25">
        <f>COUNTIFS(GNA_ANNA_MTLM_bugs!B:B,Overall_indicator!B32,GNA_ANNA_MTLM_bugs!H:H,"open", GNA_ANNA_MTLM_bugs!U:U,"GNA_ANNA_ACE-MTLSOCM")</f>
        <v>0</v>
      </c>
      <c r="O32" s="24">
        <f t="shared" si="9"/>
        <v>8</v>
      </c>
      <c r="P32" s="26">
        <f t="shared" si="1"/>
        <v>9</v>
      </c>
      <c r="Q32" s="25">
        <f>COUNTIFS(GNA_ANNA_MTLM_bugs!B:B,Overall_indicator!B32,GNA_ANNA_MTLM_bugs!E:E,"doc",GNA_ANNA_MTLM_bugs!U:U, "GNA_ANNA_ACE-MTLSOCM")</f>
        <v>4</v>
      </c>
      <c r="R32" s="24">
        <f t="shared" si="10"/>
        <v>17</v>
      </c>
      <c r="S32" s="25">
        <f>COUNTIFS(GNA_ANNA_MTLM_bugs!B:B,Overall_indicator!B32,GNA_ANNA_MTLM_bugs!E:E,"r*", GNA_ANNA_MTLM_bugs!U:U, "GNA_ANNA_ACE-MTLSOCM")</f>
        <v>3</v>
      </c>
      <c r="T32" s="24">
        <f t="shared" si="11"/>
        <v>50</v>
      </c>
      <c r="U32" s="25">
        <f>COUNTIFS(GNA_ANNA_MTLM_bugs!B:B,Overall_indicator!B32,GNA_ANNA_MTLM_bugs!E:E,"verif", GNA_ANNA_MTLM_bugs!U:U, "GNA_ANNA_ACE-MTLSOCM")</f>
        <v>0</v>
      </c>
      <c r="V32" s="24">
        <f t="shared" si="12"/>
        <v>9</v>
      </c>
      <c r="W32" s="23">
        <f>COUNTIFS(GNA_ANNA_MTLM_bugs!B:B,Overall_indicator!B32,GNA_ANNA_MTLM_bugs!E:E,"other", GNA_ANNA_MTLM_bugs!U:U, "GNA_ANNA_ACE-MTLSOCM")</f>
        <v>0</v>
      </c>
      <c r="X32" s="24">
        <f t="shared" si="13"/>
        <v>3</v>
      </c>
      <c r="Y32" s="23">
        <f>COUNTIFS(GNA_ANNA_MTLM_bugs!B:B,Overall_indicator!B32,GNA_ANNA_MTLM_bugs!E:E,"tfm",  GNA_ANNA_MTLM_bugs!U:U, "GNA_ANNA_ACE-MTLSOCM") + COUNTIFS(GNA_ANNA_MTLM_bugs!B:B,Overall_indicator!B32,GNA_ANNA_MTLM_bugs!E:E,"support",  GNA_ANNA_MTLM_bugs!U:U, "GNA_ANNA_ACE-MTLSOCM")</f>
        <v>0</v>
      </c>
      <c r="Z32" s="24">
        <f t="shared" si="14"/>
        <v>2</v>
      </c>
      <c r="AA32" s="25">
        <f>COUNTIFS(GNA_ANNA_MTLM_bugs!B:B,Overall_indicator!B32, GNA_ANNA_MTLM_bugs!S:S, "int*",GNA_ANNA_MTLM_bugs!U:U, "GNA_ANNA_ACE-MTLSOCM")</f>
        <v>6</v>
      </c>
      <c r="AB32" s="24">
        <f t="shared" si="15"/>
        <v>75</v>
      </c>
      <c r="AC32" s="25">
        <f>COUNTIFS(GNA_ANNA_MTLM_bugs!B:B,Overall_indicator!B32, GNA_ANNA_MTLM_bugs!S:S, "ext*",GNA_ANNA_MTLM_bugs!U:U, "GNA_ANNA_ACE-MTLSOCM")</f>
        <v>0</v>
      </c>
      <c r="AD32" s="24">
        <f t="shared" si="16"/>
        <v>2</v>
      </c>
      <c r="AE32" s="25">
        <f>COUNTIFS(GNA_ANNA_MTLM_bugs!B:B,Overall_indicator!B32, GNA_ANNA_MTLM_bugs!S:S, "sighting",GNA_ANNA_MTLM_bugs!U:U, "GNA_ANNA_ACE-MTLSOCM")</f>
        <v>1</v>
      </c>
      <c r="AF32" s="24">
        <f t="shared" si="17"/>
        <v>4</v>
      </c>
      <c r="AH32" s="15" t="s">
        <v>180</v>
      </c>
      <c r="AI32" s="15">
        <f>COUNTIFS(GNA_ANNA_MTLM_bugs!B:B,Overall_indicator!B32, GNA_ANNA_MTLM_bugs!U:U,"GNA_MTLSOCM")</f>
        <v>2</v>
      </c>
      <c r="AJ32" s="18">
        <f t="shared" si="18"/>
        <v>26</v>
      </c>
      <c r="AK32" s="16">
        <f>COUNTIFS(GNA_ANNA_MTLM_bugs!Q:Q, Overall_indicator!B32, GNA_ANNA_MTLM_bugs!H:H, "reject*", GNA_ANNA_MTLM_bugs!U:U, "GNA_MTLSOCM")</f>
        <v>0</v>
      </c>
      <c r="AL32" s="18">
        <f t="shared" si="19"/>
        <v>0</v>
      </c>
      <c r="AM32" s="16">
        <f>COUNTIFS(GNA_ANNA_MTLM_bugs!P:P,Overall_indicator!B32,GNA_ANNA_MTLM_bugs!H:H, "complete*",GNA_ANNA_MTLM_bugs!U:U,"GNA_MTLSOCM")</f>
        <v>0</v>
      </c>
      <c r="AN32" s="18">
        <f t="shared" si="20"/>
        <v>5</v>
      </c>
      <c r="AO32" s="19">
        <f t="shared" si="2"/>
        <v>5</v>
      </c>
      <c r="AP32" s="15">
        <f>COUNTIFS(GNA_ANNA_MTLM_bugs!O:O,Overall_indicator!B32,GNA_ANNA_MTLM_bugs!H:H,"repo_modified", GNA_ANNA_MTLM_bugs!U:U, "GNA_MTLSOCM")</f>
        <v>0</v>
      </c>
      <c r="AQ32" s="18">
        <f t="shared" si="21"/>
        <v>0</v>
      </c>
      <c r="AR32" s="16">
        <f>COUNTIFS(GNA_ANNA_MTLM_bugs!R:R,Overall_indicator!B32,GNA_ANNA_MTLM_bugs!H:H,"change_define*", GNA_ANNA_MTLM_bugs!U:U, "GNA_MTLSOCM")</f>
        <v>0</v>
      </c>
      <c r="AS32" s="18">
        <f t="shared" si="22"/>
        <v>0</v>
      </c>
      <c r="AT32" s="16">
        <f>COUNTIFS(GNA_ANNA_MTLM_bugs!B:B,Overall_indicator!B32,GNA_ANNA_MTLM_bugs!H:H,"open", GNA_ANNA_MTLM_bugs!U:U,"GNA_MTLSOCM")</f>
        <v>1</v>
      </c>
      <c r="AU32" s="18">
        <f t="shared" si="23"/>
        <v>9</v>
      </c>
      <c r="AV32" s="19">
        <f t="shared" si="3"/>
        <v>9</v>
      </c>
      <c r="AW32" s="16">
        <f>COUNTIFS(GNA_ANNA_MTLM_bugs!B:B,Overall_indicator!B32,GNA_ANNA_MTLM_bugs!E:E,"doc",GNA_ANNA_MTLM_bugs!U:U, "GNA_MTLSOCM")</f>
        <v>0</v>
      </c>
      <c r="AX32" s="18">
        <f t="shared" si="24"/>
        <v>3</v>
      </c>
      <c r="AY32" s="16">
        <f>COUNTIFS(GNA_ANNA_MTLM_bugs!B:B,Overall_indicator!B32,GNA_ANNA_MTLM_bugs!E:E,"r*",GNA_ANNA_MTLM_bugs!U:U, "GNA_MTLSOCM")</f>
        <v>0</v>
      </c>
      <c r="AZ32" s="18">
        <f t="shared" si="25"/>
        <v>12</v>
      </c>
      <c r="BA32" s="16">
        <f>COUNTIFS(GNA_ANNA_MTLM_bugs!B:B,Overall_indicator!B32,GNA_ANNA_MTLM_bugs!E:E,"verif",GNA_ANNA_MTLM_bugs!U:U, "GNA_MTLSOCM")</f>
        <v>2</v>
      </c>
      <c r="BB32" s="18">
        <f t="shared" si="26"/>
        <v>6</v>
      </c>
      <c r="BC32" s="15">
        <f>COUNTIFS(GNA_ANNA_MTLM_bugs!B:B,Overall_indicator!B32,GNA_ANNA_MTLM_bugs!E:E,"other",GNA_ANNA_MTLM_bugs!U:U, "GNA_MTLSOCM")</f>
        <v>0</v>
      </c>
      <c r="BD32" s="18">
        <f t="shared" si="27"/>
        <v>3</v>
      </c>
      <c r="BE32" s="15">
        <f>COUNTIFS(GNA_ANNA_MTLM_bugs!B:B,Overall_indicator!B32,GNA_ANNA_MTLM_bugs!E:E,"tfm",  GNA_ANNA_MTLM_bugs!U:U, "GNA_MTLSOCM") + COUNTIFS(GNA_ANNA_MTLM_bugs!B:B,Overall_indicator!B32,GNA_ANNA_MTLM_bugs!E:E,"support",  GNA_ANNA_MTLM_bugs!U:U, "GNA_MTLSOCM")</f>
        <v>0</v>
      </c>
      <c r="BF32" s="18">
        <f t="shared" si="28"/>
        <v>2</v>
      </c>
      <c r="BG32" s="16">
        <f>COUNTIFS(GNA_ANNA_MTLM_bugs!B:B,Overall_indicator!B32,GNA_ANNA_MTLM_bugs!S:S,"int*", GNA_ANNA_MTLM_bugs!U:U,"GNA_MTLSOCM")</f>
        <v>1</v>
      </c>
      <c r="BH32" s="18">
        <f t="shared" si="29"/>
        <v>21</v>
      </c>
      <c r="BI32" s="15">
        <f>COUNTIFS(GNA_ANNA_MTLM_bugs!B:B,Overall_indicator!B32,GNA_ANNA_MTLM_bugs!S:S,"ext*", GNA_ANNA_MTLM_bugs!U:U,"GNA_MTLSOCM")</f>
        <v>0</v>
      </c>
      <c r="BJ32" s="18">
        <f t="shared" si="30"/>
        <v>2</v>
      </c>
      <c r="BK32" s="15">
        <f>COUNTIFS(GNA_ANNA_MTLM_bugs!B:B,Overall_indicator!B32,GNA_ANNA_MTLM_bugs!S:S,"sighting", GNA_ANNA_MTLM_bugs!U:U,"GNA_MTLSOCM")</f>
        <v>0</v>
      </c>
      <c r="BL32" s="18">
        <f t="shared" si="31"/>
        <v>1</v>
      </c>
    </row>
    <row r="33" spans="2:64" x14ac:dyDescent="0.3">
      <c r="B33" s="22" t="s">
        <v>450</v>
      </c>
      <c r="C33" s="23">
        <f>COUNTIFS(GNA_ANNA_MTLM_bugs!B:B,Overall_indicator!B33, GNA_ANNA_MTLM_bugs!U:U,"GNA_ANNA_ACE-MTLSOCM")</f>
        <v>8</v>
      </c>
      <c r="D33" s="24">
        <f t="shared" si="4"/>
        <v>89</v>
      </c>
      <c r="E33" s="25">
        <f>COUNTIFS(GNA_ANNA_MTLM_bugs!Q:Q, Overall_indicator!B33, GNA_ANNA_MTLM_bugs!H:H, "reject*", GNA_ANNA_MTLM_bugs!U:U, "GNA_ANNA_ACE-MTLSOCM")</f>
        <v>0</v>
      </c>
      <c r="F33" s="24">
        <f t="shared" si="5"/>
        <v>5</v>
      </c>
      <c r="G33" s="25">
        <f>COUNTIFS(GNA_ANNA_MTLM_bugs!P:P,Overall_indicator!B33,GNA_ANNA_MTLM_bugs!H:H, "complete*",GNA_ANNA_MTLM_bugs!U:U,"GNA_ANNA_ACE-MTLSOCM")</f>
        <v>0</v>
      </c>
      <c r="H33" s="24">
        <f t="shared" si="6"/>
        <v>45</v>
      </c>
      <c r="I33" s="26">
        <f t="shared" si="0"/>
        <v>50</v>
      </c>
      <c r="J33" s="23">
        <f>COUNTIFS(GNA_ANNA_MTLM_bugs!O:O,Overall_indicator!B33,GNA_ANNA_MTLM_bugs!H:H,"repo_modified", GNA_ANNA_MTLM_bugs!U:U, "GNA_ANNA_ACE-MTLSOCM")</f>
        <v>0</v>
      </c>
      <c r="K33" s="24">
        <f t="shared" si="7"/>
        <v>1</v>
      </c>
      <c r="L33" s="25">
        <f>COUNTIFS(GNA_ANNA_MTLM_bugs!R:R,Overall_indicator!B33,GNA_ANNA_MTLM_bugs!H:H,"change_define*", GNA_ANNA_MTLM_bugs!U:U, "GNA_ANNA_ACE-MTLSOCM")</f>
        <v>0</v>
      </c>
      <c r="M33" s="24">
        <f t="shared" si="8"/>
        <v>0</v>
      </c>
      <c r="N33" s="25">
        <f>COUNTIFS(GNA_ANNA_MTLM_bugs!B:B,Overall_indicator!B33,GNA_ANNA_MTLM_bugs!H:H,"open", GNA_ANNA_MTLM_bugs!U:U,"GNA_ANNA_ACE-MTLSOCM")</f>
        <v>0</v>
      </c>
      <c r="O33" s="24">
        <f t="shared" si="9"/>
        <v>8</v>
      </c>
      <c r="P33" s="26">
        <f t="shared" si="1"/>
        <v>9</v>
      </c>
      <c r="Q33" s="25">
        <f>COUNTIFS(GNA_ANNA_MTLM_bugs!B:B,Overall_indicator!B33,GNA_ANNA_MTLM_bugs!E:E,"doc",GNA_ANNA_MTLM_bugs!U:U, "GNA_ANNA_ACE-MTLSOCM")</f>
        <v>1</v>
      </c>
      <c r="R33" s="24">
        <f t="shared" si="10"/>
        <v>18</v>
      </c>
      <c r="S33" s="25">
        <f>COUNTIFS(GNA_ANNA_MTLM_bugs!B:B,Overall_indicator!B33,GNA_ANNA_MTLM_bugs!E:E,"r*", GNA_ANNA_MTLM_bugs!U:U, "GNA_ANNA_ACE-MTLSOCM")</f>
        <v>7</v>
      </c>
      <c r="T33" s="24">
        <f t="shared" si="11"/>
        <v>57</v>
      </c>
      <c r="U33" s="25">
        <f>COUNTIFS(GNA_ANNA_MTLM_bugs!B:B,Overall_indicator!B33,GNA_ANNA_MTLM_bugs!E:E,"verif", GNA_ANNA_MTLM_bugs!U:U, "GNA_ANNA_ACE-MTLSOCM")</f>
        <v>0</v>
      </c>
      <c r="V33" s="24">
        <f t="shared" si="12"/>
        <v>9</v>
      </c>
      <c r="W33" s="23">
        <f>COUNTIFS(GNA_ANNA_MTLM_bugs!B:B,Overall_indicator!B33,GNA_ANNA_MTLM_bugs!E:E,"other", GNA_ANNA_MTLM_bugs!U:U, "GNA_ANNA_ACE-MTLSOCM")</f>
        <v>0</v>
      </c>
      <c r="X33" s="24">
        <f t="shared" si="13"/>
        <v>3</v>
      </c>
      <c r="Y33" s="23">
        <f>COUNTIFS(GNA_ANNA_MTLM_bugs!B:B,Overall_indicator!B33,GNA_ANNA_MTLM_bugs!E:E,"tfm",  GNA_ANNA_MTLM_bugs!U:U, "GNA_ANNA_ACE-MTLSOCM") + COUNTIFS(GNA_ANNA_MTLM_bugs!B:B,Overall_indicator!B33,GNA_ANNA_MTLM_bugs!E:E,"support",  GNA_ANNA_MTLM_bugs!U:U, "GNA_ANNA_ACE-MTLSOCM")</f>
        <v>0</v>
      </c>
      <c r="Z33" s="24">
        <f t="shared" si="14"/>
        <v>2</v>
      </c>
      <c r="AA33" s="25">
        <f>COUNTIFS(GNA_ANNA_MTLM_bugs!B:B,Overall_indicator!B33, GNA_ANNA_MTLM_bugs!S:S, "int*",GNA_ANNA_MTLM_bugs!U:U, "GNA_ANNA_ACE-MTLSOCM")</f>
        <v>8</v>
      </c>
      <c r="AB33" s="24">
        <f t="shared" si="15"/>
        <v>83</v>
      </c>
      <c r="AC33" s="25">
        <f>COUNTIFS(GNA_ANNA_MTLM_bugs!B:B,Overall_indicator!B33, GNA_ANNA_MTLM_bugs!S:S, "ext*",GNA_ANNA_MTLM_bugs!U:U, "GNA_ANNA_ACE-MTLSOCM")</f>
        <v>0</v>
      </c>
      <c r="AD33" s="24">
        <f t="shared" si="16"/>
        <v>2</v>
      </c>
      <c r="AE33" s="25">
        <f>COUNTIFS(GNA_ANNA_MTLM_bugs!B:B,Overall_indicator!B33, GNA_ANNA_MTLM_bugs!S:S, "sighting",GNA_ANNA_MTLM_bugs!U:U, "GNA_ANNA_ACE-MTLSOCM")</f>
        <v>0</v>
      </c>
      <c r="AF33" s="24">
        <f t="shared" si="17"/>
        <v>4</v>
      </c>
      <c r="AH33" s="15" t="s">
        <v>450</v>
      </c>
      <c r="AI33" s="15">
        <f>COUNTIFS(GNA_ANNA_MTLM_bugs!B:B,Overall_indicator!B33, GNA_ANNA_MTLM_bugs!U:U,"GNA_MTLSOCM")</f>
        <v>1</v>
      </c>
      <c r="AJ33" s="18">
        <f t="shared" si="18"/>
        <v>27</v>
      </c>
      <c r="AK33" s="16">
        <f>COUNTIFS(GNA_ANNA_MTLM_bugs!Q:Q, Overall_indicator!B33, GNA_ANNA_MTLM_bugs!H:H, "reject*", GNA_ANNA_MTLM_bugs!U:U, "GNA_MTLSOCM")</f>
        <v>0</v>
      </c>
      <c r="AL33" s="18">
        <f t="shared" si="19"/>
        <v>0</v>
      </c>
      <c r="AM33" s="16">
        <f>COUNTIFS(GNA_ANNA_MTLM_bugs!P:P,Overall_indicator!B33,GNA_ANNA_MTLM_bugs!H:H, "complete*",GNA_ANNA_MTLM_bugs!U:U,"GNA_MTLSOCM")</f>
        <v>3</v>
      </c>
      <c r="AN33" s="18">
        <f t="shared" si="20"/>
        <v>8</v>
      </c>
      <c r="AO33" s="19">
        <f t="shared" si="2"/>
        <v>8</v>
      </c>
      <c r="AP33" s="15">
        <f>COUNTIFS(GNA_ANNA_MTLM_bugs!O:O,Overall_indicator!B33,GNA_ANNA_MTLM_bugs!H:H,"repo_modified", GNA_ANNA_MTLM_bugs!U:U, "GNA_MTLSOCM")</f>
        <v>0</v>
      </c>
      <c r="AQ33" s="18">
        <f t="shared" si="21"/>
        <v>0</v>
      </c>
      <c r="AR33" s="16">
        <f>COUNTIFS(GNA_ANNA_MTLM_bugs!R:R,Overall_indicator!B33,GNA_ANNA_MTLM_bugs!H:H,"change_define*", GNA_ANNA_MTLM_bugs!U:U, "GNA_MTLSOCM")</f>
        <v>0</v>
      </c>
      <c r="AS33" s="18">
        <f t="shared" si="22"/>
        <v>0</v>
      </c>
      <c r="AT33" s="16">
        <f>COUNTIFS(GNA_ANNA_MTLM_bugs!B:B,Overall_indicator!B33,GNA_ANNA_MTLM_bugs!H:H,"open", GNA_ANNA_MTLM_bugs!U:U,"GNA_MTLSOCM")</f>
        <v>0</v>
      </c>
      <c r="AU33" s="18">
        <f t="shared" si="23"/>
        <v>9</v>
      </c>
      <c r="AV33" s="19">
        <f t="shared" si="3"/>
        <v>9</v>
      </c>
      <c r="AW33" s="16">
        <f>COUNTIFS(GNA_ANNA_MTLM_bugs!B:B,Overall_indicator!B33,GNA_ANNA_MTLM_bugs!E:E,"doc",GNA_ANNA_MTLM_bugs!U:U, "GNA_MTLSOCM")</f>
        <v>0</v>
      </c>
      <c r="AX33" s="18">
        <f t="shared" si="24"/>
        <v>3</v>
      </c>
      <c r="AY33" s="16">
        <f>COUNTIFS(GNA_ANNA_MTLM_bugs!B:B,Overall_indicator!B33,GNA_ANNA_MTLM_bugs!E:E,"r*",GNA_ANNA_MTLM_bugs!U:U, "GNA_MTLSOCM")</f>
        <v>1</v>
      </c>
      <c r="AZ33" s="18">
        <f t="shared" si="25"/>
        <v>13</v>
      </c>
      <c r="BA33" s="16">
        <f>COUNTIFS(GNA_ANNA_MTLM_bugs!B:B,Overall_indicator!B33,GNA_ANNA_MTLM_bugs!E:E,"verif",GNA_ANNA_MTLM_bugs!U:U, "GNA_MTLSOCM")</f>
        <v>0</v>
      </c>
      <c r="BB33" s="18">
        <f t="shared" si="26"/>
        <v>6</v>
      </c>
      <c r="BC33" s="15">
        <f>COUNTIFS(GNA_ANNA_MTLM_bugs!B:B,Overall_indicator!B33,GNA_ANNA_MTLM_bugs!E:E,"other",GNA_ANNA_MTLM_bugs!U:U, "GNA_MTLSOCM")</f>
        <v>0</v>
      </c>
      <c r="BD33" s="18">
        <f t="shared" si="27"/>
        <v>3</v>
      </c>
      <c r="BE33" s="15">
        <f>COUNTIFS(GNA_ANNA_MTLM_bugs!B:B,Overall_indicator!B33,GNA_ANNA_MTLM_bugs!E:E,"tfm",  GNA_ANNA_MTLM_bugs!U:U, "GNA_MTLSOCM") + COUNTIFS(GNA_ANNA_MTLM_bugs!B:B,Overall_indicator!B33,GNA_ANNA_MTLM_bugs!E:E,"support",  GNA_ANNA_MTLM_bugs!U:U, "GNA_MTLSOCM")</f>
        <v>0</v>
      </c>
      <c r="BF33" s="18">
        <f t="shared" si="28"/>
        <v>2</v>
      </c>
      <c r="BG33" s="16">
        <f>COUNTIFS(GNA_ANNA_MTLM_bugs!B:B,Overall_indicator!B33,GNA_ANNA_MTLM_bugs!S:S,"int*", GNA_ANNA_MTLM_bugs!U:U,"GNA_MTLSOCM")</f>
        <v>1</v>
      </c>
      <c r="BH33" s="18">
        <f t="shared" si="29"/>
        <v>22</v>
      </c>
      <c r="BI33" s="15">
        <f>COUNTIFS(GNA_ANNA_MTLM_bugs!B:B,Overall_indicator!B33,GNA_ANNA_MTLM_bugs!S:S,"ext*", GNA_ANNA_MTLM_bugs!U:U,"GNA_MTLSOCM")</f>
        <v>0</v>
      </c>
      <c r="BJ33" s="18">
        <f t="shared" si="30"/>
        <v>2</v>
      </c>
      <c r="BK33" s="15">
        <f>COUNTIFS(GNA_ANNA_MTLM_bugs!B:B,Overall_indicator!B33,GNA_ANNA_MTLM_bugs!S:S,"sighting", GNA_ANNA_MTLM_bugs!U:U,"GNA_MTLSOCM")</f>
        <v>0</v>
      </c>
      <c r="BL33" s="18">
        <f t="shared" si="31"/>
        <v>1</v>
      </c>
    </row>
    <row r="34" spans="2:64" x14ac:dyDescent="0.3">
      <c r="B34" s="22" t="s">
        <v>439</v>
      </c>
      <c r="C34" s="23">
        <f>COUNTIFS(GNA_ANNA_MTLM_bugs!B:B,Overall_indicator!B34, GNA_ANNA_MTLM_bugs!U:U,"GNA_ANNA_ACE-MTLSOCM")</f>
        <v>9</v>
      </c>
      <c r="D34" s="24">
        <f t="shared" si="4"/>
        <v>98</v>
      </c>
      <c r="E34" s="25">
        <f>COUNTIFS(GNA_ANNA_MTLM_bugs!Q:Q, Overall_indicator!B34, GNA_ANNA_MTLM_bugs!H:H, "reject*", GNA_ANNA_MTLM_bugs!U:U, "GNA_ANNA_ACE-MTLSOCM")</f>
        <v>1</v>
      </c>
      <c r="F34" s="24">
        <f t="shared" si="5"/>
        <v>6</v>
      </c>
      <c r="G34" s="25">
        <f>COUNTIFS(GNA_ANNA_MTLM_bugs!P:P,Overall_indicator!B34,GNA_ANNA_MTLM_bugs!H:H, "complete*",GNA_ANNA_MTLM_bugs!U:U,"GNA_ANNA_ACE-MTLSOCM")</f>
        <v>15</v>
      </c>
      <c r="H34" s="24">
        <f t="shared" si="6"/>
        <v>60</v>
      </c>
      <c r="I34" s="26">
        <f t="shared" si="0"/>
        <v>66</v>
      </c>
      <c r="J34" s="23">
        <f>COUNTIFS(GNA_ANNA_MTLM_bugs!O:O,Overall_indicator!B34,GNA_ANNA_MTLM_bugs!H:H,"repo_modified", GNA_ANNA_MTLM_bugs!U:U, "GNA_ANNA_ACE-MTLSOCM")</f>
        <v>2</v>
      </c>
      <c r="K34" s="24">
        <f t="shared" si="7"/>
        <v>3</v>
      </c>
      <c r="L34" s="25">
        <f>COUNTIFS(GNA_ANNA_MTLM_bugs!R:R,Overall_indicator!B34,GNA_ANNA_MTLM_bugs!H:H,"change_define*", GNA_ANNA_MTLM_bugs!U:U, "GNA_ANNA_ACE-MTLSOCM")</f>
        <v>1</v>
      </c>
      <c r="M34" s="24">
        <f t="shared" si="8"/>
        <v>1</v>
      </c>
      <c r="N34" s="25">
        <f>COUNTIFS(GNA_ANNA_MTLM_bugs!B:B,Overall_indicator!B34,GNA_ANNA_MTLM_bugs!H:H,"open", GNA_ANNA_MTLM_bugs!U:U,"GNA_ANNA_ACE-MTLSOCM")</f>
        <v>3</v>
      </c>
      <c r="O34" s="24">
        <f t="shared" si="9"/>
        <v>11</v>
      </c>
      <c r="P34" s="26">
        <f t="shared" si="1"/>
        <v>15</v>
      </c>
      <c r="Q34" s="25">
        <f>COUNTIFS(GNA_ANNA_MTLM_bugs!B:B,Overall_indicator!B34,GNA_ANNA_MTLM_bugs!E:E,"doc",GNA_ANNA_MTLM_bugs!U:U, "GNA_ANNA_ACE-MTLSOCM")</f>
        <v>2</v>
      </c>
      <c r="R34" s="24">
        <f t="shared" si="10"/>
        <v>20</v>
      </c>
      <c r="S34" s="25">
        <f>COUNTIFS(GNA_ANNA_MTLM_bugs!B:B,Overall_indicator!B34,GNA_ANNA_MTLM_bugs!E:E,"r*", GNA_ANNA_MTLM_bugs!U:U, "GNA_ANNA_ACE-MTLSOCM")</f>
        <v>5</v>
      </c>
      <c r="T34" s="24">
        <f t="shared" si="11"/>
        <v>62</v>
      </c>
      <c r="U34" s="25">
        <f>COUNTIFS(GNA_ANNA_MTLM_bugs!B:B,Overall_indicator!B34,GNA_ANNA_MTLM_bugs!E:E,"verif", GNA_ANNA_MTLM_bugs!U:U, "GNA_ANNA_ACE-MTLSOCM")</f>
        <v>1</v>
      </c>
      <c r="V34" s="24">
        <f t="shared" si="12"/>
        <v>10</v>
      </c>
      <c r="W34" s="23">
        <f>COUNTIFS(GNA_ANNA_MTLM_bugs!B:B,Overall_indicator!B34,GNA_ANNA_MTLM_bugs!E:E,"other", GNA_ANNA_MTLM_bugs!U:U, "GNA_ANNA_ACE-MTLSOCM")</f>
        <v>1</v>
      </c>
      <c r="X34" s="24">
        <f t="shared" si="13"/>
        <v>4</v>
      </c>
      <c r="Y34" s="23">
        <f>COUNTIFS(GNA_ANNA_MTLM_bugs!B:B,Overall_indicator!B34,GNA_ANNA_MTLM_bugs!E:E,"tfm",  GNA_ANNA_MTLM_bugs!U:U, "GNA_ANNA_ACE-MTLSOCM") + COUNTIFS(GNA_ANNA_MTLM_bugs!B:B,Overall_indicator!B34,GNA_ANNA_MTLM_bugs!E:E,"support",  GNA_ANNA_MTLM_bugs!U:U, "GNA_ANNA_ACE-MTLSOCM")</f>
        <v>0</v>
      </c>
      <c r="Z34" s="24">
        <f t="shared" si="14"/>
        <v>2</v>
      </c>
      <c r="AA34" s="25">
        <f>COUNTIFS(GNA_ANNA_MTLM_bugs!B:B,Overall_indicator!B34, GNA_ANNA_MTLM_bugs!S:S, "int*",GNA_ANNA_MTLM_bugs!U:U, "GNA_ANNA_ACE-MTLSOCM")</f>
        <v>9</v>
      </c>
      <c r="AB34" s="24">
        <f t="shared" si="15"/>
        <v>92</v>
      </c>
      <c r="AC34" s="25">
        <f>COUNTIFS(GNA_ANNA_MTLM_bugs!B:B,Overall_indicator!B34, GNA_ANNA_MTLM_bugs!S:S, "ext*",GNA_ANNA_MTLM_bugs!U:U, "GNA_ANNA_ACE-MTLSOCM")</f>
        <v>0</v>
      </c>
      <c r="AD34" s="24">
        <f t="shared" si="16"/>
        <v>2</v>
      </c>
      <c r="AE34" s="25">
        <f>COUNTIFS(GNA_ANNA_MTLM_bugs!B:B,Overall_indicator!B34, GNA_ANNA_MTLM_bugs!S:S, "sighting",GNA_ANNA_MTLM_bugs!U:U, "GNA_ANNA_ACE-MTLSOCM")</f>
        <v>0</v>
      </c>
      <c r="AF34" s="24">
        <f t="shared" si="17"/>
        <v>4</v>
      </c>
      <c r="AH34" s="15" t="s">
        <v>439</v>
      </c>
      <c r="AI34" s="15">
        <f>COUNTIFS(GNA_ANNA_MTLM_bugs!B:B,Overall_indicator!B34, GNA_ANNA_MTLM_bugs!U:U,"GNA_MTLSOCM")</f>
        <v>0</v>
      </c>
      <c r="AJ34" s="18">
        <f t="shared" si="18"/>
        <v>27</v>
      </c>
      <c r="AK34" s="16">
        <f>COUNTIFS(GNA_ANNA_MTLM_bugs!Q:Q, Overall_indicator!B34, GNA_ANNA_MTLM_bugs!H:H, "reject*", GNA_ANNA_MTLM_bugs!U:U, "GNA_MTLSOCM")</f>
        <v>0</v>
      </c>
      <c r="AL34" s="18">
        <f t="shared" si="19"/>
        <v>0</v>
      </c>
      <c r="AM34" s="16">
        <f>COUNTIFS(GNA_ANNA_MTLM_bugs!P:P,Overall_indicator!B34,GNA_ANNA_MTLM_bugs!H:H, "complete*",GNA_ANNA_MTLM_bugs!U:U,"GNA_MTLSOCM")</f>
        <v>2</v>
      </c>
      <c r="AN34" s="18">
        <f t="shared" si="20"/>
        <v>10</v>
      </c>
      <c r="AO34" s="19">
        <f t="shared" si="2"/>
        <v>10</v>
      </c>
      <c r="AP34" s="15">
        <f>COUNTIFS(GNA_ANNA_MTLM_bugs!O:O,Overall_indicator!B34,GNA_ANNA_MTLM_bugs!H:H,"repo_modified", GNA_ANNA_MTLM_bugs!U:U, "GNA_MTLSOCM")</f>
        <v>1</v>
      </c>
      <c r="AQ34" s="18">
        <f t="shared" si="21"/>
        <v>1</v>
      </c>
      <c r="AR34" s="16">
        <f>COUNTIFS(GNA_ANNA_MTLM_bugs!R:R,Overall_indicator!B34,GNA_ANNA_MTLM_bugs!H:H,"change_define*", GNA_ANNA_MTLM_bugs!U:U, "GNA_MTLSOCM")</f>
        <v>0</v>
      </c>
      <c r="AS34" s="18">
        <f t="shared" si="22"/>
        <v>0</v>
      </c>
      <c r="AT34" s="16">
        <f>COUNTIFS(GNA_ANNA_MTLM_bugs!B:B,Overall_indicator!B34,GNA_ANNA_MTLM_bugs!H:H,"open", GNA_ANNA_MTLM_bugs!U:U,"GNA_MTLSOCM")</f>
        <v>0</v>
      </c>
      <c r="AU34" s="18">
        <f t="shared" si="23"/>
        <v>9</v>
      </c>
      <c r="AV34" s="19">
        <f t="shared" si="3"/>
        <v>10</v>
      </c>
      <c r="AW34" s="16">
        <f>COUNTIFS(GNA_ANNA_MTLM_bugs!B:B,Overall_indicator!B34,GNA_ANNA_MTLM_bugs!E:E,"doc",GNA_ANNA_MTLM_bugs!U:U, "GNA_MTLSOCM")</f>
        <v>0</v>
      </c>
      <c r="AX34" s="18">
        <f t="shared" si="24"/>
        <v>3</v>
      </c>
      <c r="AY34" s="16">
        <f>COUNTIFS(GNA_ANNA_MTLM_bugs!B:B,Overall_indicator!B34,GNA_ANNA_MTLM_bugs!E:E,"r*",GNA_ANNA_MTLM_bugs!U:U, "GNA_MTLSOCM")</f>
        <v>0</v>
      </c>
      <c r="AZ34" s="18">
        <f t="shared" si="25"/>
        <v>13</v>
      </c>
      <c r="BA34" s="16">
        <f>COUNTIFS(GNA_ANNA_MTLM_bugs!B:B,Overall_indicator!B34,GNA_ANNA_MTLM_bugs!E:E,"verif",GNA_ANNA_MTLM_bugs!U:U, "GNA_MTLSOCM")</f>
        <v>0</v>
      </c>
      <c r="BB34" s="18">
        <f t="shared" si="26"/>
        <v>6</v>
      </c>
      <c r="BC34" s="15">
        <f>COUNTIFS(GNA_ANNA_MTLM_bugs!B:B,Overall_indicator!B34,GNA_ANNA_MTLM_bugs!E:E,"other",GNA_ANNA_MTLM_bugs!U:U, "GNA_MTLSOCM")</f>
        <v>0</v>
      </c>
      <c r="BD34" s="18">
        <f t="shared" si="27"/>
        <v>3</v>
      </c>
      <c r="BE34" s="15">
        <f>COUNTIFS(GNA_ANNA_MTLM_bugs!B:B,Overall_indicator!B34,GNA_ANNA_MTLM_bugs!E:E,"tfm",  GNA_ANNA_MTLM_bugs!U:U, "GNA_MTLSOCM") + COUNTIFS(GNA_ANNA_MTLM_bugs!B:B,Overall_indicator!B34,GNA_ANNA_MTLM_bugs!E:E,"support",  GNA_ANNA_MTLM_bugs!U:U, "GNA_MTLSOCM")</f>
        <v>0</v>
      </c>
      <c r="BF34" s="18">
        <f t="shared" si="28"/>
        <v>2</v>
      </c>
      <c r="BG34" s="16">
        <f>COUNTIFS(GNA_ANNA_MTLM_bugs!B:B,Overall_indicator!B34,GNA_ANNA_MTLM_bugs!S:S,"int*", GNA_ANNA_MTLM_bugs!U:U,"GNA_MTLSOCM")</f>
        <v>0</v>
      </c>
      <c r="BH34" s="18">
        <f t="shared" si="29"/>
        <v>22</v>
      </c>
      <c r="BI34" s="15">
        <f>COUNTIFS(GNA_ANNA_MTLM_bugs!B:B,Overall_indicator!B34,GNA_ANNA_MTLM_bugs!S:S,"ext*", GNA_ANNA_MTLM_bugs!U:U,"GNA_MTLSOCM")</f>
        <v>0</v>
      </c>
      <c r="BJ34" s="18">
        <f t="shared" si="30"/>
        <v>2</v>
      </c>
      <c r="BK34" s="15">
        <f>COUNTIFS(GNA_ANNA_MTLM_bugs!B:B,Overall_indicator!B34,GNA_ANNA_MTLM_bugs!S:S,"sighting", GNA_ANNA_MTLM_bugs!U:U,"GNA_MTLSOCM")</f>
        <v>0</v>
      </c>
      <c r="BL34" s="18">
        <f t="shared" si="31"/>
        <v>1</v>
      </c>
    </row>
    <row r="35" spans="2:64" x14ac:dyDescent="0.3">
      <c r="B35" s="22" t="s">
        <v>533</v>
      </c>
      <c r="C35" s="23">
        <f>COUNTIFS(GNA_ANNA_MTLM_bugs!B:B,Overall_indicator!B35, GNA_ANNA_MTLM_bugs!U:U,"GNA_ANNA_ACE-MTLSOCM")</f>
        <v>11</v>
      </c>
      <c r="D35" s="24">
        <f t="shared" si="4"/>
        <v>109</v>
      </c>
      <c r="E35" s="25">
        <f>COUNTIFS(GNA_ANNA_MTLM_bugs!Q:Q, Overall_indicator!B35, GNA_ANNA_MTLM_bugs!H:H, "reject*", GNA_ANNA_MTLM_bugs!U:U, "GNA_ANNA_ACE-MTLSOCM")</f>
        <v>0</v>
      </c>
      <c r="F35" s="24">
        <f t="shared" si="5"/>
        <v>6</v>
      </c>
      <c r="G35" s="25">
        <f>COUNTIFS(GNA_ANNA_MTLM_bugs!P:P,Overall_indicator!B35,GNA_ANNA_MTLM_bugs!H:H, "complete*",GNA_ANNA_MTLM_bugs!U:U,"GNA_ANNA_ACE-MTLSOCM")</f>
        <v>10</v>
      </c>
      <c r="H35" s="24">
        <f t="shared" si="6"/>
        <v>70</v>
      </c>
      <c r="I35" s="26">
        <f t="shared" si="0"/>
        <v>76</v>
      </c>
      <c r="J35" s="23">
        <f>COUNTIFS(GNA_ANNA_MTLM_bugs!O:O,Overall_indicator!B35,GNA_ANNA_MTLM_bugs!H:H,"repo_modified", GNA_ANNA_MTLM_bugs!U:U, "GNA_ANNA_ACE-MTLSOCM")</f>
        <v>1</v>
      </c>
      <c r="K35" s="24">
        <f t="shared" si="7"/>
        <v>4</v>
      </c>
      <c r="L35" s="25">
        <f>COUNTIFS(GNA_ANNA_MTLM_bugs!R:R,Overall_indicator!B35,GNA_ANNA_MTLM_bugs!H:H,"change_define*", GNA_ANNA_MTLM_bugs!U:U, "GNA_ANNA_ACE-MTLSOCM")</f>
        <v>1</v>
      </c>
      <c r="M35" s="24">
        <f t="shared" si="8"/>
        <v>2</v>
      </c>
      <c r="N35" s="25">
        <f>COUNTIFS(GNA_ANNA_MTLM_bugs!B:B,Overall_indicator!B35,GNA_ANNA_MTLM_bugs!H:H,"open", GNA_ANNA_MTLM_bugs!U:U,"GNA_ANNA_ACE-MTLSOCM")</f>
        <v>2</v>
      </c>
      <c r="O35" s="24">
        <f t="shared" si="9"/>
        <v>13</v>
      </c>
      <c r="P35" s="26">
        <f t="shared" si="1"/>
        <v>19</v>
      </c>
      <c r="Q35" s="25">
        <f>COUNTIFS(GNA_ANNA_MTLM_bugs!B:B,Overall_indicator!B35,GNA_ANNA_MTLM_bugs!E:E,"doc",GNA_ANNA_MTLM_bugs!U:U, "GNA_ANNA_ACE-MTLSOCM")</f>
        <v>3</v>
      </c>
      <c r="R35" s="24">
        <f t="shared" si="10"/>
        <v>23</v>
      </c>
      <c r="S35" s="25">
        <f>COUNTIFS(GNA_ANNA_MTLM_bugs!B:B,Overall_indicator!B35,GNA_ANNA_MTLM_bugs!E:E,"r*", GNA_ANNA_MTLM_bugs!U:U, "GNA_ANNA_ACE-MTLSOCM")</f>
        <v>4</v>
      </c>
      <c r="T35" s="24">
        <f t="shared" si="11"/>
        <v>66</v>
      </c>
      <c r="U35" s="25">
        <f>COUNTIFS(GNA_ANNA_MTLM_bugs!B:B,Overall_indicator!B35,GNA_ANNA_MTLM_bugs!E:E,"verif", GNA_ANNA_MTLM_bugs!U:U, "GNA_ANNA_ACE-MTLSOCM")</f>
        <v>4</v>
      </c>
      <c r="V35" s="24">
        <f t="shared" si="12"/>
        <v>14</v>
      </c>
      <c r="W35" s="23">
        <f>COUNTIFS(GNA_ANNA_MTLM_bugs!B:B,Overall_indicator!B35,GNA_ANNA_MTLM_bugs!E:E,"other", GNA_ANNA_MTLM_bugs!U:U, "GNA_ANNA_ACE-MTLSOCM")</f>
        <v>0</v>
      </c>
      <c r="X35" s="24">
        <f t="shared" si="13"/>
        <v>4</v>
      </c>
      <c r="Y35" s="23">
        <f>COUNTIFS(GNA_ANNA_MTLM_bugs!B:B,Overall_indicator!B35,GNA_ANNA_MTLM_bugs!E:E,"tfm",  GNA_ANNA_MTLM_bugs!U:U, "GNA_ANNA_ACE-MTLSOCM") + COUNTIFS(GNA_ANNA_MTLM_bugs!B:B,Overall_indicator!B35,GNA_ANNA_MTLM_bugs!E:E,"support",  GNA_ANNA_MTLM_bugs!U:U, "GNA_ANNA_ACE-MTLSOCM")</f>
        <v>0</v>
      </c>
      <c r="Z35" s="24">
        <f t="shared" si="14"/>
        <v>2</v>
      </c>
      <c r="AA35" s="25">
        <f>COUNTIFS(GNA_ANNA_MTLM_bugs!B:B,Overall_indicator!B35, GNA_ANNA_MTLM_bugs!S:S, "int*",GNA_ANNA_MTLM_bugs!U:U, "GNA_ANNA_ACE-MTLSOCM")</f>
        <v>11</v>
      </c>
      <c r="AB35" s="24">
        <f t="shared" si="15"/>
        <v>103</v>
      </c>
      <c r="AC35" s="25">
        <f>COUNTIFS(GNA_ANNA_MTLM_bugs!B:B,Overall_indicator!B35, GNA_ANNA_MTLM_bugs!S:S, "ext*",GNA_ANNA_MTLM_bugs!U:U, "GNA_ANNA_ACE-MTLSOCM")</f>
        <v>0</v>
      </c>
      <c r="AD35" s="24">
        <f t="shared" si="16"/>
        <v>2</v>
      </c>
      <c r="AE35" s="25">
        <f>COUNTIFS(GNA_ANNA_MTLM_bugs!B:B,Overall_indicator!B35, GNA_ANNA_MTLM_bugs!S:S, "sighting",GNA_ANNA_MTLM_bugs!U:U, "GNA_ANNA_ACE-MTLSOCM")</f>
        <v>0</v>
      </c>
      <c r="AF35" s="24">
        <f t="shared" si="17"/>
        <v>4</v>
      </c>
      <c r="AH35" s="15" t="s">
        <v>533</v>
      </c>
      <c r="AI35" s="15">
        <f>COUNTIFS(GNA_ANNA_MTLM_bugs!B:B,Overall_indicator!B35, GNA_ANNA_MTLM_bugs!U:U,"GNA_MTLSOCM")</f>
        <v>1</v>
      </c>
      <c r="AJ35" s="18">
        <f t="shared" si="18"/>
        <v>28</v>
      </c>
      <c r="AK35" s="16">
        <f>COUNTIFS(GNA_ANNA_MTLM_bugs!Q:Q, Overall_indicator!B35, GNA_ANNA_MTLM_bugs!H:H, "reject*", GNA_ANNA_MTLM_bugs!U:U, "GNA_MTLSOCM")</f>
        <v>0</v>
      </c>
      <c r="AL35" s="18">
        <f t="shared" si="19"/>
        <v>0</v>
      </c>
      <c r="AM35" s="16">
        <f>COUNTIFS(GNA_ANNA_MTLM_bugs!P:P,Overall_indicator!B35,GNA_ANNA_MTLM_bugs!H:H, "complete*",GNA_ANNA_MTLM_bugs!U:U,"GNA_MTLSOCM")</f>
        <v>1</v>
      </c>
      <c r="AN35" s="18">
        <f t="shared" si="20"/>
        <v>11</v>
      </c>
      <c r="AO35" s="19">
        <f t="shared" si="2"/>
        <v>11</v>
      </c>
      <c r="AP35" s="15">
        <f>COUNTIFS(GNA_ANNA_MTLM_bugs!O:O,Overall_indicator!B35,GNA_ANNA_MTLM_bugs!H:H,"repo_modified", GNA_ANNA_MTLM_bugs!U:U, "GNA_MTLSOCM")</f>
        <v>0</v>
      </c>
      <c r="AQ35" s="18">
        <f t="shared" si="21"/>
        <v>1</v>
      </c>
      <c r="AR35" s="16">
        <f>COUNTIFS(GNA_ANNA_MTLM_bugs!R:R,Overall_indicator!B35,GNA_ANNA_MTLM_bugs!H:H,"change_define*", GNA_ANNA_MTLM_bugs!U:U, "GNA_MTLSOCM")</f>
        <v>1</v>
      </c>
      <c r="AS35" s="18">
        <f t="shared" si="22"/>
        <v>1</v>
      </c>
      <c r="AT35" s="16">
        <f>COUNTIFS(GNA_ANNA_MTLM_bugs!B:B,Overall_indicator!B35,GNA_ANNA_MTLM_bugs!H:H,"open", GNA_ANNA_MTLM_bugs!U:U,"GNA_MTLSOCM")</f>
        <v>0</v>
      </c>
      <c r="AU35" s="18">
        <f t="shared" si="23"/>
        <v>9</v>
      </c>
      <c r="AV35" s="19">
        <f t="shared" si="3"/>
        <v>11</v>
      </c>
      <c r="AW35" s="16">
        <f>COUNTIFS(GNA_ANNA_MTLM_bugs!B:B,Overall_indicator!B35,GNA_ANNA_MTLM_bugs!E:E,"doc",GNA_ANNA_MTLM_bugs!U:U, "GNA_MTLSOCM")</f>
        <v>0</v>
      </c>
      <c r="AX35" s="18">
        <f t="shared" si="24"/>
        <v>3</v>
      </c>
      <c r="AY35" s="16">
        <f>COUNTIFS(GNA_ANNA_MTLM_bugs!B:B,Overall_indicator!B35,GNA_ANNA_MTLM_bugs!E:E,"r*",GNA_ANNA_MTLM_bugs!U:U, "GNA_MTLSOCM")</f>
        <v>0</v>
      </c>
      <c r="AZ35" s="18">
        <f t="shared" si="25"/>
        <v>13</v>
      </c>
      <c r="BA35" s="16">
        <f>COUNTIFS(GNA_ANNA_MTLM_bugs!B:B,Overall_indicator!B35,GNA_ANNA_MTLM_bugs!E:E,"verif",GNA_ANNA_MTLM_bugs!U:U, "GNA_MTLSOCM")</f>
        <v>1</v>
      </c>
      <c r="BB35" s="18">
        <f t="shared" si="26"/>
        <v>7</v>
      </c>
      <c r="BC35" s="15">
        <f>COUNTIFS(GNA_ANNA_MTLM_bugs!B:B,Overall_indicator!B35,GNA_ANNA_MTLM_bugs!E:E,"other",GNA_ANNA_MTLM_bugs!U:U, "GNA_MTLSOCM")</f>
        <v>0</v>
      </c>
      <c r="BD35" s="18">
        <f t="shared" si="27"/>
        <v>3</v>
      </c>
      <c r="BE35" s="15">
        <f>COUNTIFS(GNA_ANNA_MTLM_bugs!B:B,Overall_indicator!B35,GNA_ANNA_MTLM_bugs!E:E,"tfm",  GNA_ANNA_MTLM_bugs!U:U, "GNA_MTLSOCM") + COUNTIFS(GNA_ANNA_MTLM_bugs!B:B,Overall_indicator!B35,GNA_ANNA_MTLM_bugs!E:E,"support",  GNA_ANNA_MTLM_bugs!U:U, "GNA_MTLSOCM")</f>
        <v>0</v>
      </c>
      <c r="BF35" s="18">
        <f t="shared" si="28"/>
        <v>2</v>
      </c>
      <c r="BG35" s="16">
        <f>COUNTIFS(GNA_ANNA_MTLM_bugs!B:B,Overall_indicator!B35,GNA_ANNA_MTLM_bugs!S:S,"int*", GNA_ANNA_MTLM_bugs!U:U,"GNA_MTLSOCM")</f>
        <v>1</v>
      </c>
      <c r="BH35" s="18">
        <f t="shared" si="29"/>
        <v>23</v>
      </c>
      <c r="BI35" s="15">
        <f>COUNTIFS(GNA_ANNA_MTLM_bugs!B:B,Overall_indicator!B35,GNA_ANNA_MTLM_bugs!S:S,"ext*", GNA_ANNA_MTLM_bugs!U:U,"GNA_MTLSOCM")</f>
        <v>0</v>
      </c>
      <c r="BJ35" s="18">
        <f t="shared" si="30"/>
        <v>2</v>
      </c>
      <c r="BK35" s="15">
        <f>COUNTIFS(GNA_ANNA_MTLM_bugs!B:B,Overall_indicator!B35,GNA_ANNA_MTLM_bugs!S:S,"sighting", GNA_ANNA_MTLM_bugs!U:U,"GNA_MTLSOCM")</f>
        <v>0</v>
      </c>
      <c r="BL35" s="18">
        <f t="shared" si="31"/>
        <v>1</v>
      </c>
    </row>
    <row r="36" spans="2:64" x14ac:dyDescent="0.3">
      <c r="B36" s="22" t="s">
        <v>534</v>
      </c>
      <c r="C36" s="23">
        <f>COUNTIFS(GNA_ANNA_MTLM_bugs!B:B,Overall_indicator!B36, GNA_ANNA_MTLM_bugs!U:U,"GNA_ANNA_ACE-MTLSOCM")</f>
        <v>11</v>
      </c>
      <c r="D36" s="24">
        <f t="shared" si="4"/>
        <v>120</v>
      </c>
      <c r="E36" s="25">
        <f>COUNTIFS(GNA_ANNA_MTLM_bugs!Q:Q, Overall_indicator!B36, GNA_ANNA_MTLM_bugs!H:H, "reject*", GNA_ANNA_MTLM_bugs!U:U, "GNA_ANNA_ACE-MTLSOCM")</f>
        <v>0</v>
      </c>
      <c r="F36" s="24">
        <f t="shared" si="5"/>
        <v>6</v>
      </c>
      <c r="G36" s="25">
        <f>COUNTIFS(GNA_ANNA_MTLM_bugs!P:P,Overall_indicator!B36,GNA_ANNA_MTLM_bugs!H:H, "complete*",GNA_ANNA_MTLM_bugs!U:U,"GNA_ANNA_ACE-MTLSOCM")</f>
        <v>4</v>
      </c>
      <c r="H36" s="24">
        <f t="shared" si="6"/>
        <v>74</v>
      </c>
      <c r="I36" s="26">
        <f t="shared" si="0"/>
        <v>80</v>
      </c>
      <c r="J36" s="23">
        <f>COUNTIFS(GNA_ANNA_MTLM_bugs!O:O,Overall_indicator!B36,GNA_ANNA_MTLM_bugs!H:H,"repo_modified", GNA_ANNA_MTLM_bugs!U:U, "GNA_ANNA_ACE-MTLSOCM")</f>
        <v>2</v>
      </c>
      <c r="K36" s="24">
        <f t="shared" si="7"/>
        <v>6</v>
      </c>
      <c r="L36" s="25">
        <f>COUNTIFS(GNA_ANNA_MTLM_bugs!R:R,Overall_indicator!B36,GNA_ANNA_MTLM_bugs!H:H,"change_define*", GNA_ANNA_MTLM_bugs!U:U, "GNA_ANNA_ACE-MTLSOCM")</f>
        <v>4</v>
      </c>
      <c r="M36" s="24">
        <f t="shared" si="8"/>
        <v>6</v>
      </c>
      <c r="N36" s="25">
        <f>COUNTIFS(GNA_ANNA_MTLM_bugs!B:B,Overall_indicator!B36,GNA_ANNA_MTLM_bugs!H:H,"open", GNA_ANNA_MTLM_bugs!U:U,"GNA_ANNA_ACE-MTLSOCM")</f>
        <v>3</v>
      </c>
      <c r="O36" s="24">
        <f t="shared" si="9"/>
        <v>16</v>
      </c>
      <c r="P36" s="26">
        <f t="shared" si="1"/>
        <v>28</v>
      </c>
      <c r="Q36" s="25">
        <f>COUNTIFS(GNA_ANNA_MTLM_bugs!B:B,Overall_indicator!B36,GNA_ANNA_MTLM_bugs!E:E,"doc",GNA_ANNA_MTLM_bugs!U:U, "GNA_ANNA_ACE-MTLSOCM")</f>
        <v>1</v>
      </c>
      <c r="R36" s="24">
        <f t="shared" si="10"/>
        <v>24</v>
      </c>
      <c r="S36" s="25">
        <f>COUNTIFS(GNA_ANNA_MTLM_bugs!B:B,Overall_indicator!B36,GNA_ANNA_MTLM_bugs!E:E,"r*", GNA_ANNA_MTLM_bugs!U:U, "GNA_ANNA_ACE-MTLSOCM")</f>
        <v>5</v>
      </c>
      <c r="T36" s="24">
        <f t="shared" si="11"/>
        <v>71</v>
      </c>
      <c r="U36" s="25">
        <f>COUNTIFS(GNA_ANNA_MTLM_bugs!B:B,Overall_indicator!B36,GNA_ANNA_MTLM_bugs!E:E,"verif", GNA_ANNA_MTLM_bugs!U:U, "GNA_ANNA_ACE-MTLSOCM")</f>
        <v>2</v>
      </c>
      <c r="V36" s="24">
        <f t="shared" si="12"/>
        <v>16</v>
      </c>
      <c r="W36" s="23">
        <f>COUNTIFS(GNA_ANNA_MTLM_bugs!B:B,Overall_indicator!B36,GNA_ANNA_MTLM_bugs!E:E,"other", GNA_ANNA_MTLM_bugs!U:U, "GNA_ANNA_ACE-MTLSOCM")</f>
        <v>3</v>
      </c>
      <c r="X36" s="24">
        <f t="shared" si="13"/>
        <v>7</v>
      </c>
      <c r="Y36" s="23">
        <f>COUNTIFS(GNA_ANNA_MTLM_bugs!B:B,Overall_indicator!B36,GNA_ANNA_MTLM_bugs!E:E,"tfm",  GNA_ANNA_MTLM_bugs!U:U, "GNA_ANNA_ACE-MTLSOCM") + COUNTIFS(GNA_ANNA_MTLM_bugs!B:B,Overall_indicator!B36,GNA_ANNA_MTLM_bugs!E:E,"support",  GNA_ANNA_MTLM_bugs!U:U, "GNA_ANNA_ACE-MTLSOCM")</f>
        <v>0</v>
      </c>
      <c r="Z36" s="24">
        <f t="shared" si="14"/>
        <v>2</v>
      </c>
      <c r="AA36" s="25">
        <f>COUNTIFS(GNA_ANNA_MTLM_bugs!B:B,Overall_indicator!B36, GNA_ANNA_MTLM_bugs!S:S, "int*",GNA_ANNA_MTLM_bugs!U:U, "GNA_ANNA_ACE-MTLSOCM")</f>
        <v>10</v>
      </c>
      <c r="AB36" s="24">
        <f t="shared" si="15"/>
        <v>113</v>
      </c>
      <c r="AC36" s="25">
        <f>COUNTIFS(GNA_ANNA_MTLM_bugs!B:B,Overall_indicator!B36, GNA_ANNA_MTLM_bugs!S:S, "ext*",GNA_ANNA_MTLM_bugs!U:U, "GNA_ANNA_ACE-MTLSOCM")</f>
        <v>0</v>
      </c>
      <c r="AD36" s="24">
        <f t="shared" si="16"/>
        <v>2</v>
      </c>
      <c r="AE36" s="25">
        <f>COUNTIFS(GNA_ANNA_MTLM_bugs!B:B,Overall_indicator!B36, GNA_ANNA_MTLM_bugs!S:S, "sighting",GNA_ANNA_MTLM_bugs!U:U, "GNA_ANNA_ACE-MTLSOCM")</f>
        <v>0</v>
      </c>
      <c r="AF36" s="24">
        <f t="shared" si="17"/>
        <v>4</v>
      </c>
      <c r="AH36" s="15" t="s">
        <v>534</v>
      </c>
      <c r="AI36" s="15">
        <f>COUNTIFS(GNA_ANNA_MTLM_bugs!B:B,Overall_indicator!B36, GNA_ANNA_MTLM_bugs!U:U,"GNA_MTLSOCM")</f>
        <v>2</v>
      </c>
      <c r="AJ36" s="18">
        <f t="shared" si="18"/>
        <v>30</v>
      </c>
      <c r="AK36" s="16">
        <f>COUNTIFS(GNA_ANNA_MTLM_bugs!Q:Q, Overall_indicator!B36, GNA_ANNA_MTLM_bugs!H:H, "reject*", GNA_ANNA_MTLM_bugs!U:U, "GNA_MTLSOCM")</f>
        <v>0</v>
      </c>
      <c r="AL36" s="18">
        <f t="shared" si="19"/>
        <v>0</v>
      </c>
      <c r="AM36" s="16">
        <f>COUNTIFS(GNA_ANNA_MTLM_bugs!P:P,Overall_indicator!B36,GNA_ANNA_MTLM_bugs!H:H, "complete*",GNA_ANNA_MTLM_bugs!U:U,"GNA_MTLSOCM")</f>
        <v>2</v>
      </c>
      <c r="AN36" s="18">
        <f t="shared" si="20"/>
        <v>13</v>
      </c>
      <c r="AO36" s="19">
        <f t="shared" si="2"/>
        <v>13</v>
      </c>
      <c r="AP36" s="15">
        <f>COUNTIFS(GNA_ANNA_MTLM_bugs!O:O,Overall_indicator!B36,GNA_ANNA_MTLM_bugs!H:H,"repo_modified", GNA_ANNA_MTLM_bugs!U:U, "GNA_MTLSOCM")</f>
        <v>0</v>
      </c>
      <c r="AQ36" s="18">
        <f t="shared" si="21"/>
        <v>1</v>
      </c>
      <c r="AR36" s="16">
        <f>COUNTIFS(GNA_ANNA_MTLM_bugs!R:R,Overall_indicator!B36,GNA_ANNA_MTLM_bugs!H:H,"change_define*", GNA_ANNA_MTLM_bugs!U:U, "GNA_MTLSOCM")</f>
        <v>0</v>
      </c>
      <c r="AS36" s="18">
        <f t="shared" si="22"/>
        <v>1</v>
      </c>
      <c r="AT36" s="16">
        <f>COUNTIFS(GNA_ANNA_MTLM_bugs!B:B,Overall_indicator!B36,GNA_ANNA_MTLM_bugs!H:H,"open", GNA_ANNA_MTLM_bugs!U:U,"GNA_MTLSOCM")</f>
        <v>2</v>
      </c>
      <c r="AU36" s="18">
        <f t="shared" si="23"/>
        <v>11</v>
      </c>
      <c r="AV36" s="19">
        <f t="shared" si="3"/>
        <v>13</v>
      </c>
      <c r="AW36" s="16">
        <f>COUNTIFS(GNA_ANNA_MTLM_bugs!B:B,Overall_indicator!B36,GNA_ANNA_MTLM_bugs!E:E,"doc",GNA_ANNA_MTLM_bugs!U:U, "GNA_MTLSOCM")</f>
        <v>0</v>
      </c>
      <c r="AX36" s="18">
        <f t="shared" si="24"/>
        <v>3</v>
      </c>
      <c r="AY36" s="16">
        <f>COUNTIFS(GNA_ANNA_MTLM_bugs!B:B,Overall_indicator!B36,GNA_ANNA_MTLM_bugs!E:E,"r*",GNA_ANNA_MTLM_bugs!U:U, "GNA_MTLSOCM")</f>
        <v>2</v>
      </c>
      <c r="AZ36" s="18">
        <f t="shared" si="25"/>
        <v>15</v>
      </c>
      <c r="BA36" s="16">
        <f>COUNTIFS(GNA_ANNA_MTLM_bugs!B:B,Overall_indicator!B36,GNA_ANNA_MTLM_bugs!E:E,"verif",GNA_ANNA_MTLM_bugs!U:U, "GNA_MTLSOCM")</f>
        <v>0</v>
      </c>
      <c r="BB36" s="18">
        <f t="shared" si="26"/>
        <v>7</v>
      </c>
      <c r="BC36" s="15">
        <f>COUNTIFS(GNA_ANNA_MTLM_bugs!B:B,Overall_indicator!B36,GNA_ANNA_MTLM_bugs!E:E,"other",GNA_ANNA_MTLM_bugs!U:U, "GNA_MTLSOCM")</f>
        <v>0</v>
      </c>
      <c r="BD36" s="18">
        <f t="shared" si="27"/>
        <v>3</v>
      </c>
      <c r="BE36" s="15">
        <f>COUNTIFS(GNA_ANNA_MTLM_bugs!B:B,Overall_indicator!B36,GNA_ANNA_MTLM_bugs!E:E,"tfm",  GNA_ANNA_MTLM_bugs!U:U, "GNA_MTLSOCM") + COUNTIFS(GNA_ANNA_MTLM_bugs!B:B,Overall_indicator!B36,GNA_ANNA_MTLM_bugs!E:E,"support",  GNA_ANNA_MTLM_bugs!U:U, "GNA_MTLSOCM")</f>
        <v>0</v>
      </c>
      <c r="BF36" s="18">
        <f t="shared" si="28"/>
        <v>2</v>
      </c>
      <c r="BG36" s="16">
        <f>COUNTIFS(GNA_ANNA_MTLM_bugs!B:B,Overall_indicator!B36,GNA_ANNA_MTLM_bugs!S:S,"int*", GNA_ANNA_MTLM_bugs!U:U,"GNA_MTLSOCM")</f>
        <v>2</v>
      </c>
      <c r="BH36" s="18">
        <f t="shared" si="29"/>
        <v>25</v>
      </c>
      <c r="BI36" s="15">
        <f>COUNTIFS(GNA_ANNA_MTLM_bugs!B:B,Overall_indicator!B36,GNA_ANNA_MTLM_bugs!S:S,"ext*", GNA_ANNA_MTLM_bugs!U:U,"GNA_MTLSOCM")</f>
        <v>0</v>
      </c>
      <c r="BJ36" s="18">
        <f t="shared" si="30"/>
        <v>2</v>
      </c>
      <c r="BK36" s="15">
        <f>COUNTIFS(GNA_ANNA_MTLM_bugs!B:B,Overall_indicator!B36,GNA_ANNA_MTLM_bugs!S:S,"sighting", GNA_ANNA_MTLM_bugs!U:U,"GNA_MTLSOCM")</f>
        <v>0</v>
      </c>
      <c r="BL36" s="18">
        <f t="shared" si="31"/>
        <v>1</v>
      </c>
    </row>
    <row r="37" spans="2:64" x14ac:dyDescent="0.3">
      <c r="B37" s="22" t="s">
        <v>535</v>
      </c>
      <c r="C37" s="23">
        <f>COUNTIFS(GNA_ANNA_MTLM_bugs!B:B,Overall_indicator!B37, GNA_ANNA_MTLM_bugs!U:U,"GNA_ANNA_ACE-MTLSOCM")</f>
        <v>2</v>
      </c>
      <c r="D37" s="24">
        <f t="shared" ref="D37" si="32">D36+C37</f>
        <v>122</v>
      </c>
      <c r="E37" s="25">
        <f>COUNTIFS(GNA_ANNA_MTLM_bugs!Q:Q, Overall_indicator!B37, GNA_ANNA_MTLM_bugs!H:H, "reject*", GNA_ANNA_MTLM_bugs!U:U, "GNA_ANNA_ACE-MTLSOCM")</f>
        <v>0</v>
      </c>
      <c r="F37" s="24">
        <f t="shared" ref="F37" si="33">F36+E37</f>
        <v>6</v>
      </c>
      <c r="G37" s="25">
        <f>COUNTIFS(GNA_ANNA_MTLM_bugs!P:P,Overall_indicator!B37,GNA_ANNA_MTLM_bugs!H:H, "complete*",GNA_ANNA_MTLM_bugs!U:U,"GNA_ANNA_ACE-MTLSOCM")</f>
        <v>4</v>
      </c>
      <c r="H37" s="24">
        <f t="shared" ref="H37" si="34">H36+G37</f>
        <v>78</v>
      </c>
      <c r="I37" s="26">
        <f t="shared" ref="I37" si="35">SUM(F37,H37)</f>
        <v>84</v>
      </c>
      <c r="J37" s="23">
        <f>COUNTIFS(GNA_ANNA_MTLM_bugs!O:O,Overall_indicator!B37,GNA_ANNA_MTLM_bugs!H:H,"repo_modified", GNA_ANNA_MTLM_bugs!U:U, "GNA_ANNA_ACE-MTLSOCM")</f>
        <v>4</v>
      </c>
      <c r="K37" s="24">
        <f t="shared" ref="K37" si="36">K36+J37</f>
        <v>10</v>
      </c>
      <c r="L37" s="25">
        <f>COUNTIFS(GNA_ANNA_MTLM_bugs!R:R,Overall_indicator!B37,GNA_ANNA_MTLM_bugs!H:H,"change_define*", GNA_ANNA_MTLM_bugs!U:U, "GNA_ANNA_ACE-MTLSOCM")</f>
        <v>0</v>
      </c>
      <c r="M37" s="24">
        <f t="shared" ref="M37" si="37">M36+L37</f>
        <v>6</v>
      </c>
      <c r="N37" s="25">
        <f>COUNTIFS(GNA_ANNA_MTLM_bugs!B:B,Overall_indicator!B37,GNA_ANNA_MTLM_bugs!H:H,"open", GNA_ANNA_MTLM_bugs!U:U,"GNA_ANNA_ACE-MTLSOCM")</f>
        <v>1</v>
      </c>
      <c r="O37" s="24">
        <f t="shared" si="9"/>
        <v>17</v>
      </c>
      <c r="P37" s="26">
        <f t="shared" si="1"/>
        <v>33</v>
      </c>
      <c r="Q37" s="25">
        <f>COUNTIFS(GNA_ANNA_MTLM_bugs!B:B,Overall_indicator!B37,GNA_ANNA_MTLM_bugs!E:E,"doc",GNA_ANNA_MTLM_bugs!U:U, "GNA_ANNA_ACE-MTLSOCM")</f>
        <v>0</v>
      </c>
      <c r="R37" s="24">
        <f t="shared" si="10"/>
        <v>24</v>
      </c>
      <c r="S37" s="25">
        <f>COUNTIFS(GNA_ANNA_MTLM_bugs!B:B,Overall_indicator!B37,GNA_ANNA_MTLM_bugs!E:E,"r*", GNA_ANNA_MTLM_bugs!U:U, "GNA_ANNA_ACE-MTLSOCM")</f>
        <v>1</v>
      </c>
      <c r="T37" s="24">
        <f t="shared" si="11"/>
        <v>72</v>
      </c>
      <c r="U37" s="25">
        <f>COUNTIFS(GNA_ANNA_MTLM_bugs!B:B,Overall_indicator!B37,GNA_ANNA_MTLM_bugs!E:E,"verif", GNA_ANNA_MTLM_bugs!U:U, "GNA_ANNA_ACE-MTLSOCM")</f>
        <v>1</v>
      </c>
      <c r="V37" s="24">
        <f t="shared" si="12"/>
        <v>17</v>
      </c>
      <c r="W37" s="23">
        <f>COUNTIFS(GNA_ANNA_MTLM_bugs!B:B,Overall_indicator!B37,GNA_ANNA_MTLM_bugs!E:E,"other", GNA_ANNA_MTLM_bugs!U:U, "GNA_ANNA_ACE-MTLSOCM")</f>
        <v>0</v>
      </c>
      <c r="X37" s="24">
        <f t="shared" si="13"/>
        <v>7</v>
      </c>
      <c r="Y37" s="23">
        <f>COUNTIFS(GNA_ANNA_MTLM_bugs!B:B,Overall_indicator!B37,GNA_ANNA_MTLM_bugs!E:E,"tfm",  GNA_ANNA_MTLM_bugs!U:U, "GNA_ANNA_ACE-MTLSOCM") + COUNTIFS(GNA_ANNA_MTLM_bugs!B:B,Overall_indicator!B37,GNA_ANNA_MTLM_bugs!E:E,"support",  GNA_ANNA_MTLM_bugs!U:U, "GNA_ANNA_ACE-MTLSOCM")</f>
        <v>0</v>
      </c>
      <c r="Z37" s="24">
        <f t="shared" si="14"/>
        <v>2</v>
      </c>
      <c r="AA37" s="25">
        <f>COUNTIFS(GNA_ANNA_MTLM_bugs!B:B,Overall_indicator!B37, GNA_ANNA_MTLM_bugs!S:S, "int*",GNA_ANNA_MTLM_bugs!U:U, "GNA_ANNA_ACE-MTLSOCM")</f>
        <v>2</v>
      </c>
      <c r="AB37" s="24">
        <f t="shared" si="15"/>
        <v>115</v>
      </c>
      <c r="AC37" s="25">
        <f>COUNTIFS(GNA_ANNA_MTLM_bugs!B:B,Overall_indicator!B37, GNA_ANNA_MTLM_bugs!S:S, "ext*",GNA_ANNA_MTLM_bugs!U:U, "GNA_ANNA_ACE-MTLSOCM")</f>
        <v>0</v>
      </c>
      <c r="AD37" s="24">
        <f t="shared" si="16"/>
        <v>2</v>
      </c>
      <c r="AE37" s="25">
        <f>COUNTIFS(GNA_ANNA_MTLM_bugs!B:B,Overall_indicator!B37, GNA_ANNA_MTLM_bugs!S:S, "sighting",GNA_ANNA_MTLM_bugs!U:U, "GNA_ANNA_ACE-MTLSOCM")</f>
        <v>0</v>
      </c>
      <c r="AF37" s="24">
        <f t="shared" si="17"/>
        <v>4</v>
      </c>
      <c r="AH37" s="15" t="s">
        <v>535</v>
      </c>
      <c r="AI37" s="15">
        <f>COUNTIFS(GNA_ANNA_MTLM_bugs!B:B,Overall_indicator!B37, GNA_ANNA_MTLM_bugs!U:U,"GNA_MTLSOCM")</f>
        <v>4</v>
      </c>
      <c r="AJ37" s="18">
        <f t="shared" ref="AJ37:AJ51" si="38">AJ36+AI37</f>
        <v>34</v>
      </c>
      <c r="AK37" s="16">
        <f>COUNTIFS(GNA_ANNA_MTLM_bugs!Q:Q, Overall_indicator!B37, GNA_ANNA_MTLM_bugs!H:H, "reject*", GNA_ANNA_MTLM_bugs!U:U, "GNA_MTLSOCM")</f>
        <v>0</v>
      </c>
      <c r="AL37" s="18">
        <f t="shared" ref="AL37:AL51" si="39">AL36+AK37</f>
        <v>0</v>
      </c>
      <c r="AM37" s="16">
        <f>COUNTIFS(GNA_ANNA_MTLM_bugs!P:P,Overall_indicator!B37,GNA_ANNA_MTLM_bugs!H:H, "complete*",GNA_ANNA_MTLM_bugs!U:U,"GNA_MTLSOCM")</f>
        <v>1</v>
      </c>
      <c r="AN37" s="18">
        <f t="shared" ref="AN37:AN51" si="40">AN36+AM37</f>
        <v>14</v>
      </c>
      <c r="AO37" s="19">
        <f t="shared" ref="AO37:AO51" si="41">SUM(AL37,AN37)</f>
        <v>14</v>
      </c>
      <c r="AP37" s="15">
        <f>COUNTIFS(GNA_ANNA_MTLM_bugs!O:O,Overall_indicator!B37,GNA_ANNA_MTLM_bugs!H:H,"repo_modified", GNA_ANNA_MTLM_bugs!U:U, "GNA_MTLSOCM")</f>
        <v>2</v>
      </c>
      <c r="AQ37" s="18">
        <f t="shared" ref="AQ37:AQ51" si="42">AQ36+AP37</f>
        <v>3</v>
      </c>
      <c r="AR37" s="16">
        <f>COUNTIFS(GNA_ANNA_MTLM_bugs!R:R,Overall_indicator!B37,GNA_ANNA_MTLM_bugs!H:H,"change_define*", GNA_ANNA_MTLM_bugs!U:U, "GNA_MTLSOCM")</f>
        <v>0</v>
      </c>
      <c r="AS37" s="18">
        <f t="shared" ref="AS37:AS51" si="43">AS36+AR37</f>
        <v>1</v>
      </c>
      <c r="AT37" s="16">
        <f>COUNTIFS(GNA_ANNA_MTLM_bugs!B:B,Overall_indicator!B37,GNA_ANNA_MTLM_bugs!H:H,"open", GNA_ANNA_MTLM_bugs!U:U,"GNA_MTLSOCM")</f>
        <v>3</v>
      </c>
      <c r="AU37" s="18">
        <f t="shared" ref="AU37:AU51" si="44">AU36+AT37</f>
        <v>14</v>
      </c>
      <c r="AV37" s="19">
        <f t="shared" ref="AV37:AV51" si="45">SUM(AQ37,AS37,AU37)</f>
        <v>18</v>
      </c>
      <c r="AW37" s="16">
        <f>COUNTIFS(GNA_ANNA_MTLM_bugs!B:B,Overall_indicator!B37,GNA_ANNA_MTLM_bugs!E:E,"doc",GNA_ANNA_MTLM_bugs!U:U, "GNA_MTLSOCM")</f>
        <v>1</v>
      </c>
      <c r="AX37" s="18">
        <f t="shared" ref="AX37:AX51" si="46">AX36+AW37</f>
        <v>4</v>
      </c>
      <c r="AY37" s="16">
        <f>COUNTIFS(GNA_ANNA_MTLM_bugs!B:B,Overall_indicator!B37,GNA_ANNA_MTLM_bugs!E:E,"r*",GNA_ANNA_MTLM_bugs!U:U, "GNA_MTLSOCM")</f>
        <v>1</v>
      </c>
      <c r="AZ37" s="18">
        <f t="shared" ref="AZ37:AZ51" si="47">AZ36+AY37</f>
        <v>16</v>
      </c>
      <c r="BA37" s="16">
        <f>COUNTIFS(GNA_ANNA_MTLM_bugs!B:B,Overall_indicator!B37,GNA_ANNA_MTLM_bugs!E:E,"verif",GNA_ANNA_MTLM_bugs!U:U, "GNA_MTLSOCM")</f>
        <v>2</v>
      </c>
      <c r="BB37" s="18">
        <f t="shared" ref="BB37:BB51" si="48">BB36+BA37</f>
        <v>9</v>
      </c>
      <c r="BC37" s="15">
        <f>COUNTIFS(GNA_ANNA_MTLM_bugs!B:B,Overall_indicator!B37,GNA_ANNA_MTLM_bugs!E:E,"other",GNA_ANNA_MTLM_bugs!U:U, "GNA_MTLSOCM")</f>
        <v>0</v>
      </c>
      <c r="BD37" s="18">
        <f t="shared" ref="BD37:BD51" si="49">BD36+BC37</f>
        <v>3</v>
      </c>
      <c r="BE37" s="15">
        <f>COUNTIFS(GNA_ANNA_MTLM_bugs!B:B,Overall_indicator!B37,GNA_ANNA_MTLM_bugs!E:E,"tfm",  GNA_ANNA_MTLM_bugs!U:U, "GNA_MTLSOCM") + COUNTIFS(GNA_ANNA_MTLM_bugs!B:B,Overall_indicator!B37,GNA_ANNA_MTLM_bugs!E:E,"support",  GNA_ANNA_MTLM_bugs!U:U, "GNA_MTLSOCM")</f>
        <v>0</v>
      </c>
      <c r="BF37" s="18">
        <f t="shared" ref="BF37:BF51" si="50">BF36+BE37</f>
        <v>2</v>
      </c>
      <c r="BG37" s="16">
        <f>COUNTIFS(GNA_ANNA_MTLM_bugs!B:B,Overall_indicator!B37,GNA_ANNA_MTLM_bugs!S:S,"int*", GNA_ANNA_MTLM_bugs!U:U,"GNA_MTLSOCM")</f>
        <v>4</v>
      </c>
      <c r="BH37" s="18">
        <f t="shared" ref="BH37:BH51" si="51">BH36+BG37</f>
        <v>29</v>
      </c>
      <c r="BI37" s="15">
        <f>COUNTIFS(GNA_ANNA_MTLM_bugs!B:B,Overall_indicator!B37,GNA_ANNA_MTLM_bugs!S:S,"ext*", GNA_ANNA_MTLM_bugs!U:U,"GNA_MTLSOCM")</f>
        <v>0</v>
      </c>
      <c r="BJ37" s="18">
        <f t="shared" ref="BJ37:BJ53" si="52">BJ36+BI37</f>
        <v>2</v>
      </c>
      <c r="BK37" s="15">
        <f>COUNTIFS(GNA_ANNA_MTLM_bugs!B:B,Overall_indicator!B37,GNA_ANNA_MTLM_bugs!S:S,"sighting", GNA_ANNA_MTLM_bugs!U:U,"GNA_MTLSOCM")</f>
        <v>0</v>
      </c>
      <c r="BL37" s="18">
        <f t="shared" ref="BL37:BL53" si="53">BL36+BK37</f>
        <v>1</v>
      </c>
    </row>
    <row r="38" spans="2:64" x14ac:dyDescent="0.3">
      <c r="B38" s="22" t="s">
        <v>536</v>
      </c>
      <c r="C38" s="23">
        <f>COUNTIFS(GNA_ANNA_MTLM_bugs!B:B,Overall_indicator!B38, GNA_ANNA_MTLM_bugs!U:U,"GNA_ANNA_ACE-MTLSOCM")</f>
        <v>1</v>
      </c>
      <c r="D38" s="24">
        <f t="shared" ref="D38:D48" si="54">D37+C38</f>
        <v>123</v>
      </c>
      <c r="E38" s="25">
        <f>COUNTIFS(GNA_ANNA_MTLM_bugs!Q:Q, Overall_indicator!B38, GNA_ANNA_MTLM_bugs!H:H, "reject*", GNA_ANNA_MTLM_bugs!U:U, "GNA_ANNA_ACE-MTLSOCM")</f>
        <v>0</v>
      </c>
      <c r="F38" s="24">
        <f t="shared" ref="F38:F48" si="55">F37+E38</f>
        <v>6</v>
      </c>
      <c r="G38" s="25">
        <f>COUNTIFS(GNA_ANNA_MTLM_bugs!P:P,Overall_indicator!B38,GNA_ANNA_MTLM_bugs!H:H, "complete*",GNA_ANNA_MTLM_bugs!U:U,"GNA_ANNA_ACE-MTLSOCM")</f>
        <v>2</v>
      </c>
      <c r="H38" s="24">
        <f t="shared" ref="H38:H48" si="56">H37+G38</f>
        <v>80</v>
      </c>
      <c r="I38" s="26">
        <f t="shared" ref="I38:I48" si="57">SUM(F38,H38)</f>
        <v>86</v>
      </c>
      <c r="J38" s="23">
        <f>COUNTIFS(GNA_ANNA_MTLM_bugs!O:O,Overall_indicator!B38,GNA_ANNA_MTLM_bugs!H:H,"repo_modified", GNA_ANNA_MTLM_bugs!U:U, "GNA_ANNA_ACE-MTLSOCM")</f>
        <v>1</v>
      </c>
      <c r="K38" s="24">
        <f t="shared" ref="K38:K48" si="58">K37+J38</f>
        <v>11</v>
      </c>
      <c r="L38" s="25">
        <f>COUNTIFS(GNA_ANNA_MTLM_bugs!R:R,Overall_indicator!B38,GNA_ANNA_MTLM_bugs!H:H,"change_define*", GNA_ANNA_MTLM_bugs!U:U, "GNA_ANNA_ACE-MTLSOCM")</f>
        <v>2</v>
      </c>
      <c r="M38" s="24">
        <f t="shared" ref="M38:M48" si="59">M37+L38</f>
        <v>8</v>
      </c>
      <c r="N38" s="25">
        <f>COUNTIFS(GNA_ANNA_MTLM_bugs!B:B,Overall_indicator!B38,GNA_ANNA_MTLM_bugs!H:H,"open", GNA_ANNA_MTLM_bugs!U:U,"GNA_ANNA_ACE-MTLSOCM")</f>
        <v>1</v>
      </c>
      <c r="O38" s="24">
        <f t="shared" ref="O38:O48" si="60">O37+N38</f>
        <v>18</v>
      </c>
      <c r="P38" s="26">
        <f t="shared" ref="P38:P48" si="61">SUM(K38,M38,O38)</f>
        <v>37</v>
      </c>
      <c r="Q38" s="25">
        <f>COUNTIFS(GNA_ANNA_MTLM_bugs!B:B,Overall_indicator!B38,GNA_ANNA_MTLM_bugs!E:E,"doc",GNA_ANNA_MTLM_bugs!U:U, "GNA_ANNA_ACE-MTLSOCM")</f>
        <v>0</v>
      </c>
      <c r="R38" s="24">
        <f t="shared" ref="R38:R48" si="62">R37+Q38</f>
        <v>24</v>
      </c>
      <c r="S38" s="25">
        <f>COUNTIFS(GNA_ANNA_MTLM_bugs!B:B,Overall_indicator!B38,GNA_ANNA_MTLM_bugs!E:E,"r*", GNA_ANNA_MTLM_bugs!U:U, "GNA_ANNA_ACE-MTLSOCM")</f>
        <v>0</v>
      </c>
      <c r="T38" s="24">
        <f t="shared" ref="T38:T48" si="63">T37+S38</f>
        <v>72</v>
      </c>
      <c r="U38" s="25">
        <f>COUNTIFS(GNA_ANNA_MTLM_bugs!B:B,Overall_indicator!B38,GNA_ANNA_MTLM_bugs!E:E,"verif", GNA_ANNA_MTLM_bugs!U:U, "GNA_ANNA_ACE-MTLSOCM")</f>
        <v>0</v>
      </c>
      <c r="V38" s="24">
        <f t="shared" ref="V38:V48" si="64">V37+U38</f>
        <v>17</v>
      </c>
      <c r="W38" s="23">
        <f>COUNTIFS(GNA_ANNA_MTLM_bugs!B:B,Overall_indicator!B38,GNA_ANNA_MTLM_bugs!E:E,"other", GNA_ANNA_MTLM_bugs!U:U, "GNA_ANNA_ACE-MTLSOCM")</f>
        <v>1</v>
      </c>
      <c r="X38" s="24">
        <f t="shared" ref="X38:X48" si="65">X37+W38</f>
        <v>8</v>
      </c>
      <c r="Y38" s="23">
        <f>COUNTIFS(GNA_ANNA_MTLM_bugs!B:B,Overall_indicator!B38,GNA_ANNA_MTLM_bugs!E:E,"tfm",  GNA_ANNA_MTLM_bugs!U:U, "GNA_ANNA_ACE-MTLSOCM") + COUNTIFS(GNA_ANNA_MTLM_bugs!B:B,Overall_indicator!B38,GNA_ANNA_MTLM_bugs!E:E,"support",  GNA_ANNA_MTLM_bugs!U:U, "GNA_ANNA_ACE-MTLSOCM")</f>
        <v>0</v>
      </c>
      <c r="Z38" s="24">
        <f t="shared" ref="Z38:Z48" si="66">Z37+Y38</f>
        <v>2</v>
      </c>
      <c r="AA38" s="25">
        <f>COUNTIFS(GNA_ANNA_MTLM_bugs!B:B,Overall_indicator!B38, GNA_ANNA_MTLM_bugs!S:S, "int*",GNA_ANNA_MTLM_bugs!U:U, "GNA_ANNA_ACE-MTLSOCM")</f>
        <v>1</v>
      </c>
      <c r="AB38" s="24">
        <f t="shared" ref="AB38:AB48" si="67">AB37+AA38</f>
        <v>116</v>
      </c>
      <c r="AC38" s="25">
        <f>COUNTIFS(GNA_ANNA_MTLM_bugs!B:B,Overall_indicator!B38, GNA_ANNA_MTLM_bugs!S:S, "ext*",GNA_ANNA_MTLM_bugs!U:U, "GNA_ANNA_ACE-MTLSOCM")</f>
        <v>0</v>
      </c>
      <c r="AD38" s="24">
        <f t="shared" ref="AD38:AD48" si="68">AD37+AC38</f>
        <v>2</v>
      </c>
      <c r="AE38" s="25">
        <f>COUNTIFS(GNA_ANNA_MTLM_bugs!B:B,Overall_indicator!B38, GNA_ANNA_MTLM_bugs!S:S, "sighting",GNA_ANNA_MTLM_bugs!U:U, "GNA_ANNA_ACE-MTLSOCM")</f>
        <v>0</v>
      </c>
      <c r="AF38" s="24">
        <f t="shared" ref="AF38:AF48" si="69">AF37+AE38</f>
        <v>4</v>
      </c>
      <c r="AH38" s="15" t="s">
        <v>536</v>
      </c>
      <c r="AI38" s="15">
        <f>COUNTIFS(GNA_ANNA_MTLM_bugs!B:B,Overall_indicator!B38, GNA_ANNA_MTLM_bugs!U:U,"GNA_MTLSOCM")</f>
        <v>0</v>
      </c>
      <c r="AJ38" s="18">
        <f t="shared" si="38"/>
        <v>34</v>
      </c>
      <c r="AK38" s="16">
        <f>COUNTIFS(GNA_ANNA_MTLM_bugs!Q:Q, Overall_indicator!B38, GNA_ANNA_MTLM_bugs!H:H, "reject*", GNA_ANNA_MTLM_bugs!U:U, "GNA_MTLSOCM")</f>
        <v>0</v>
      </c>
      <c r="AL38" s="18">
        <f t="shared" si="39"/>
        <v>0</v>
      </c>
      <c r="AM38" s="16">
        <f>COUNTIFS(GNA_ANNA_MTLM_bugs!P:P,Overall_indicator!B38,GNA_ANNA_MTLM_bugs!H:H, "complete*",GNA_ANNA_MTLM_bugs!U:U,"GNA_MTLSOCM")</f>
        <v>0</v>
      </c>
      <c r="AN38" s="18">
        <f t="shared" si="40"/>
        <v>14</v>
      </c>
      <c r="AO38" s="19">
        <f t="shared" si="41"/>
        <v>14</v>
      </c>
      <c r="AP38" s="15">
        <f>COUNTIFS(GNA_ANNA_MTLM_bugs!O:O,Overall_indicator!B38,GNA_ANNA_MTLM_bugs!H:H,"repo_modified", GNA_ANNA_MTLM_bugs!U:U, "GNA_MTLSOCM")</f>
        <v>0</v>
      </c>
      <c r="AQ38" s="18">
        <f t="shared" si="42"/>
        <v>3</v>
      </c>
      <c r="AR38" s="16">
        <f>COUNTIFS(GNA_ANNA_MTLM_bugs!R:R,Overall_indicator!B38,GNA_ANNA_MTLM_bugs!H:H,"change_define*", GNA_ANNA_MTLM_bugs!U:U, "GNA_MTLSOCM")</f>
        <v>0</v>
      </c>
      <c r="AS38" s="18">
        <f t="shared" si="43"/>
        <v>1</v>
      </c>
      <c r="AT38" s="16">
        <f>COUNTIFS(GNA_ANNA_MTLM_bugs!B:B,Overall_indicator!B38,GNA_ANNA_MTLM_bugs!H:H,"open", GNA_ANNA_MTLM_bugs!U:U,"GNA_MTLSOCM")</f>
        <v>0</v>
      </c>
      <c r="AU38" s="18">
        <f t="shared" si="44"/>
        <v>14</v>
      </c>
      <c r="AV38" s="19">
        <f t="shared" si="45"/>
        <v>18</v>
      </c>
      <c r="AW38" s="16">
        <f>COUNTIFS(GNA_ANNA_MTLM_bugs!B:B,Overall_indicator!B38,GNA_ANNA_MTLM_bugs!E:E,"doc",GNA_ANNA_MTLM_bugs!U:U, "GNA_MTLSOCM")</f>
        <v>0</v>
      </c>
      <c r="AX38" s="18">
        <f t="shared" si="46"/>
        <v>4</v>
      </c>
      <c r="AY38" s="16">
        <f>COUNTIFS(GNA_ANNA_MTLM_bugs!B:B,Overall_indicator!B38,GNA_ANNA_MTLM_bugs!E:E,"r*",GNA_ANNA_MTLM_bugs!U:U, "GNA_MTLSOCM")</f>
        <v>0</v>
      </c>
      <c r="AZ38" s="18">
        <f t="shared" si="47"/>
        <v>16</v>
      </c>
      <c r="BA38" s="16">
        <f>COUNTIFS(GNA_ANNA_MTLM_bugs!B:B,Overall_indicator!B38,GNA_ANNA_MTLM_bugs!E:E,"verif",GNA_ANNA_MTLM_bugs!U:U, "GNA_MTLSOCM")</f>
        <v>0</v>
      </c>
      <c r="BB38" s="18">
        <f t="shared" si="48"/>
        <v>9</v>
      </c>
      <c r="BC38" s="15">
        <f>COUNTIFS(GNA_ANNA_MTLM_bugs!B:B,Overall_indicator!B38,GNA_ANNA_MTLM_bugs!E:E,"other",GNA_ANNA_MTLM_bugs!U:U, "GNA_MTLSOCM")</f>
        <v>0</v>
      </c>
      <c r="BD38" s="18">
        <f t="shared" si="49"/>
        <v>3</v>
      </c>
      <c r="BE38" s="15">
        <f>COUNTIFS(GNA_ANNA_MTLM_bugs!B:B,Overall_indicator!B38,GNA_ANNA_MTLM_bugs!E:E,"tfm",  GNA_ANNA_MTLM_bugs!U:U, "GNA_MTLSOCM") + COUNTIFS(GNA_ANNA_MTLM_bugs!B:B,Overall_indicator!B38,GNA_ANNA_MTLM_bugs!E:E,"support",  GNA_ANNA_MTLM_bugs!U:U, "GNA_MTLSOCM")</f>
        <v>0</v>
      </c>
      <c r="BF38" s="18">
        <f t="shared" si="50"/>
        <v>2</v>
      </c>
      <c r="BG38" s="16">
        <f>COUNTIFS(GNA_ANNA_MTLM_bugs!B:B,Overall_indicator!B38,GNA_ANNA_MTLM_bugs!S:S,"int*", GNA_ANNA_MTLM_bugs!U:U,"GNA_MTLSOCM")</f>
        <v>0</v>
      </c>
      <c r="BH38" s="18">
        <f t="shared" si="51"/>
        <v>29</v>
      </c>
      <c r="BI38" s="15">
        <f>COUNTIFS(GNA_ANNA_MTLM_bugs!B:B,Overall_indicator!B38,GNA_ANNA_MTLM_bugs!S:S,"ext*", GNA_ANNA_MTLM_bugs!U:U,"GNA_MTLSOCM")</f>
        <v>0</v>
      </c>
      <c r="BJ38" s="18">
        <f t="shared" si="52"/>
        <v>2</v>
      </c>
      <c r="BK38" s="15">
        <f>COUNTIFS(GNA_ANNA_MTLM_bugs!B:B,Overall_indicator!B38,GNA_ANNA_MTLM_bugs!S:S,"sighting", GNA_ANNA_MTLM_bugs!U:U,"GNA_MTLSOCM")</f>
        <v>0</v>
      </c>
      <c r="BL38" s="18">
        <f t="shared" si="53"/>
        <v>1</v>
      </c>
    </row>
    <row r="39" spans="2:64" x14ac:dyDescent="0.3">
      <c r="B39" s="22" t="s">
        <v>537</v>
      </c>
      <c r="C39" s="23">
        <f>COUNTIFS(GNA_ANNA_MTLM_bugs!B:B,Overall_indicator!B39, GNA_ANNA_MTLM_bugs!U:U,"GNA_ANNA_ACE-MTLSOCM")</f>
        <v>0</v>
      </c>
      <c r="D39" s="24">
        <f t="shared" si="54"/>
        <v>123</v>
      </c>
      <c r="E39" s="25">
        <f>COUNTIFS(GNA_ANNA_MTLM_bugs!Q:Q, Overall_indicator!B39, GNA_ANNA_MTLM_bugs!H:H, "reject*", GNA_ANNA_MTLM_bugs!U:U, "GNA_ANNA_ACE-MTLSOCM")</f>
        <v>0</v>
      </c>
      <c r="F39" s="24">
        <f t="shared" si="55"/>
        <v>6</v>
      </c>
      <c r="G39" s="25">
        <f>COUNTIFS(GNA_ANNA_MTLM_bugs!P:P,Overall_indicator!B39,GNA_ANNA_MTLM_bugs!H:H, "complete*",GNA_ANNA_MTLM_bugs!U:U,"GNA_ANNA_ACE-MTLSOCM")</f>
        <v>0</v>
      </c>
      <c r="H39" s="24">
        <f t="shared" si="56"/>
        <v>80</v>
      </c>
      <c r="I39" s="26">
        <f t="shared" si="57"/>
        <v>86</v>
      </c>
      <c r="J39" s="23">
        <f>COUNTIFS(GNA_ANNA_MTLM_bugs!O:O,Overall_indicator!B39,GNA_ANNA_MTLM_bugs!H:H,"repo_modified", GNA_ANNA_MTLM_bugs!U:U, "GNA_ANNA_ACE-MTLSOCM")</f>
        <v>0</v>
      </c>
      <c r="K39" s="24">
        <f t="shared" si="58"/>
        <v>11</v>
      </c>
      <c r="L39" s="25">
        <f>COUNTIFS(GNA_ANNA_MTLM_bugs!R:R,Overall_indicator!B39,GNA_ANNA_MTLM_bugs!H:H,"change_define*", GNA_ANNA_MTLM_bugs!U:U, "GNA_ANNA_ACE-MTLSOCM")</f>
        <v>0</v>
      </c>
      <c r="M39" s="24">
        <f t="shared" si="59"/>
        <v>8</v>
      </c>
      <c r="N39" s="25">
        <f>COUNTIFS(GNA_ANNA_MTLM_bugs!B:B,Overall_indicator!B39,GNA_ANNA_MTLM_bugs!H:H,"open", GNA_ANNA_MTLM_bugs!U:U,"GNA_ANNA_ACE-MTLSOCM")</f>
        <v>0</v>
      </c>
      <c r="O39" s="24">
        <f t="shared" si="60"/>
        <v>18</v>
      </c>
      <c r="P39" s="26">
        <f t="shared" si="61"/>
        <v>37</v>
      </c>
      <c r="Q39" s="25">
        <f>COUNTIFS(GNA_ANNA_MTLM_bugs!B:B,Overall_indicator!B39,GNA_ANNA_MTLM_bugs!E:E,"doc",GNA_ANNA_MTLM_bugs!U:U, "GNA_ANNA_ACE-MTLSOCM")</f>
        <v>0</v>
      </c>
      <c r="R39" s="24">
        <f t="shared" si="62"/>
        <v>24</v>
      </c>
      <c r="S39" s="25">
        <f>COUNTIFS(GNA_ANNA_MTLM_bugs!B:B,Overall_indicator!B39,GNA_ANNA_MTLM_bugs!E:E,"r*", GNA_ANNA_MTLM_bugs!U:U, "GNA_ANNA_ACE-MTLSOCM")</f>
        <v>0</v>
      </c>
      <c r="T39" s="24">
        <f t="shared" si="63"/>
        <v>72</v>
      </c>
      <c r="U39" s="25">
        <f>COUNTIFS(GNA_ANNA_MTLM_bugs!B:B,Overall_indicator!B39,GNA_ANNA_MTLM_bugs!E:E,"verif", GNA_ANNA_MTLM_bugs!U:U, "GNA_ANNA_ACE-MTLSOCM")</f>
        <v>0</v>
      </c>
      <c r="V39" s="24">
        <f t="shared" si="64"/>
        <v>17</v>
      </c>
      <c r="W39" s="23">
        <f>COUNTIFS(GNA_ANNA_MTLM_bugs!B:B,Overall_indicator!B39,GNA_ANNA_MTLM_bugs!E:E,"other", GNA_ANNA_MTLM_bugs!U:U, "GNA_ANNA_ACE-MTLSOCM")</f>
        <v>0</v>
      </c>
      <c r="X39" s="24">
        <f t="shared" si="65"/>
        <v>8</v>
      </c>
      <c r="Y39" s="23">
        <f>COUNTIFS(GNA_ANNA_MTLM_bugs!B:B,Overall_indicator!B39,GNA_ANNA_MTLM_bugs!E:E,"tfm",  GNA_ANNA_MTLM_bugs!U:U, "GNA_ANNA_ACE-MTLSOCM") + COUNTIFS(GNA_ANNA_MTLM_bugs!B:B,Overall_indicator!B39,GNA_ANNA_MTLM_bugs!E:E,"support",  GNA_ANNA_MTLM_bugs!U:U, "GNA_ANNA_ACE-MTLSOCM")</f>
        <v>0</v>
      </c>
      <c r="Z39" s="24">
        <f t="shared" si="66"/>
        <v>2</v>
      </c>
      <c r="AA39" s="25">
        <f>COUNTIFS(GNA_ANNA_MTLM_bugs!B:B,Overall_indicator!B39, GNA_ANNA_MTLM_bugs!S:S, "int*",GNA_ANNA_MTLM_bugs!U:U, "GNA_ANNA_ACE-MTLSOCM")</f>
        <v>0</v>
      </c>
      <c r="AB39" s="24">
        <f t="shared" si="67"/>
        <v>116</v>
      </c>
      <c r="AC39" s="25">
        <f>COUNTIFS(GNA_ANNA_MTLM_bugs!B:B,Overall_indicator!B39, GNA_ANNA_MTLM_bugs!S:S, "ext*",GNA_ANNA_MTLM_bugs!U:U, "GNA_ANNA_ACE-MTLSOCM")</f>
        <v>0</v>
      </c>
      <c r="AD39" s="24">
        <f t="shared" si="68"/>
        <v>2</v>
      </c>
      <c r="AE39" s="25">
        <f>COUNTIFS(GNA_ANNA_MTLM_bugs!B:B,Overall_indicator!B39, GNA_ANNA_MTLM_bugs!S:S, "sighting",GNA_ANNA_MTLM_bugs!U:U, "GNA_ANNA_ACE-MTLSOCM")</f>
        <v>0</v>
      </c>
      <c r="AF39" s="24">
        <f t="shared" si="69"/>
        <v>4</v>
      </c>
      <c r="AH39" s="15" t="s">
        <v>537</v>
      </c>
      <c r="AI39" s="15">
        <f>COUNTIFS(GNA_ANNA_MTLM_bugs!B:B,Overall_indicator!B39, GNA_ANNA_MTLM_bugs!U:U,"GNA_MTLSOCM")</f>
        <v>0</v>
      </c>
      <c r="AJ39" s="18">
        <f t="shared" si="38"/>
        <v>34</v>
      </c>
      <c r="AK39" s="16">
        <f>COUNTIFS(GNA_ANNA_MTLM_bugs!Q:Q, Overall_indicator!B39, GNA_ANNA_MTLM_bugs!H:H, "reject*", GNA_ANNA_MTLM_bugs!U:U, "GNA_MTLSOCM")</f>
        <v>0</v>
      </c>
      <c r="AL39" s="18">
        <f t="shared" si="39"/>
        <v>0</v>
      </c>
      <c r="AM39" s="16">
        <f>COUNTIFS(GNA_ANNA_MTLM_bugs!P:P,Overall_indicator!B39,GNA_ANNA_MTLM_bugs!H:H, "complete*",GNA_ANNA_MTLM_bugs!U:U,"GNA_MTLSOCM")</f>
        <v>0</v>
      </c>
      <c r="AN39" s="18">
        <f t="shared" si="40"/>
        <v>14</v>
      </c>
      <c r="AO39" s="19">
        <f t="shared" si="41"/>
        <v>14</v>
      </c>
      <c r="AP39" s="15">
        <f>COUNTIFS(GNA_ANNA_MTLM_bugs!O:O,Overall_indicator!B39,GNA_ANNA_MTLM_bugs!H:H,"repo_modified", GNA_ANNA_MTLM_bugs!U:U, "GNA_MTLSOCM")</f>
        <v>0</v>
      </c>
      <c r="AQ39" s="18">
        <f t="shared" si="42"/>
        <v>3</v>
      </c>
      <c r="AR39" s="16">
        <f>COUNTIFS(GNA_ANNA_MTLM_bugs!R:R,Overall_indicator!B39,GNA_ANNA_MTLM_bugs!H:H,"change_define*", GNA_ANNA_MTLM_bugs!U:U, "GNA_MTLSOCM")</f>
        <v>0</v>
      </c>
      <c r="AS39" s="18">
        <f t="shared" si="43"/>
        <v>1</v>
      </c>
      <c r="AT39" s="16">
        <f>COUNTIFS(GNA_ANNA_MTLM_bugs!B:B,Overall_indicator!B39,GNA_ANNA_MTLM_bugs!H:H,"open", GNA_ANNA_MTLM_bugs!U:U,"GNA_MTLSOCM")</f>
        <v>0</v>
      </c>
      <c r="AU39" s="18">
        <f t="shared" si="44"/>
        <v>14</v>
      </c>
      <c r="AV39" s="19">
        <f t="shared" si="45"/>
        <v>18</v>
      </c>
      <c r="AW39" s="16">
        <f>COUNTIFS(GNA_ANNA_MTLM_bugs!B:B,Overall_indicator!B39,GNA_ANNA_MTLM_bugs!E:E,"doc",GNA_ANNA_MTLM_bugs!U:U, "GNA_MTLSOCM")</f>
        <v>0</v>
      </c>
      <c r="AX39" s="18">
        <f t="shared" si="46"/>
        <v>4</v>
      </c>
      <c r="AY39" s="16">
        <f>COUNTIFS(GNA_ANNA_MTLM_bugs!B:B,Overall_indicator!B39,GNA_ANNA_MTLM_bugs!E:E,"r*",GNA_ANNA_MTLM_bugs!U:U, "GNA_MTLSOCM")</f>
        <v>0</v>
      </c>
      <c r="AZ39" s="18">
        <f t="shared" si="47"/>
        <v>16</v>
      </c>
      <c r="BA39" s="16">
        <f>COUNTIFS(GNA_ANNA_MTLM_bugs!B:B,Overall_indicator!B39,GNA_ANNA_MTLM_bugs!E:E,"verif",GNA_ANNA_MTLM_bugs!U:U, "GNA_MTLSOCM")</f>
        <v>0</v>
      </c>
      <c r="BB39" s="18">
        <f t="shared" si="48"/>
        <v>9</v>
      </c>
      <c r="BC39" s="15">
        <f>COUNTIFS(GNA_ANNA_MTLM_bugs!B:B,Overall_indicator!B39,GNA_ANNA_MTLM_bugs!E:E,"other",GNA_ANNA_MTLM_bugs!U:U, "GNA_MTLSOCM")</f>
        <v>0</v>
      </c>
      <c r="BD39" s="18">
        <f t="shared" si="49"/>
        <v>3</v>
      </c>
      <c r="BE39" s="15">
        <f>COUNTIFS(GNA_ANNA_MTLM_bugs!B:B,Overall_indicator!B39,GNA_ANNA_MTLM_bugs!E:E,"tfm",  GNA_ANNA_MTLM_bugs!U:U, "GNA_MTLSOCM") + COUNTIFS(GNA_ANNA_MTLM_bugs!B:B,Overall_indicator!B39,GNA_ANNA_MTLM_bugs!E:E,"support",  GNA_ANNA_MTLM_bugs!U:U, "GNA_MTLSOCM")</f>
        <v>0</v>
      </c>
      <c r="BF39" s="18">
        <f t="shared" si="50"/>
        <v>2</v>
      </c>
      <c r="BG39" s="16">
        <f>COUNTIFS(GNA_ANNA_MTLM_bugs!B:B,Overall_indicator!B39,GNA_ANNA_MTLM_bugs!S:S,"int*", GNA_ANNA_MTLM_bugs!U:U,"GNA_MTLSOCM")</f>
        <v>0</v>
      </c>
      <c r="BH39" s="18">
        <f t="shared" si="51"/>
        <v>29</v>
      </c>
      <c r="BI39" s="15">
        <f>COUNTIFS(GNA_ANNA_MTLM_bugs!B:B,Overall_indicator!B39,GNA_ANNA_MTLM_bugs!S:S,"ext*", GNA_ANNA_MTLM_bugs!U:U,"GNA_MTLSOCM")</f>
        <v>0</v>
      </c>
      <c r="BJ39" s="18">
        <f t="shared" si="52"/>
        <v>2</v>
      </c>
      <c r="BK39" s="15">
        <f>COUNTIFS(GNA_ANNA_MTLM_bugs!B:B,Overall_indicator!B39,GNA_ANNA_MTLM_bugs!S:S,"sighting", GNA_ANNA_MTLM_bugs!U:U,"GNA_MTLSOCM")</f>
        <v>0</v>
      </c>
      <c r="BL39" s="18">
        <f t="shared" si="53"/>
        <v>1</v>
      </c>
    </row>
    <row r="40" spans="2:64" ht="18.600000000000001" customHeight="1" x14ac:dyDescent="0.3">
      <c r="B40" s="22" t="s">
        <v>585</v>
      </c>
      <c r="C40" s="23">
        <f>COUNTIFS(GNA_ANNA_MTLM_bugs!B:B,Overall_indicator!B40, GNA_ANNA_MTLM_bugs!U:U,"GNA_ANNA_ACE-MTLSOCM")</f>
        <v>0</v>
      </c>
      <c r="D40" s="24">
        <f t="shared" si="54"/>
        <v>123</v>
      </c>
      <c r="E40" s="25">
        <f>COUNTIFS(GNA_ANNA_MTLM_bugs!Q:Q, Overall_indicator!B40, GNA_ANNA_MTLM_bugs!H:H, "reject*", GNA_ANNA_MTLM_bugs!U:U, "GNA_ANNA_ACE-MTLSOCM")</f>
        <v>0</v>
      </c>
      <c r="F40" s="24">
        <f t="shared" si="55"/>
        <v>6</v>
      </c>
      <c r="G40" s="25">
        <f>COUNTIFS(GNA_ANNA_MTLM_bugs!P:P,Overall_indicator!B40,GNA_ANNA_MTLM_bugs!H:H, "complete*",GNA_ANNA_MTLM_bugs!U:U,"GNA_ANNA_ACE-MTLSOCM")</f>
        <v>0</v>
      </c>
      <c r="H40" s="24">
        <f t="shared" si="56"/>
        <v>80</v>
      </c>
      <c r="I40" s="26">
        <f t="shared" si="57"/>
        <v>86</v>
      </c>
      <c r="J40" s="23">
        <f>COUNTIFS(GNA_ANNA_MTLM_bugs!O:O,Overall_indicator!B40,GNA_ANNA_MTLM_bugs!H:H,"repo_modified", GNA_ANNA_MTLM_bugs!U:U, "GNA_ANNA_ACE-MTLSOCM")</f>
        <v>0</v>
      </c>
      <c r="K40" s="24">
        <f t="shared" si="58"/>
        <v>11</v>
      </c>
      <c r="L40" s="25">
        <f>COUNTIFS(GNA_ANNA_MTLM_bugs!R:R,Overall_indicator!B40,GNA_ANNA_MTLM_bugs!H:H,"change_define*", GNA_ANNA_MTLM_bugs!U:U, "GNA_ANNA_ACE-MTLSOCM")</f>
        <v>0</v>
      </c>
      <c r="M40" s="24">
        <f t="shared" si="59"/>
        <v>8</v>
      </c>
      <c r="N40" s="25">
        <f>COUNTIFS(GNA_ANNA_MTLM_bugs!B:B,Overall_indicator!B40,GNA_ANNA_MTLM_bugs!H:H,"open", GNA_ANNA_MTLM_bugs!U:U,"GNA_ANNA_ACE-MTLSOCM")</f>
        <v>0</v>
      </c>
      <c r="O40" s="24">
        <f t="shared" si="60"/>
        <v>18</v>
      </c>
      <c r="P40" s="26">
        <f t="shared" si="61"/>
        <v>37</v>
      </c>
      <c r="Q40" s="25">
        <f>COUNTIFS(GNA_ANNA_MTLM_bugs!B:B,Overall_indicator!B40,GNA_ANNA_MTLM_bugs!E:E,"doc",GNA_ANNA_MTLM_bugs!U:U, "GNA_ANNA_ACE-MTLSOCM")</f>
        <v>0</v>
      </c>
      <c r="R40" s="24">
        <f t="shared" si="62"/>
        <v>24</v>
      </c>
      <c r="S40" s="25">
        <f>COUNTIFS(GNA_ANNA_MTLM_bugs!B:B,Overall_indicator!B40,GNA_ANNA_MTLM_bugs!E:E,"r*", GNA_ANNA_MTLM_bugs!U:U, "GNA_ANNA_ACE-MTLSOCM")</f>
        <v>0</v>
      </c>
      <c r="T40" s="24">
        <f t="shared" si="63"/>
        <v>72</v>
      </c>
      <c r="U40" s="25">
        <f>COUNTIFS(GNA_ANNA_MTLM_bugs!B:B,Overall_indicator!B40,GNA_ANNA_MTLM_bugs!E:E,"verif", GNA_ANNA_MTLM_bugs!U:U, "GNA_ANNA_ACE-MTLSOCM")</f>
        <v>0</v>
      </c>
      <c r="V40" s="24">
        <f t="shared" si="64"/>
        <v>17</v>
      </c>
      <c r="W40" s="23">
        <f>COUNTIFS(GNA_ANNA_MTLM_bugs!B:B,Overall_indicator!B40,GNA_ANNA_MTLM_bugs!E:E,"other", GNA_ANNA_MTLM_bugs!U:U, "GNA_ANNA_ACE-MTLSOCM")</f>
        <v>0</v>
      </c>
      <c r="X40" s="24">
        <f t="shared" si="65"/>
        <v>8</v>
      </c>
      <c r="Y40" s="23">
        <f>COUNTIFS(GNA_ANNA_MTLM_bugs!B:B,Overall_indicator!B40,GNA_ANNA_MTLM_bugs!E:E,"tfm",  GNA_ANNA_MTLM_bugs!U:U, "GNA_ANNA_ACE-MTLSOCM") + COUNTIFS(GNA_ANNA_MTLM_bugs!B:B,Overall_indicator!B40,GNA_ANNA_MTLM_bugs!E:E,"support",  GNA_ANNA_MTLM_bugs!U:U, "GNA_ANNA_ACE-MTLSOCM")</f>
        <v>0</v>
      </c>
      <c r="Z40" s="24">
        <f t="shared" si="66"/>
        <v>2</v>
      </c>
      <c r="AA40" s="25">
        <f>COUNTIFS(GNA_ANNA_MTLM_bugs!B:B,Overall_indicator!B40, GNA_ANNA_MTLM_bugs!S:S, "int*",GNA_ANNA_MTLM_bugs!U:U, "GNA_ANNA_ACE-MTLSOCM")</f>
        <v>0</v>
      </c>
      <c r="AB40" s="24">
        <f t="shared" si="67"/>
        <v>116</v>
      </c>
      <c r="AC40" s="25">
        <f>COUNTIFS(GNA_ANNA_MTLM_bugs!B:B,Overall_indicator!B40, GNA_ANNA_MTLM_bugs!S:S, "ext*",GNA_ANNA_MTLM_bugs!U:U, "GNA_ANNA_ACE-MTLSOCM")</f>
        <v>0</v>
      </c>
      <c r="AD40" s="24">
        <f t="shared" si="68"/>
        <v>2</v>
      </c>
      <c r="AE40" s="25">
        <f>COUNTIFS(GNA_ANNA_MTLM_bugs!B:B,Overall_indicator!B40, GNA_ANNA_MTLM_bugs!S:S, "sighting",GNA_ANNA_MTLM_bugs!U:U, "GNA_ANNA_ACE-MTLSOCM")</f>
        <v>0</v>
      </c>
      <c r="AF40" s="24">
        <f t="shared" si="69"/>
        <v>4</v>
      </c>
      <c r="AH40" s="15" t="s">
        <v>585</v>
      </c>
      <c r="AI40" s="15">
        <f>COUNTIFS(GNA_ANNA_MTLM_bugs!B:B,Overall_indicator!B40, GNA_ANNA_MTLM_bugs!U:U,"GNA_MTLSOCM")</f>
        <v>0</v>
      </c>
      <c r="AJ40" s="18">
        <f t="shared" si="38"/>
        <v>34</v>
      </c>
      <c r="AK40" s="16">
        <f>COUNTIFS(GNA_ANNA_MTLM_bugs!Q:Q, Overall_indicator!B40, GNA_ANNA_MTLM_bugs!H:H, "reject*", GNA_ANNA_MTLM_bugs!U:U, "GNA_MTLSOCM")</f>
        <v>0</v>
      </c>
      <c r="AL40" s="18">
        <f t="shared" si="39"/>
        <v>0</v>
      </c>
      <c r="AM40" s="16">
        <f>COUNTIFS(GNA_ANNA_MTLM_bugs!P:P,Overall_indicator!B40,GNA_ANNA_MTLM_bugs!H:H, "complete*",GNA_ANNA_MTLM_bugs!U:U,"GNA_MTLSOCM")</f>
        <v>0</v>
      </c>
      <c r="AN40" s="18">
        <f t="shared" si="40"/>
        <v>14</v>
      </c>
      <c r="AO40" s="19">
        <f t="shared" si="41"/>
        <v>14</v>
      </c>
      <c r="AP40" s="15">
        <f>COUNTIFS(GNA_ANNA_MTLM_bugs!O:O,Overall_indicator!B40,GNA_ANNA_MTLM_bugs!H:H,"repo_modified", GNA_ANNA_MTLM_bugs!U:U, "GNA_MTLSOCM")</f>
        <v>0</v>
      </c>
      <c r="AQ40" s="18">
        <f t="shared" si="42"/>
        <v>3</v>
      </c>
      <c r="AR40" s="16">
        <f>COUNTIFS(GNA_ANNA_MTLM_bugs!R:R,Overall_indicator!B40,GNA_ANNA_MTLM_bugs!H:H,"change_define*", GNA_ANNA_MTLM_bugs!U:U, "GNA_MTLSOCM")</f>
        <v>0</v>
      </c>
      <c r="AS40" s="18">
        <f t="shared" si="43"/>
        <v>1</v>
      </c>
      <c r="AT40" s="16">
        <f>COUNTIFS(GNA_ANNA_MTLM_bugs!B:B,Overall_indicator!B40,GNA_ANNA_MTLM_bugs!H:H,"open", GNA_ANNA_MTLM_bugs!U:U,"GNA_MTLSOCM")</f>
        <v>0</v>
      </c>
      <c r="AU40" s="18">
        <f t="shared" si="44"/>
        <v>14</v>
      </c>
      <c r="AV40" s="19">
        <f t="shared" si="45"/>
        <v>18</v>
      </c>
      <c r="AW40" s="16">
        <f>COUNTIFS(GNA_ANNA_MTLM_bugs!B:B,Overall_indicator!B40,GNA_ANNA_MTLM_bugs!E:E,"doc",GNA_ANNA_MTLM_bugs!U:U, "GNA_MTLSOCM")</f>
        <v>0</v>
      </c>
      <c r="AX40" s="18">
        <f t="shared" si="46"/>
        <v>4</v>
      </c>
      <c r="AY40" s="16">
        <f>COUNTIFS(GNA_ANNA_MTLM_bugs!B:B,Overall_indicator!B40,GNA_ANNA_MTLM_bugs!E:E,"r*",GNA_ANNA_MTLM_bugs!U:U, "GNA_MTLSOCM")</f>
        <v>0</v>
      </c>
      <c r="AZ40" s="18">
        <f t="shared" si="47"/>
        <v>16</v>
      </c>
      <c r="BA40" s="16">
        <f>COUNTIFS(GNA_ANNA_MTLM_bugs!B:B,Overall_indicator!B40,GNA_ANNA_MTLM_bugs!E:E,"verif",GNA_ANNA_MTLM_bugs!U:U, "GNA_MTLSOCM")</f>
        <v>0</v>
      </c>
      <c r="BB40" s="18">
        <f t="shared" si="48"/>
        <v>9</v>
      </c>
      <c r="BC40" s="15">
        <f>COUNTIFS(GNA_ANNA_MTLM_bugs!B:B,Overall_indicator!B40,GNA_ANNA_MTLM_bugs!E:E,"other",GNA_ANNA_MTLM_bugs!U:U, "GNA_MTLSOCM")</f>
        <v>0</v>
      </c>
      <c r="BD40" s="18">
        <f t="shared" si="49"/>
        <v>3</v>
      </c>
      <c r="BE40" s="15">
        <f>COUNTIFS(GNA_ANNA_MTLM_bugs!B:B,Overall_indicator!B40,GNA_ANNA_MTLM_bugs!E:E,"tfm",  GNA_ANNA_MTLM_bugs!U:U, "GNA_MTLSOCM") + COUNTIFS(GNA_ANNA_MTLM_bugs!B:B,Overall_indicator!B40,GNA_ANNA_MTLM_bugs!E:E,"support",  GNA_ANNA_MTLM_bugs!U:U, "GNA_MTLSOCM")</f>
        <v>0</v>
      </c>
      <c r="BF40" s="18">
        <f t="shared" si="50"/>
        <v>2</v>
      </c>
      <c r="BG40" s="16">
        <f>COUNTIFS(GNA_ANNA_MTLM_bugs!B:B,Overall_indicator!B40,GNA_ANNA_MTLM_bugs!S:S,"int*", GNA_ANNA_MTLM_bugs!U:U,"GNA_MTLSOCM")</f>
        <v>0</v>
      </c>
      <c r="BH40" s="18">
        <f t="shared" si="51"/>
        <v>29</v>
      </c>
      <c r="BI40" s="15">
        <f>COUNTIFS(GNA_ANNA_MTLM_bugs!B:B,Overall_indicator!B40,GNA_ANNA_MTLM_bugs!S:S,"ext*", GNA_ANNA_MTLM_bugs!U:U,"GNA_MTLSOCM")</f>
        <v>0</v>
      </c>
      <c r="BJ40" s="18">
        <f t="shared" si="52"/>
        <v>2</v>
      </c>
      <c r="BK40" s="15">
        <f>COUNTIFS(GNA_ANNA_MTLM_bugs!B:B,Overall_indicator!B40,GNA_ANNA_MTLM_bugs!S:S,"sighting", GNA_ANNA_MTLM_bugs!U:U,"GNA_MTLSOCM")</f>
        <v>0</v>
      </c>
      <c r="BL40" s="18">
        <f t="shared" si="53"/>
        <v>1</v>
      </c>
    </row>
    <row r="41" spans="2:64" ht="18.600000000000001" customHeight="1" x14ac:dyDescent="0.3">
      <c r="B41" s="22" t="s">
        <v>586</v>
      </c>
      <c r="C41" s="23">
        <f>COUNTIFS(GNA_ANNA_MTLM_bugs!B:B,Overall_indicator!B41, GNA_ANNA_MTLM_bugs!U:U,"GNA_ANNA_ACE-MTLSOCM")</f>
        <v>0</v>
      </c>
      <c r="D41" s="24">
        <f t="shared" si="54"/>
        <v>123</v>
      </c>
      <c r="E41" s="25">
        <f>COUNTIFS(GNA_ANNA_MTLM_bugs!Q:Q, Overall_indicator!B41, GNA_ANNA_MTLM_bugs!H:H, "reject*", GNA_ANNA_MTLM_bugs!U:U, "GNA_ANNA_ACE-MTLSOCM")</f>
        <v>0</v>
      </c>
      <c r="F41" s="24">
        <f t="shared" si="55"/>
        <v>6</v>
      </c>
      <c r="G41" s="25">
        <f>COUNTIFS(GNA_ANNA_MTLM_bugs!P:P,Overall_indicator!B41,GNA_ANNA_MTLM_bugs!H:H, "complete*",GNA_ANNA_MTLM_bugs!U:U,"GNA_ANNA_ACE-MTLSOCM")</f>
        <v>0</v>
      </c>
      <c r="H41" s="24">
        <f t="shared" si="56"/>
        <v>80</v>
      </c>
      <c r="I41" s="26">
        <f t="shared" si="57"/>
        <v>86</v>
      </c>
      <c r="J41" s="23">
        <f>COUNTIFS(GNA_ANNA_MTLM_bugs!O:O,Overall_indicator!B41,GNA_ANNA_MTLM_bugs!H:H,"repo_modified", GNA_ANNA_MTLM_bugs!U:U, "GNA_ANNA_ACE-MTLSOCM")</f>
        <v>0</v>
      </c>
      <c r="K41" s="24">
        <f t="shared" si="58"/>
        <v>11</v>
      </c>
      <c r="L41" s="25">
        <f>COUNTIFS(GNA_ANNA_MTLM_bugs!R:R,Overall_indicator!B41,GNA_ANNA_MTLM_bugs!H:H,"change_define*", GNA_ANNA_MTLM_bugs!U:U, "GNA_ANNA_ACE-MTLSOCM")</f>
        <v>0</v>
      </c>
      <c r="M41" s="24">
        <f t="shared" si="59"/>
        <v>8</v>
      </c>
      <c r="N41" s="25">
        <f>COUNTIFS(GNA_ANNA_MTLM_bugs!B:B,Overall_indicator!B41,GNA_ANNA_MTLM_bugs!H:H,"open", GNA_ANNA_MTLM_bugs!U:U,"GNA_ANNA_ACE-MTLSOCM")</f>
        <v>0</v>
      </c>
      <c r="O41" s="24">
        <f t="shared" si="60"/>
        <v>18</v>
      </c>
      <c r="P41" s="26">
        <f t="shared" si="61"/>
        <v>37</v>
      </c>
      <c r="Q41" s="25">
        <f>COUNTIFS(GNA_ANNA_MTLM_bugs!B:B,Overall_indicator!B41,GNA_ANNA_MTLM_bugs!E:E,"doc",GNA_ANNA_MTLM_bugs!U:U, "GNA_ANNA_ACE-MTLSOCM")</f>
        <v>0</v>
      </c>
      <c r="R41" s="24">
        <f t="shared" si="62"/>
        <v>24</v>
      </c>
      <c r="S41" s="25">
        <f>COUNTIFS(GNA_ANNA_MTLM_bugs!B:B,Overall_indicator!B41,GNA_ANNA_MTLM_bugs!E:E,"r*", GNA_ANNA_MTLM_bugs!U:U, "GNA_ANNA_ACE-MTLSOCM")</f>
        <v>0</v>
      </c>
      <c r="T41" s="24">
        <f t="shared" si="63"/>
        <v>72</v>
      </c>
      <c r="U41" s="25">
        <f>COUNTIFS(GNA_ANNA_MTLM_bugs!B:B,Overall_indicator!B41,GNA_ANNA_MTLM_bugs!E:E,"verif", GNA_ANNA_MTLM_bugs!U:U, "GNA_ANNA_ACE-MTLSOCM")</f>
        <v>0</v>
      </c>
      <c r="V41" s="24">
        <f t="shared" si="64"/>
        <v>17</v>
      </c>
      <c r="W41" s="23">
        <f>COUNTIFS(GNA_ANNA_MTLM_bugs!B:B,Overall_indicator!B41,GNA_ANNA_MTLM_bugs!E:E,"other", GNA_ANNA_MTLM_bugs!U:U, "GNA_ANNA_ACE-MTLSOCM")</f>
        <v>0</v>
      </c>
      <c r="X41" s="24">
        <f t="shared" si="65"/>
        <v>8</v>
      </c>
      <c r="Y41" s="23">
        <f>COUNTIFS(GNA_ANNA_MTLM_bugs!B:B,Overall_indicator!B41,GNA_ANNA_MTLM_bugs!E:E,"tfm",  GNA_ANNA_MTLM_bugs!U:U, "GNA_ANNA_ACE-MTLSOCM") + COUNTIFS(GNA_ANNA_MTLM_bugs!B:B,Overall_indicator!B41,GNA_ANNA_MTLM_bugs!E:E,"support",  GNA_ANNA_MTLM_bugs!U:U, "GNA_ANNA_ACE-MTLSOCM")</f>
        <v>0</v>
      </c>
      <c r="Z41" s="24">
        <f t="shared" si="66"/>
        <v>2</v>
      </c>
      <c r="AA41" s="25">
        <f>COUNTIFS(GNA_ANNA_MTLM_bugs!B:B,Overall_indicator!B41, GNA_ANNA_MTLM_bugs!S:S, "int*",GNA_ANNA_MTLM_bugs!U:U, "GNA_ANNA_ACE-MTLSOCM")</f>
        <v>0</v>
      </c>
      <c r="AB41" s="24">
        <f t="shared" si="67"/>
        <v>116</v>
      </c>
      <c r="AC41" s="25">
        <f>COUNTIFS(GNA_ANNA_MTLM_bugs!B:B,Overall_indicator!B41, GNA_ANNA_MTLM_bugs!S:S, "ext*",GNA_ANNA_MTLM_bugs!U:U, "GNA_ANNA_ACE-MTLSOCM")</f>
        <v>0</v>
      </c>
      <c r="AD41" s="24">
        <f t="shared" si="68"/>
        <v>2</v>
      </c>
      <c r="AE41" s="25">
        <f>COUNTIFS(GNA_ANNA_MTLM_bugs!B:B,Overall_indicator!B41, GNA_ANNA_MTLM_bugs!S:S, "sighting",GNA_ANNA_MTLM_bugs!U:U, "GNA_ANNA_ACE-MTLSOCM")</f>
        <v>0</v>
      </c>
      <c r="AF41" s="24">
        <f t="shared" si="69"/>
        <v>4</v>
      </c>
      <c r="AH41" s="15" t="s">
        <v>586</v>
      </c>
      <c r="AI41" s="15">
        <f>COUNTIFS(GNA_ANNA_MTLM_bugs!B:B,Overall_indicator!B41, GNA_ANNA_MTLM_bugs!U:U,"GNA_MTLSOCM")</f>
        <v>0</v>
      </c>
      <c r="AJ41" s="18">
        <f t="shared" si="38"/>
        <v>34</v>
      </c>
      <c r="AK41" s="16">
        <f>COUNTIFS(GNA_ANNA_MTLM_bugs!Q:Q, Overall_indicator!B41, GNA_ANNA_MTLM_bugs!H:H, "reject*", GNA_ANNA_MTLM_bugs!U:U, "GNA_MTLSOCM")</f>
        <v>0</v>
      </c>
      <c r="AL41" s="18">
        <f t="shared" si="39"/>
        <v>0</v>
      </c>
      <c r="AM41" s="16">
        <f>COUNTIFS(GNA_ANNA_MTLM_bugs!P:P,Overall_indicator!B41,GNA_ANNA_MTLM_bugs!H:H, "complete*",GNA_ANNA_MTLM_bugs!U:U,"GNA_MTLSOCM")</f>
        <v>0</v>
      </c>
      <c r="AN41" s="18">
        <f t="shared" si="40"/>
        <v>14</v>
      </c>
      <c r="AO41" s="19">
        <f t="shared" si="41"/>
        <v>14</v>
      </c>
      <c r="AP41" s="15">
        <f>COUNTIFS(GNA_ANNA_MTLM_bugs!O:O,Overall_indicator!B41,GNA_ANNA_MTLM_bugs!H:H,"repo_modified", GNA_ANNA_MTLM_bugs!U:U, "GNA_MTLSOCM")</f>
        <v>0</v>
      </c>
      <c r="AQ41" s="18">
        <f t="shared" si="42"/>
        <v>3</v>
      </c>
      <c r="AR41" s="16">
        <f>COUNTIFS(GNA_ANNA_MTLM_bugs!R:R,Overall_indicator!B41,GNA_ANNA_MTLM_bugs!H:H,"change_define*", GNA_ANNA_MTLM_bugs!U:U, "GNA_MTLSOCM")</f>
        <v>0</v>
      </c>
      <c r="AS41" s="18">
        <f t="shared" si="43"/>
        <v>1</v>
      </c>
      <c r="AT41" s="16">
        <f>COUNTIFS(GNA_ANNA_MTLM_bugs!B:B,Overall_indicator!B41,GNA_ANNA_MTLM_bugs!H:H,"open", GNA_ANNA_MTLM_bugs!U:U,"GNA_MTLSOCM")</f>
        <v>0</v>
      </c>
      <c r="AU41" s="18">
        <f t="shared" si="44"/>
        <v>14</v>
      </c>
      <c r="AV41" s="19">
        <f t="shared" si="45"/>
        <v>18</v>
      </c>
      <c r="AW41" s="16">
        <f>COUNTIFS(GNA_ANNA_MTLM_bugs!B:B,Overall_indicator!B41,GNA_ANNA_MTLM_bugs!E:E,"doc",GNA_ANNA_MTLM_bugs!U:U, "GNA_MTLSOCM")</f>
        <v>0</v>
      </c>
      <c r="AX41" s="18">
        <f t="shared" si="46"/>
        <v>4</v>
      </c>
      <c r="AY41" s="16">
        <f>COUNTIFS(GNA_ANNA_MTLM_bugs!B:B,Overall_indicator!B41,GNA_ANNA_MTLM_bugs!E:E,"r*",GNA_ANNA_MTLM_bugs!U:U, "GNA_MTLSOCM")</f>
        <v>0</v>
      </c>
      <c r="AZ41" s="18">
        <f t="shared" si="47"/>
        <v>16</v>
      </c>
      <c r="BA41" s="16">
        <f>COUNTIFS(GNA_ANNA_MTLM_bugs!B:B,Overall_indicator!B41,GNA_ANNA_MTLM_bugs!E:E,"verif",GNA_ANNA_MTLM_bugs!U:U, "GNA_MTLSOCM")</f>
        <v>0</v>
      </c>
      <c r="BB41" s="18">
        <f t="shared" si="48"/>
        <v>9</v>
      </c>
      <c r="BC41" s="15">
        <f>COUNTIFS(GNA_ANNA_MTLM_bugs!B:B,Overall_indicator!B41,GNA_ANNA_MTLM_bugs!E:E,"other",GNA_ANNA_MTLM_bugs!U:U, "GNA_MTLSOCM")</f>
        <v>0</v>
      </c>
      <c r="BD41" s="18">
        <f t="shared" si="49"/>
        <v>3</v>
      </c>
      <c r="BE41" s="15">
        <f>COUNTIFS(GNA_ANNA_MTLM_bugs!B:B,Overall_indicator!B41,GNA_ANNA_MTLM_bugs!E:E,"tfm",  GNA_ANNA_MTLM_bugs!U:U, "GNA_MTLSOCM") + COUNTIFS(GNA_ANNA_MTLM_bugs!B:B,Overall_indicator!B41,GNA_ANNA_MTLM_bugs!E:E,"support",  GNA_ANNA_MTLM_bugs!U:U, "GNA_MTLSOCM")</f>
        <v>0</v>
      </c>
      <c r="BF41" s="18">
        <f t="shared" si="50"/>
        <v>2</v>
      </c>
      <c r="BG41" s="16">
        <f>COUNTIFS(GNA_ANNA_MTLM_bugs!B:B,Overall_indicator!B41,GNA_ANNA_MTLM_bugs!S:S,"int*", GNA_ANNA_MTLM_bugs!U:U,"GNA_MTLSOCM")</f>
        <v>0</v>
      </c>
      <c r="BH41" s="18">
        <f t="shared" si="51"/>
        <v>29</v>
      </c>
      <c r="BI41" s="15">
        <f>COUNTIFS(GNA_ANNA_MTLM_bugs!B:B,Overall_indicator!B41,GNA_ANNA_MTLM_bugs!S:S,"ext*", GNA_ANNA_MTLM_bugs!U:U,"GNA_MTLSOCM")</f>
        <v>0</v>
      </c>
      <c r="BJ41" s="18">
        <f t="shared" si="52"/>
        <v>2</v>
      </c>
      <c r="BK41" s="15">
        <f>COUNTIFS(GNA_ANNA_MTLM_bugs!B:B,Overall_indicator!B41,GNA_ANNA_MTLM_bugs!S:S,"sighting", GNA_ANNA_MTLM_bugs!U:U,"GNA_MTLSOCM")</f>
        <v>0</v>
      </c>
      <c r="BL41" s="18">
        <f t="shared" si="53"/>
        <v>1</v>
      </c>
    </row>
    <row r="42" spans="2:64" ht="18.600000000000001" customHeight="1" x14ac:dyDescent="0.3">
      <c r="B42" s="22" t="s">
        <v>587</v>
      </c>
      <c r="C42" s="23">
        <f>COUNTIFS(GNA_ANNA_MTLM_bugs!B:B,Overall_indicator!B42, GNA_ANNA_MTLM_bugs!U:U,"GNA_ANNA_ACE-MTLSOCM")</f>
        <v>0</v>
      </c>
      <c r="D42" s="24">
        <f t="shared" si="54"/>
        <v>123</v>
      </c>
      <c r="E42" s="25">
        <f>COUNTIFS(GNA_ANNA_MTLM_bugs!Q:Q, Overall_indicator!B42, GNA_ANNA_MTLM_bugs!H:H, "reject*", GNA_ANNA_MTLM_bugs!U:U, "GNA_ANNA_ACE-MTLSOCM")</f>
        <v>0</v>
      </c>
      <c r="F42" s="24">
        <f t="shared" si="55"/>
        <v>6</v>
      </c>
      <c r="G42" s="25">
        <f>COUNTIFS(GNA_ANNA_MTLM_bugs!P:P,Overall_indicator!B42,GNA_ANNA_MTLM_bugs!H:H, "complete*",GNA_ANNA_MTLM_bugs!U:U,"GNA_ANNA_ACE-MTLSOCM")</f>
        <v>0</v>
      </c>
      <c r="H42" s="24">
        <f t="shared" si="56"/>
        <v>80</v>
      </c>
      <c r="I42" s="26">
        <f t="shared" si="57"/>
        <v>86</v>
      </c>
      <c r="J42" s="23">
        <f>COUNTIFS(GNA_ANNA_MTLM_bugs!O:O,Overall_indicator!B42,GNA_ANNA_MTLM_bugs!H:H,"repo_modified", GNA_ANNA_MTLM_bugs!U:U, "GNA_ANNA_ACE-MTLSOCM")</f>
        <v>0</v>
      </c>
      <c r="K42" s="24">
        <f t="shared" si="58"/>
        <v>11</v>
      </c>
      <c r="L42" s="25">
        <f>COUNTIFS(GNA_ANNA_MTLM_bugs!R:R,Overall_indicator!B42,GNA_ANNA_MTLM_bugs!H:H,"change_define*", GNA_ANNA_MTLM_bugs!U:U, "GNA_ANNA_ACE-MTLSOCM")</f>
        <v>0</v>
      </c>
      <c r="M42" s="24">
        <f t="shared" si="59"/>
        <v>8</v>
      </c>
      <c r="N42" s="25">
        <f>COUNTIFS(GNA_ANNA_MTLM_bugs!B:B,Overall_indicator!B42,GNA_ANNA_MTLM_bugs!H:H,"open", GNA_ANNA_MTLM_bugs!U:U,"GNA_ANNA_ACE-MTLSOCM")</f>
        <v>0</v>
      </c>
      <c r="O42" s="24">
        <f t="shared" si="60"/>
        <v>18</v>
      </c>
      <c r="P42" s="26">
        <f t="shared" si="61"/>
        <v>37</v>
      </c>
      <c r="Q42" s="25">
        <f>COUNTIFS(GNA_ANNA_MTLM_bugs!B:B,Overall_indicator!B42,GNA_ANNA_MTLM_bugs!E:E,"doc",GNA_ANNA_MTLM_bugs!U:U, "GNA_ANNA_ACE-MTLSOCM")</f>
        <v>0</v>
      </c>
      <c r="R42" s="24">
        <f t="shared" si="62"/>
        <v>24</v>
      </c>
      <c r="S42" s="25">
        <f>COUNTIFS(GNA_ANNA_MTLM_bugs!B:B,Overall_indicator!B42,GNA_ANNA_MTLM_bugs!E:E,"r*", GNA_ANNA_MTLM_bugs!U:U, "GNA_ANNA_ACE-MTLSOCM")</f>
        <v>0</v>
      </c>
      <c r="T42" s="24">
        <f t="shared" si="63"/>
        <v>72</v>
      </c>
      <c r="U42" s="25">
        <f>COUNTIFS(GNA_ANNA_MTLM_bugs!B:B,Overall_indicator!B42,GNA_ANNA_MTLM_bugs!E:E,"verif", GNA_ANNA_MTLM_bugs!U:U, "GNA_ANNA_ACE-MTLSOCM")</f>
        <v>0</v>
      </c>
      <c r="V42" s="24">
        <f t="shared" si="64"/>
        <v>17</v>
      </c>
      <c r="W42" s="23">
        <f>COUNTIFS(GNA_ANNA_MTLM_bugs!B:B,Overall_indicator!B42,GNA_ANNA_MTLM_bugs!E:E,"other", GNA_ANNA_MTLM_bugs!U:U, "GNA_ANNA_ACE-MTLSOCM")</f>
        <v>0</v>
      </c>
      <c r="X42" s="24">
        <f t="shared" si="65"/>
        <v>8</v>
      </c>
      <c r="Y42" s="23">
        <f>COUNTIFS(GNA_ANNA_MTLM_bugs!B:B,Overall_indicator!B42,GNA_ANNA_MTLM_bugs!E:E,"tfm",  GNA_ANNA_MTLM_bugs!U:U, "GNA_ANNA_ACE-MTLSOCM") + COUNTIFS(GNA_ANNA_MTLM_bugs!B:B,Overall_indicator!B42,GNA_ANNA_MTLM_bugs!E:E,"support",  GNA_ANNA_MTLM_bugs!U:U, "GNA_ANNA_ACE-MTLSOCM")</f>
        <v>0</v>
      </c>
      <c r="Z42" s="24">
        <f t="shared" si="66"/>
        <v>2</v>
      </c>
      <c r="AA42" s="25">
        <f>COUNTIFS(GNA_ANNA_MTLM_bugs!B:B,Overall_indicator!B42, GNA_ANNA_MTLM_bugs!S:S, "int*",GNA_ANNA_MTLM_bugs!U:U, "GNA_ANNA_ACE-MTLSOCM")</f>
        <v>0</v>
      </c>
      <c r="AB42" s="24">
        <f t="shared" si="67"/>
        <v>116</v>
      </c>
      <c r="AC42" s="25">
        <f>COUNTIFS(GNA_ANNA_MTLM_bugs!B:B,Overall_indicator!B42, GNA_ANNA_MTLM_bugs!S:S, "ext*",GNA_ANNA_MTLM_bugs!U:U, "GNA_ANNA_ACE-MTLSOCM")</f>
        <v>0</v>
      </c>
      <c r="AD42" s="24">
        <f t="shared" si="68"/>
        <v>2</v>
      </c>
      <c r="AE42" s="25">
        <f>COUNTIFS(GNA_ANNA_MTLM_bugs!B:B,Overall_indicator!B42, GNA_ANNA_MTLM_bugs!S:S, "sighting",GNA_ANNA_MTLM_bugs!U:U, "GNA_ANNA_ACE-MTLSOCM")</f>
        <v>0</v>
      </c>
      <c r="AF42" s="24">
        <f t="shared" si="69"/>
        <v>4</v>
      </c>
      <c r="AH42" s="15" t="s">
        <v>587</v>
      </c>
      <c r="AI42" s="15">
        <f>COUNTIFS(GNA_ANNA_MTLM_bugs!B:B,Overall_indicator!B42, GNA_ANNA_MTLM_bugs!U:U,"GNA_MTLSOCM")</f>
        <v>0</v>
      </c>
      <c r="AJ42" s="18">
        <f t="shared" si="38"/>
        <v>34</v>
      </c>
      <c r="AK42" s="16">
        <f>COUNTIFS(GNA_ANNA_MTLM_bugs!Q:Q, Overall_indicator!B42, GNA_ANNA_MTLM_bugs!H:H, "reject*", GNA_ANNA_MTLM_bugs!U:U, "GNA_MTLSOCM")</f>
        <v>0</v>
      </c>
      <c r="AL42" s="18">
        <f t="shared" si="39"/>
        <v>0</v>
      </c>
      <c r="AM42" s="16">
        <f>COUNTIFS(GNA_ANNA_MTLM_bugs!P:P,Overall_indicator!B42,GNA_ANNA_MTLM_bugs!H:H, "complete*",GNA_ANNA_MTLM_bugs!U:U,"GNA_MTLSOCM")</f>
        <v>0</v>
      </c>
      <c r="AN42" s="18">
        <f t="shared" si="40"/>
        <v>14</v>
      </c>
      <c r="AO42" s="19">
        <f t="shared" si="41"/>
        <v>14</v>
      </c>
      <c r="AP42" s="15">
        <f>COUNTIFS(GNA_ANNA_MTLM_bugs!O:O,Overall_indicator!B42,GNA_ANNA_MTLM_bugs!H:H,"repo_modified", GNA_ANNA_MTLM_bugs!U:U, "GNA_MTLSOCM")</f>
        <v>0</v>
      </c>
      <c r="AQ42" s="18">
        <f t="shared" si="42"/>
        <v>3</v>
      </c>
      <c r="AR42" s="16">
        <f>COUNTIFS(GNA_ANNA_MTLM_bugs!R:R,Overall_indicator!B42,GNA_ANNA_MTLM_bugs!H:H,"change_define*", GNA_ANNA_MTLM_bugs!U:U, "GNA_MTLSOCM")</f>
        <v>0</v>
      </c>
      <c r="AS42" s="18">
        <f t="shared" si="43"/>
        <v>1</v>
      </c>
      <c r="AT42" s="16">
        <f>COUNTIFS(GNA_ANNA_MTLM_bugs!B:B,Overall_indicator!B42,GNA_ANNA_MTLM_bugs!H:H,"open", GNA_ANNA_MTLM_bugs!U:U,"GNA_MTLSOCM")</f>
        <v>0</v>
      </c>
      <c r="AU42" s="18">
        <f t="shared" si="44"/>
        <v>14</v>
      </c>
      <c r="AV42" s="19">
        <f t="shared" si="45"/>
        <v>18</v>
      </c>
      <c r="AW42" s="16">
        <f>COUNTIFS(GNA_ANNA_MTLM_bugs!B:B,Overall_indicator!B42,GNA_ANNA_MTLM_bugs!E:E,"doc",GNA_ANNA_MTLM_bugs!U:U, "GNA_MTLSOCM")</f>
        <v>0</v>
      </c>
      <c r="AX42" s="18">
        <f t="shared" si="46"/>
        <v>4</v>
      </c>
      <c r="AY42" s="16">
        <f>COUNTIFS(GNA_ANNA_MTLM_bugs!B:B,Overall_indicator!B42,GNA_ANNA_MTLM_bugs!E:E,"r*",GNA_ANNA_MTLM_bugs!U:U, "GNA_MTLSOCM")</f>
        <v>0</v>
      </c>
      <c r="AZ42" s="18">
        <f t="shared" si="47"/>
        <v>16</v>
      </c>
      <c r="BA42" s="16">
        <f>COUNTIFS(GNA_ANNA_MTLM_bugs!B:B,Overall_indicator!B42,GNA_ANNA_MTLM_bugs!E:E,"verif",GNA_ANNA_MTLM_bugs!U:U, "GNA_MTLSOCM")</f>
        <v>0</v>
      </c>
      <c r="BB42" s="18">
        <f t="shared" si="48"/>
        <v>9</v>
      </c>
      <c r="BC42" s="15">
        <f>COUNTIFS(GNA_ANNA_MTLM_bugs!B:B,Overall_indicator!B42,GNA_ANNA_MTLM_bugs!E:E,"other",GNA_ANNA_MTLM_bugs!U:U, "GNA_MTLSOCM")</f>
        <v>0</v>
      </c>
      <c r="BD42" s="18">
        <f t="shared" si="49"/>
        <v>3</v>
      </c>
      <c r="BE42" s="15">
        <f>COUNTIFS(GNA_ANNA_MTLM_bugs!B:B,Overall_indicator!B42,GNA_ANNA_MTLM_bugs!E:E,"tfm",  GNA_ANNA_MTLM_bugs!U:U, "GNA_MTLSOCM") + COUNTIFS(GNA_ANNA_MTLM_bugs!B:B,Overall_indicator!B42,GNA_ANNA_MTLM_bugs!E:E,"support",  GNA_ANNA_MTLM_bugs!U:U, "GNA_MTLSOCM")</f>
        <v>0</v>
      </c>
      <c r="BF42" s="18">
        <f t="shared" si="50"/>
        <v>2</v>
      </c>
      <c r="BG42" s="16">
        <f>COUNTIFS(GNA_ANNA_MTLM_bugs!B:B,Overall_indicator!B42,GNA_ANNA_MTLM_bugs!S:S,"int*", GNA_ANNA_MTLM_bugs!U:U,"GNA_MTLSOCM")</f>
        <v>0</v>
      </c>
      <c r="BH42" s="18">
        <f t="shared" si="51"/>
        <v>29</v>
      </c>
      <c r="BI42" s="15">
        <f>COUNTIFS(GNA_ANNA_MTLM_bugs!B:B,Overall_indicator!B42,GNA_ANNA_MTLM_bugs!S:S,"ext*", GNA_ANNA_MTLM_bugs!U:U,"GNA_MTLSOCM")</f>
        <v>0</v>
      </c>
      <c r="BJ42" s="18">
        <f t="shared" si="52"/>
        <v>2</v>
      </c>
      <c r="BK42" s="15">
        <f>COUNTIFS(GNA_ANNA_MTLM_bugs!B:B,Overall_indicator!B42,GNA_ANNA_MTLM_bugs!S:S,"sighting", GNA_ANNA_MTLM_bugs!U:U,"GNA_MTLSOCM")</f>
        <v>0</v>
      </c>
      <c r="BL42" s="18">
        <f t="shared" si="53"/>
        <v>1</v>
      </c>
    </row>
    <row r="43" spans="2:64" ht="18.600000000000001" customHeight="1" x14ac:dyDescent="0.3">
      <c r="B43" s="22" t="s">
        <v>588</v>
      </c>
      <c r="C43" s="23">
        <f>COUNTIFS(GNA_ANNA_MTLM_bugs!B:B,Overall_indicator!B43, GNA_ANNA_MTLM_bugs!U:U,"GNA_ANNA_ACE-MTLSOCM")</f>
        <v>0</v>
      </c>
      <c r="D43" s="24">
        <f t="shared" si="54"/>
        <v>123</v>
      </c>
      <c r="E43" s="25">
        <f>COUNTIFS(GNA_ANNA_MTLM_bugs!Q:Q, Overall_indicator!B43, GNA_ANNA_MTLM_bugs!H:H, "reject*", GNA_ANNA_MTLM_bugs!U:U, "GNA_ANNA_ACE-MTLSOCM")</f>
        <v>0</v>
      </c>
      <c r="F43" s="24">
        <f t="shared" si="55"/>
        <v>6</v>
      </c>
      <c r="G43" s="25">
        <f>COUNTIFS(GNA_ANNA_MTLM_bugs!P:P,Overall_indicator!B43,GNA_ANNA_MTLM_bugs!H:H, "complete*",GNA_ANNA_MTLM_bugs!U:U,"GNA_ANNA_ACE-MTLSOCM")</f>
        <v>0</v>
      </c>
      <c r="H43" s="24">
        <f t="shared" si="56"/>
        <v>80</v>
      </c>
      <c r="I43" s="26">
        <f t="shared" si="57"/>
        <v>86</v>
      </c>
      <c r="J43" s="23">
        <f>COUNTIFS(GNA_ANNA_MTLM_bugs!O:O,Overall_indicator!B43,GNA_ANNA_MTLM_bugs!H:H,"repo_modified", GNA_ANNA_MTLM_bugs!U:U, "GNA_ANNA_ACE-MTLSOCM")</f>
        <v>0</v>
      </c>
      <c r="K43" s="24">
        <f t="shared" si="58"/>
        <v>11</v>
      </c>
      <c r="L43" s="25">
        <f>COUNTIFS(GNA_ANNA_MTLM_bugs!R:R,Overall_indicator!B43,GNA_ANNA_MTLM_bugs!H:H,"change_define*", GNA_ANNA_MTLM_bugs!U:U, "GNA_ANNA_ACE-MTLSOCM")</f>
        <v>0</v>
      </c>
      <c r="M43" s="24">
        <f t="shared" si="59"/>
        <v>8</v>
      </c>
      <c r="N43" s="25">
        <f>COUNTIFS(GNA_ANNA_MTLM_bugs!B:B,Overall_indicator!B43,GNA_ANNA_MTLM_bugs!H:H,"open", GNA_ANNA_MTLM_bugs!U:U,"GNA_ANNA_ACE-MTLSOCM")</f>
        <v>0</v>
      </c>
      <c r="O43" s="24">
        <f t="shared" si="60"/>
        <v>18</v>
      </c>
      <c r="P43" s="26">
        <f t="shared" si="61"/>
        <v>37</v>
      </c>
      <c r="Q43" s="25">
        <f>COUNTIFS(GNA_ANNA_MTLM_bugs!B:B,Overall_indicator!B43,GNA_ANNA_MTLM_bugs!E:E,"doc",GNA_ANNA_MTLM_bugs!U:U, "GNA_ANNA_ACE-MTLSOCM")</f>
        <v>0</v>
      </c>
      <c r="R43" s="24">
        <f t="shared" si="62"/>
        <v>24</v>
      </c>
      <c r="S43" s="25">
        <f>COUNTIFS(GNA_ANNA_MTLM_bugs!B:B,Overall_indicator!B43,GNA_ANNA_MTLM_bugs!E:E,"r*", GNA_ANNA_MTLM_bugs!U:U, "GNA_ANNA_ACE-MTLSOCM")</f>
        <v>0</v>
      </c>
      <c r="T43" s="24">
        <f t="shared" si="63"/>
        <v>72</v>
      </c>
      <c r="U43" s="25">
        <f>COUNTIFS(GNA_ANNA_MTLM_bugs!B:B,Overall_indicator!B43,GNA_ANNA_MTLM_bugs!E:E,"verif", GNA_ANNA_MTLM_bugs!U:U, "GNA_ANNA_ACE-MTLSOCM")</f>
        <v>0</v>
      </c>
      <c r="V43" s="24">
        <f t="shared" si="64"/>
        <v>17</v>
      </c>
      <c r="W43" s="23">
        <f>COUNTIFS(GNA_ANNA_MTLM_bugs!B:B,Overall_indicator!B43,GNA_ANNA_MTLM_bugs!E:E,"other", GNA_ANNA_MTLM_bugs!U:U, "GNA_ANNA_ACE-MTLSOCM")</f>
        <v>0</v>
      </c>
      <c r="X43" s="24">
        <f t="shared" si="65"/>
        <v>8</v>
      </c>
      <c r="Y43" s="23">
        <f>COUNTIFS(GNA_ANNA_MTLM_bugs!B:B,Overall_indicator!B43,GNA_ANNA_MTLM_bugs!E:E,"tfm",  GNA_ANNA_MTLM_bugs!U:U, "GNA_ANNA_ACE-MTLSOCM") + COUNTIFS(GNA_ANNA_MTLM_bugs!B:B,Overall_indicator!B43,GNA_ANNA_MTLM_bugs!E:E,"support",  GNA_ANNA_MTLM_bugs!U:U, "GNA_ANNA_ACE-MTLSOCM")</f>
        <v>0</v>
      </c>
      <c r="Z43" s="24">
        <f t="shared" si="66"/>
        <v>2</v>
      </c>
      <c r="AA43" s="25">
        <f>COUNTIFS(GNA_ANNA_MTLM_bugs!B:B,Overall_indicator!B43, GNA_ANNA_MTLM_bugs!S:S, "int*",GNA_ANNA_MTLM_bugs!U:U, "GNA_ANNA_ACE-MTLSOCM")</f>
        <v>0</v>
      </c>
      <c r="AB43" s="24">
        <f t="shared" si="67"/>
        <v>116</v>
      </c>
      <c r="AC43" s="25">
        <f>COUNTIFS(GNA_ANNA_MTLM_bugs!B:B,Overall_indicator!B43, GNA_ANNA_MTLM_bugs!S:S, "ext*",GNA_ANNA_MTLM_bugs!U:U, "GNA_ANNA_ACE-MTLSOCM")</f>
        <v>0</v>
      </c>
      <c r="AD43" s="24">
        <f t="shared" si="68"/>
        <v>2</v>
      </c>
      <c r="AE43" s="25">
        <f>COUNTIFS(GNA_ANNA_MTLM_bugs!B:B,Overall_indicator!B43, GNA_ANNA_MTLM_bugs!S:S, "sighting",GNA_ANNA_MTLM_bugs!U:U, "GNA_ANNA_ACE-MTLSOCM")</f>
        <v>0</v>
      </c>
      <c r="AF43" s="24">
        <f t="shared" si="69"/>
        <v>4</v>
      </c>
      <c r="AH43" s="15" t="s">
        <v>588</v>
      </c>
      <c r="AI43" s="15">
        <f>COUNTIFS(GNA_ANNA_MTLM_bugs!B:B,Overall_indicator!B43, GNA_ANNA_MTLM_bugs!U:U,"GNA_MTLSOCM")</f>
        <v>0</v>
      </c>
      <c r="AJ43" s="18">
        <f t="shared" si="38"/>
        <v>34</v>
      </c>
      <c r="AK43" s="16">
        <f>COUNTIFS(GNA_ANNA_MTLM_bugs!Q:Q, Overall_indicator!B43, GNA_ANNA_MTLM_bugs!H:H, "reject*", GNA_ANNA_MTLM_bugs!U:U, "GNA_MTLSOCM")</f>
        <v>0</v>
      </c>
      <c r="AL43" s="18">
        <f t="shared" si="39"/>
        <v>0</v>
      </c>
      <c r="AM43" s="16">
        <f>COUNTIFS(GNA_ANNA_MTLM_bugs!P:P,Overall_indicator!B43,GNA_ANNA_MTLM_bugs!H:H, "complete*",GNA_ANNA_MTLM_bugs!U:U,"GNA_MTLSOCM")</f>
        <v>0</v>
      </c>
      <c r="AN43" s="18">
        <f t="shared" si="40"/>
        <v>14</v>
      </c>
      <c r="AO43" s="19">
        <f t="shared" si="41"/>
        <v>14</v>
      </c>
      <c r="AP43" s="15">
        <f>COUNTIFS(GNA_ANNA_MTLM_bugs!O:O,Overall_indicator!B43,GNA_ANNA_MTLM_bugs!H:H,"repo_modified", GNA_ANNA_MTLM_bugs!U:U, "GNA_MTLSOCM")</f>
        <v>0</v>
      </c>
      <c r="AQ43" s="18">
        <f t="shared" si="42"/>
        <v>3</v>
      </c>
      <c r="AR43" s="16">
        <f>COUNTIFS(GNA_ANNA_MTLM_bugs!R:R,Overall_indicator!B43,GNA_ANNA_MTLM_bugs!H:H,"change_define*", GNA_ANNA_MTLM_bugs!U:U, "GNA_MTLSOCM")</f>
        <v>0</v>
      </c>
      <c r="AS43" s="18">
        <f t="shared" si="43"/>
        <v>1</v>
      </c>
      <c r="AT43" s="16">
        <f>COUNTIFS(GNA_ANNA_MTLM_bugs!B:B,Overall_indicator!B43,GNA_ANNA_MTLM_bugs!H:H,"open", GNA_ANNA_MTLM_bugs!U:U,"GNA_MTLSOCM")</f>
        <v>0</v>
      </c>
      <c r="AU43" s="18">
        <f t="shared" si="44"/>
        <v>14</v>
      </c>
      <c r="AV43" s="19">
        <f t="shared" si="45"/>
        <v>18</v>
      </c>
      <c r="AW43" s="16">
        <f>COUNTIFS(GNA_ANNA_MTLM_bugs!B:B,Overall_indicator!B43,GNA_ANNA_MTLM_bugs!E:E,"doc",GNA_ANNA_MTLM_bugs!U:U, "GNA_MTLSOCM")</f>
        <v>0</v>
      </c>
      <c r="AX43" s="18">
        <f t="shared" si="46"/>
        <v>4</v>
      </c>
      <c r="AY43" s="16">
        <f>COUNTIFS(GNA_ANNA_MTLM_bugs!B:B,Overall_indicator!B43,GNA_ANNA_MTLM_bugs!E:E,"r*",GNA_ANNA_MTLM_bugs!U:U, "GNA_MTLSOCM")</f>
        <v>0</v>
      </c>
      <c r="AZ43" s="18">
        <f t="shared" si="47"/>
        <v>16</v>
      </c>
      <c r="BA43" s="16">
        <f>COUNTIFS(GNA_ANNA_MTLM_bugs!B:B,Overall_indicator!B43,GNA_ANNA_MTLM_bugs!E:E,"verif",GNA_ANNA_MTLM_bugs!U:U, "GNA_MTLSOCM")</f>
        <v>0</v>
      </c>
      <c r="BB43" s="18">
        <f t="shared" si="48"/>
        <v>9</v>
      </c>
      <c r="BC43" s="15">
        <f>COUNTIFS(GNA_ANNA_MTLM_bugs!B:B,Overall_indicator!B43,GNA_ANNA_MTLM_bugs!E:E,"other",GNA_ANNA_MTLM_bugs!U:U, "GNA_MTLSOCM")</f>
        <v>0</v>
      </c>
      <c r="BD43" s="18">
        <f t="shared" si="49"/>
        <v>3</v>
      </c>
      <c r="BE43" s="15">
        <f>COUNTIFS(GNA_ANNA_MTLM_bugs!B:B,Overall_indicator!B43,GNA_ANNA_MTLM_bugs!E:E,"tfm",  GNA_ANNA_MTLM_bugs!U:U, "GNA_MTLSOCM") + COUNTIFS(GNA_ANNA_MTLM_bugs!B:B,Overall_indicator!B43,GNA_ANNA_MTLM_bugs!E:E,"support",  GNA_ANNA_MTLM_bugs!U:U, "GNA_MTLSOCM")</f>
        <v>0</v>
      </c>
      <c r="BF43" s="18">
        <f t="shared" si="50"/>
        <v>2</v>
      </c>
      <c r="BG43" s="16">
        <f>COUNTIFS(GNA_ANNA_MTLM_bugs!B:B,Overall_indicator!B43,GNA_ANNA_MTLM_bugs!S:S,"int*", GNA_ANNA_MTLM_bugs!U:U,"GNA_MTLSOCM")</f>
        <v>0</v>
      </c>
      <c r="BH43" s="18">
        <f t="shared" si="51"/>
        <v>29</v>
      </c>
      <c r="BI43" s="15">
        <f>COUNTIFS(GNA_ANNA_MTLM_bugs!B:B,Overall_indicator!B43,GNA_ANNA_MTLM_bugs!S:S,"ext*", GNA_ANNA_MTLM_bugs!U:U,"GNA_MTLSOCM")</f>
        <v>0</v>
      </c>
      <c r="BJ43" s="18">
        <f t="shared" si="52"/>
        <v>2</v>
      </c>
      <c r="BK43" s="15">
        <f>COUNTIFS(GNA_ANNA_MTLM_bugs!B:B,Overall_indicator!B43,GNA_ANNA_MTLM_bugs!S:S,"sighting", GNA_ANNA_MTLM_bugs!U:U,"GNA_MTLSOCM")</f>
        <v>0</v>
      </c>
      <c r="BL43" s="18">
        <f t="shared" si="53"/>
        <v>1</v>
      </c>
    </row>
    <row r="44" spans="2:64" ht="18.600000000000001" customHeight="1" x14ac:dyDescent="0.3">
      <c r="B44" s="22" t="s">
        <v>589</v>
      </c>
      <c r="C44" s="23">
        <f>COUNTIFS(GNA_ANNA_MTLM_bugs!B:B,Overall_indicator!B44, GNA_ANNA_MTLM_bugs!U:U,"GNA_ANNA_ACE-MTLSOCM")</f>
        <v>0</v>
      </c>
      <c r="D44" s="24">
        <f t="shared" si="54"/>
        <v>123</v>
      </c>
      <c r="E44" s="25">
        <f>COUNTIFS(GNA_ANNA_MTLM_bugs!Q:Q, Overall_indicator!B44, GNA_ANNA_MTLM_bugs!H:H, "reject*", GNA_ANNA_MTLM_bugs!U:U, "GNA_ANNA_ACE-MTLSOCM")</f>
        <v>0</v>
      </c>
      <c r="F44" s="24">
        <f t="shared" si="55"/>
        <v>6</v>
      </c>
      <c r="G44" s="25">
        <f>COUNTIFS(GNA_ANNA_MTLM_bugs!P:P,Overall_indicator!B44,GNA_ANNA_MTLM_bugs!H:H, "complete*",GNA_ANNA_MTLM_bugs!U:U,"GNA_ANNA_ACE-MTLSOCM")</f>
        <v>0</v>
      </c>
      <c r="H44" s="24">
        <f t="shared" si="56"/>
        <v>80</v>
      </c>
      <c r="I44" s="26">
        <f t="shared" si="57"/>
        <v>86</v>
      </c>
      <c r="J44" s="23">
        <f>COUNTIFS(GNA_ANNA_MTLM_bugs!O:O,Overall_indicator!B44,GNA_ANNA_MTLM_bugs!H:H,"repo_modified", GNA_ANNA_MTLM_bugs!U:U, "GNA_ANNA_ACE-MTLSOCM")</f>
        <v>0</v>
      </c>
      <c r="K44" s="24">
        <f t="shared" si="58"/>
        <v>11</v>
      </c>
      <c r="L44" s="25">
        <f>COUNTIFS(GNA_ANNA_MTLM_bugs!R:R,Overall_indicator!B44,GNA_ANNA_MTLM_bugs!H:H,"change_define*", GNA_ANNA_MTLM_bugs!U:U, "GNA_ANNA_ACE-MTLSOCM")</f>
        <v>0</v>
      </c>
      <c r="M44" s="24">
        <f t="shared" si="59"/>
        <v>8</v>
      </c>
      <c r="N44" s="25">
        <f>COUNTIFS(GNA_ANNA_MTLM_bugs!B:B,Overall_indicator!B44,GNA_ANNA_MTLM_bugs!H:H,"open", GNA_ANNA_MTLM_bugs!U:U,"GNA_ANNA_ACE-MTLSOCM")</f>
        <v>0</v>
      </c>
      <c r="O44" s="24">
        <f t="shared" si="60"/>
        <v>18</v>
      </c>
      <c r="P44" s="26">
        <f t="shared" si="61"/>
        <v>37</v>
      </c>
      <c r="Q44" s="25">
        <f>COUNTIFS(GNA_ANNA_MTLM_bugs!B:B,Overall_indicator!B44,GNA_ANNA_MTLM_bugs!E:E,"doc",GNA_ANNA_MTLM_bugs!U:U, "GNA_ANNA_ACE-MTLSOCM")</f>
        <v>0</v>
      </c>
      <c r="R44" s="24">
        <f t="shared" si="62"/>
        <v>24</v>
      </c>
      <c r="S44" s="25">
        <f>COUNTIFS(GNA_ANNA_MTLM_bugs!B:B,Overall_indicator!B44,GNA_ANNA_MTLM_bugs!E:E,"r*", GNA_ANNA_MTLM_bugs!U:U, "GNA_ANNA_ACE-MTLSOCM")</f>
        <v>0</v>
      </c>
      <c r="T44" s="24">
        <f t="shared" si="63"/>
        <v>72</v>
      </c>
      <c r="U44" s="25">
        <f>COUNTIFS(GNA_ANNA_MTLM_bugs!B:B,Overall_indicator!B44,GNA_ANNA_MTLM_bugs!E:E,"verif", GNA_ANNA_MTLM_bugs!U:U, "GNA_ANNA_ACE-MTLSOCM")</f>
        <v>0</v>
      </c>
      <c r="V44" s="24">
        <f t="shared" si="64"/>
        <v>17</v>
      </c>
      <c r="W44" s="23">
        <f>COUNTIFS(GNA_ANNA_MTLM_bugs!B:B,Overall_indicator!B44,GNA_ANNA_MTLM_bugs!E:E,"other", GNA_ANNA_MTLM_bugs!U:U, "GNA_ANNA_ACE-MTLSOCM")</f>
        <v>0</v>
      </c>
      <c r="X44" s="24">
        <f t="shared" si="65"/>
        <v>8</v>
      </c>
      <c r="Y44" s="23">
        <f>COUNTIFS(GNA_ANNA_MTLM_bugs!B:B,Overall_indicator!B44,GNA_ANNA_MTLM_bugs!E:E,"tfm",  GNA_ANNA_MTLM_bugs!U:U, "GNA_ANNA_ACE-MTLSOCM") + COUNTIFS(GNA_ANNA_MTLM_bugs!B:B,Overall_indicator!B44,GNA_ANNA_MTLM_bugs!E:E,"support",  GNA_ANNA_MTLM_bugs!U:U, "GNA_ANNA_ACE-MTLSOCM")</f>
        <v>0</v>
      </c>
      <c r="Z44" s="24">
        <f t="shared" si="66"/>
        <v>2</v>
      </c>
      <c r="AA44" s="25">
        <f>COUNTIFS(GNA_ANNA_MTLM_bugs!B:B,Overall_indicator!B44, GNA_ANNA_MTLM_bugs!S:S, "int*",GNA_ANNA_MTLM_bugs!U:U, "GNA_ANNA_ACE-MTLSOCM")</f>
        <v>0</v>
      </c>
      <c r="AB44" s="24">
        <f t="shared" si="67"/>
        <v>116</v>
      </c>
      <c r="AC44" s="25">
        <f>COUNTIFS(GNA_ANNA_MTLM_bugs!B:B,Overall_indicator!B44, GNA_ANNA_MTLM_bugs!S:S, "ext*",GNA_ANNA_MTLM_bugs!U:U, "GNA_ANNA_ACE-MTLSOCM")</f>
        <v>0</v>
      </c>
      <c r="AD44" s="24">
        <f t="shared" si="68"/>
        <v>2</v>
      </c>
      <c r="AE44" s="25">
        <f>COUNTIFS(GNA_ANNA_MTLM_bugs!B:B,Overall_indicator!B44, GNA_ANNA_MTLM_bugs!S:S, "sighting",GNA_ANNA_MTLM_bugs!U:U, "GNA_ANNA_ACE-MTLSOCM")</f>
        <v>0</v>
      </c>
      <c r="AF44" s="24">
        <f t="shared" si="69"/>
        <v>4</v>
      </c>
      <c r="AH44" s="15" t="s">
        <v>589</v>
      </c>
      <c r="AI44" s="15">
        <f>COUNTIFS(GNA_ANNA_MTLM_bugs!B:B,Overall_indicator!B44, GNA_ANNA_MTLM_bugs!U:U,"GNA_MTLSOCM")</f>
        <v>0</v>
      </c>
      <c r="AJ44" s="18">
        <f t="shared" si="38"/>
        <v>34</v>
      </c>
      <c r="AK44" s="16">
        <f>COUNTIFS(GNA_ANNA_MTLM_bugs!Q:Q, Overall_indicator!B44, GNA_ANNA_MTLM_bugs!H:H, "reject*", GNA_ANNA_MTLM_bugs!U:U, "GNA_MTLSOCM")</f>
        <v>0</v>
      </c>
      <c r="AL44" s="18">
        <f t="shared" si="39"/>
        <v>0</v>
      </c>
      <c r="AM44" s="16">
        <f>COUNTIFS(GNA_ANNA_MTLM_bugs!P:P,Overall_indicator!B44,GNA_ANNA_MTLM_bugs!H:H, "complete*",GNA_ANNA_MTLM_bugs!U:U,"GNA_MTLSOCM")</f>
        <v>0</v>
      </c>
      <c r="AN44" s="18">
        <f t="shared" si="40"/>
        <v>14</v>
      </c>
      <c r="AO44" s="19">
        <f t="shared" si="41"/>
        <v>14</v>
      </c>
      <c r="AP44" s="15">
        <f>COUNTIFS(GNA_ANNA_MTLM_bugs!O:O,Overall_indicator!B44,GNA_ANNA_MTLM_bugs!H:H,"repo_modified", GNA_ANNA_MTLM_bugs!U:U, "GNA_MTLSOCM")</f>
        <v>0</v>
      </c>
      <c r="AQ44" s="18">
        <f t="shared" si="42"/>
        <v>3</v>
      </c>
      <c r="AR44" s="16">
        <f>COUNTIFS(GNA_ANNA_MTLM_bugs!R:R,Overall_indicator!B44,GNA_ANNA_MTLM_bugs!H:H,"change_define*", GNA_ANNA_MTLM_bugs!U:U, "GNA_MTLSOCM")</f>
        <v>0</v>
      </c>
      <c r="AS44" s="18">
        <f t="shared" si="43"/>
        <v>1</v>
      </c>
      <c r="AT44" s="16">
        <f>COUNTIFS(GNA_ANNA_MTLM_bugs!B:B,Overall_indicator!B44,GNA_ANNA_MTLM_bugs!H:H,"open", GNA_ANNA_MTLM_bugs!U:U,"GNA_MTLSOCM")</f>
        <v>0</v>
      </c>
      <c r="AU44" s="18">
        <f t="shared" si="44"/>
        <v>14</v>
      </c>
      <c r="AV44" s="19">
        <f t="shared" si="45"/>
        <v>18</v>
      </c>
      <c r="AW44" s="16">
        <f>COUNTIFS(GNA_ANNA_MTLM_bugs!B:B,Overall_indicator!B44,GNA_ANNA_MTLM_bugs!E:E,"doc",GNA_ANNA_MTLM_bugs!U:U, "GNA_MTLSOCM")</f>
        <v>0</v>
      </c>
      <c r="AX44" s="18">
        <f t="shared" si="46"/>
        <v>4</v>
      </c>
      <c r="AY44" s="16">
        <f>COUNTIFS(GNA_ANNA_MTLM_bugs!B:B,Overall_indicator!B44,GNA_ANNA_MTLM_bugs!E:E,"r*",GNA_ANNA_MTLM_bugs!U:U, "GNA_MTLSOCM")</f>
        <v>0</v>
      </c>
      <c r="AZ44" s="18">
        <f t="shared" si="47"/>
        <v>16</v>
      </c>
      <c r="BA44" s="16">
        <f>COUNTIFS(GNA_ANNA_MTLM_bugs!B:B,Overall_indicator!B44,GNA_ANNA_MTLM_bugs!E:E,"verif",GNA_ANNA_MTLM_bugs!U:U, "GNA_MTLSOCM")</f>
        <v>0</v>
      </c>
      <c r="BB44" s="18">
        <f t="shared" si="48"/>
        <v>9</v>
      </c>
      <c r="BC44" s="15">
        <f>COUNTIFS(GNA_ANNA_MTLM_bugs!B:B,Overall_indicator!B44,GNA_ANNA_MTLM_bugs!E:E,"other",GNA_ANNA_MTLM_bugs!U:U, "GNA_MTLSOCM")</f>
        <v>0</v>
      </c>
      <c r="BD44" s="18">
        <f t="shared" si="49"/>
        <v>3</v>
      </c>
      <c r="BE44" s="15">
        <f>COUNTIFS(GNA_ANNA_MTLM_bugs!B:B,Overall_indicator!B44,GNA_ANNA_MTLM_bugs!E:E,"tfm",  GNA_ANNA_MTLM_bugs!U:U, "GNA_MTLSOCM") + COUNTIFS(GNA_ANNA_MTLM_bugs!B:B,Overall_indicator!B44,GNA_ANNA_MTLM_bugs!E:E,"support",  GNA_ANNA_MTLM_bugs!U:U, "GNA_MTLSOCM")</f>
        <v>0</v>
      </c>
      <c r="BF44" s="18">
        <f t="shared" si="50"/>
        <v>2</v>
      </c>
      <c r="BG44" s="16">
        <f>COUNTIFS(GNA_ANNA_MTLM_bugs!B:B,Overall_indicator!B44,GNA_ANNA_MTLM_bugs!S:S,"int*", GNA_ANNA_MTLM_bugs!U:U,"GNA_MTLSOCM")</f>
        <v>0</v>
      </c>
      <c r="BH44" s="18">
        <f t="shared" si="51"/>
        <v>29</v>
      </c>
      <c r="BI44" s="15">
        <f>COUNTIFS(GNA_ANNA_MTLM_bugs!B:B,Overall_indicator!B44,GNA_ANNA_MTLM_bugs!S:S,"ext*", GNA_ANNA_MTLM_bugs!U:U,"GNA_MTLSOCM")</f>
        <v>0</v>
      </c>
      <c r="BJ44" s="18">
        <f t="shared" si="52"/>
        <v>2</v>
      </c>
      <c r="BK44" s="15">
        <f>COUNTIFS(GNA_ANNA_MTLM_bugs!B:B,Overall_indicator!B44,GNA_ANNA_MTLM_bugs!S:S,"sighting", GNA_ANNA_MTLM_bugs!U:U,"GNA_MTLSOCM")</f>
        <v>0</v>
      </c>
      <c r="BL44" s="18">
        <f t="shared" si="53"/>
        <v>1</v>
      </c>
    </row>
    <row r="45" spans="2:64" ht="18.600000000000001" customHeight="1" x14ac:dyDescent="0.3">
      <c r="B45" s="22" t="s">
        <v>590</v>
      </c>
      <c r="C45" s="23">
        <f>COUNTIFS(GNA_ANNA_MTLM_bugs!B:B,Overall_indicator!B45, GNA_ANNA_MTLM_bugs!U:U,"GNA_ANNA_ACE-MTLSOCM")</f>
        <v>0</v>
      </c>
      <c r="D45" s="24">
        <f t="shared" si="54"/>
        <v>123</v>
      </c>
      <c r="E45" s="25">
        <f>COUNTIFS(GNA_ANNA_MTLM_bugs!Q:Q, Overall_indicator!B45, GNA_ANNA_MTLM_bugs!H:H, "reject*", GNA_ANNA_MTLM_bugs!U:U, "GNA_ANNA_ACE-MTLSOCM")</f>
        <v>0</v>
      </c>
      <c r="F45" s="24">
        <f t="shared" si="55"/>
        <v>6</v>
      </c>
      <c r="G45" s="25">
        <f>COUNTIFS(GNA_ANNA_MTLM_bugs!P:P,Overall_indicator!B45,GNA_ANNA_MTLM_bugs!H:H, "complete*",GNA_ANNA_MTLM_bugs!U:U,"GNA_ANNA_ACE-MTLSOCM")</f>
        <v>0</v>
      </c>
      <c r="H45" s="24">
        <f t="shared" si="56"/>
        <v>80</v>
      </c>
      <c r="I45" s="26">
        <f t="shared" si="57"/>
        <v>86</v>
      </c>
      <c r="J45" s="23">
        <f>COUNTIFS(GNA_ANNA_MTLM_bugs!O:O,Overall_indicator!B45,GNA_ANNA_MTLM_bugs!H:H,"repo_modified", GNA_ANNA_MTLM_bugs!U:U, "GNA_ANNA_ACE-MTLSOCM")</f>
        <v>0</v>
      </c>
      <c r="K45" s="24">
        <f t="shared" si="58"/>
        <v>11</v>
      </c>
      <c r="L45" s="25">
        <f>COUNTIFS(GNA_ANNA_MTLM_bugs!R:R,Overall_indicator!B45,GNA_ANNA_MTLM_bugs!H:H,"change_define*", GNA_ANNA_MTLM_bugs!U:U, "GNA_ANNA_ACE-MTLSOCM")</f>
        <v>0</v>
      </c>
      <c r="M45" s="24">
        <f t="shared" si="59"/>
        <v>8</v>
      </c>
      <c r="N45" s="25">
        <f>COUNTIFS(GNA_ANNA_MTLM_bugs!B:B,Overall_indicator!B45,GNA_ANNA_MTLM_bugs!H:H,"open", GNA_ANNA_MTLM_bugs!U:U,"GNA_ANNA_ACE-MTLSOCM")</f>
        <v>0</v>
      </c>
      <c r="O45" s="24">
        <f t="shared" si="60"/>
        <v>18</v>
      </c>
      <c r="P45" s="26">
        <f t="shared" si="61"/>
        <v>37</v>
      </c>
      <c r="Q45" s="25">
        <f>COUNTIFS(GNA_ANNA_MTLM_bugs!B:B,Overall_indicator!B45,GNA_ANNA_MTLM_bugs!E:E,"doc",GNA_ANNA_MTLM_bugs!U:U, "GNA_ANNA_ACE-MTLSOCM")</f>
        <v>0</v>
      </c>
      <c r="R45" s="24">
        <f t="shared" si="62"/>
        <v>24</v>
      </c>
      <c r="S45" s="25">
        <f>COUNTIFS(GNA_ANNA_MTLM_bugs!B:B,Overall_indicator!B45,GNA_ANNA_MTLM_bugs!E:E,"r*", GNA_ANNA_MTLM_bugs!U:U, "GNA_ANNA_ACE-MTLSOCM")</f>
        <v>0</v>
      </c>
      <c r="T45" s="24">
        <f t="shared" si="63"/>
        <v>72</v>
      </c>
      <c r="U45" s="25">
        <f>COUNTIFS(GNA_ANNA_MTLM_bugs!B:B,Overall_indicator!B45,GNA_ANNA_MTLM_bugs!E:E,"verif", GNA_ANNA_MTLM_bugs!U:U, "GNA_ANNA_ACE-MTLSOCM")</f>
        <v>0</v>
      </c>
      <c r="V45" s="24">
        <f t="shared" si="64"/>
        <v>17</v>
      </c>
      <c r="W45" s="23">
        <f>COUNTIFS(GNA_ANNA_MTLM_bugs!B:B,Overall_indicator!B45,GNA_ANNA_MTLM_bugs!E:E,"other", GNA_ANNA_MTLM_bugs!U:U, "GNA_ANNA_ACE-MTLSOCM")</f>
        <v>0</v>
      </c>
      <c r="X45" s="24">
        <f t="shared" si="65"/>
        <v>8</v>
      </c>
      <c r="Y45" s="23">
        <f>COUNTIFS(GNA_ANNA_MTLM_bugs!B:B,Overall_indicator!B45,GNA_ANNA_MTLM_bugs!E:E,"tfm",  GNA_ANNA_MTLM_bugs!U:U, "GNA_ANNA_ACE-MTLSOCM") + COUNTIFS(GNA_ANNA_MTLM_bugs!B:B,Overall_indicator!B45,GNA_ANNA_MTLM_bugs!E:E,"support",  GNA_ANNA_MTLM_bugs!U:U, "GNA_ANNA_ACE-MTLSOCM")</f>
        <v>0</v>
      </c>
      <c r="Z45" s="24">
        <f t="shared" si="66"/>
        <v>2</v>
      </c>
      <c r="AA45" s="25">
        <f>COUNTIFS(GNA_ANNA_MTLM_bugs!B:B,Overall_indicator!B45, GNA_ANNA_MTLM_bugs!S:S, "int*",GNA_ANNA_MTLM_bugs!U:U, "GNA_ANNA_ACE-MTLSOCM")</f>
        <v>0</v>
      </c>
      <c r="AB45" s="24">
        <f t="shared" si="67"/>
        <v>116</v>
      </c>
      <c r="AC45" s="25">
        <f>COUNTIFS(GNA_ANNA_MTLM_bugs!B:B,Overall_indicator!B45, GNA_ANNA_MTLM_bugs!S:S, "ext*",GNA_ANNA_MTLM_bugs!U:U, "GNA_ANNA_ACE-MTLSOCM")</f>
        <v>0</v>
      </c>
      <c r="AD45" s="24">
        <f t="shared" si="68"/>
        <v>2</v>
      </c>
      <c r="AE45" s="25">
        <f>COUNTIFS(GNA_ANNA_MTLM_bugs!B:B,Overall_indicator!B45, GNA_ANNA_MTLM_bugs!S:S, "sighting",GNA_ANNA_MTLM_bugs!U:U, "GNA_ANNA_ACE-MTLSOCM")</f>
        <v>0</v>
      </c>
      <c r="AF45" s="24">
        <f t="shared" si="69"/>
        <v>4</v>
      </c>
      <c r="AH45" s="15" t="s">
        <v>590</v>
      </c>
      <c r="AI45" s="15">
        <f>COUNTIFS(GNA_ANNA_MTLM_bugs!B:B,Overall_indicator!B45, GNA_ANNA_MTLM_bugs!U:U,"GNA_MTLSOCM")</f>
        <v>0</v>
      </c>
      <c r="AJ45" s="18">
        <f t="shared" si="38"/>
        <v>34</v>
      </c>
      <c r="AK45" s="16">
        <f>COUNTIFS(GNA_ANNA_MTLM_bugs!Q:Q, Overall_indicator!B45, GNA_ANNA_MTLM_bugs!H:H, "reject*", GNA_ANNA_MTLM_bugs!U:U, "GNA_MTLSOCM")</f>
        <v>0</v>
      </c>
      <c r="AL45" s="18">
        <f t="shared" si="39"/>
        <v>0</v>
      </c>
      <c r="AM45" s="16">
        <f>COUNTIFS(GNA_ANNA_MTLM_bugs!P:P,Overall_indicator!B45,GNA_ANNA_MTLM_bugs!H:H, "complete*",GNA_ANNA_MTLM_bugs!U:U,"GNA_MTLSOCM")</f>
        <v>0</v>
      </c>
      <c r="AN45" s="18">
        <f t="shared" si="40"/>
        <v>14</v>
      </c>
      <c r="AO45" s="19">
        <f t="shared" si="41"/>
        <v>14</v>
      </c>
      <c r="AP45" s="15">
        <f>COUNTIFS(GNA_ANNA_MTLM_bugs!O:O,Overall_indicator!B45,GNA_ANNA_MTLM_bugs!H:H,"repo_modified", GNA_ANNA_MTLM_bugs!U:U, "GNA_MTLSOCM")</f>
        <v>0</v>
      </c>
      <c r="AQ45" s="18">
        <f t="shared" si="42"/>
        <v>3</v>
      </c>
      <c r="AR45" s="16">
        <f>COUNTIFS(GNA_ANNA_MTLM_bugs!R:R,Overall_indicator!B45,GNA_ANNA_MTLM_bugs!H:H,"change_define*", GNA_ANNA_MTLM_bugs!U:U, "GNA_MTLSOCM")</f>
        <v>0</v>
      </c>
      <c r="AS45" s="18">
        <f t="shared" si="43"/>
        <v>1</v>
      </c>
      <c r="AT45" s="16">
        <f>COUNTIFS(GNA_ANNA_MTLM_bugs!B:B,Overall_indicator!B45,GNA_ANNA_MTLM_bugs!H:H,"open", GNA_ANNA_MTLM_bugs!U:U,"GNA_MTLSOCM")</f>
        <v>0</v>
      </c>
      <c r="AU45" s="18">
        <f t="shared" si="44"/>
        <v>14</v>
      </c>
      <c r="AV45" s="19">
        <f t="shared" si="45"/>
        <v>18</v>
      </c>
      <c r="AW45" s="16">
        <f>COUNTIFS(GNA_ANNA_MTLM_bugs!B:B,Overall_indicator!B45,GNA_ANNA_MTLM_bugs!E:E,"doc",GNA_ANNA_MTLM_bugs!U:U, "GNA_MTLSOCM")</f>
        <v>0</v>
      </c>
      <c r="AX45" s="18">
        <f t="shared" si="46"/>
        <v>4</v>
      </c>
      <c r="AY45" s="16">
        <f>COUNTIFS(GNA_ANNA_MTLM_bugs!B:B,Overall_indicator!B45,GNA_ANNA_MTLM_bugs!E:E,"r*",GNA_ANNA_MTLM_bugs!U:U, "GNA_MTLSOCM")</f>
        <v>0</v>
      </c>
      <c r="AZ45" s="18">
        <f t="shared" si="47"/>
        <v>16</v>
      </c>
      <c r="BA45" s="16">
        <f>COUNTIFS(GNA_ANNA_MTLM_bugs!B:B,Overall_indicator!B45,GNA_ANNA_MTLM_bugs!E:E,"verif",GNA_ANNA_MTLM_bugs!U:U, "GNA_MTLSOCM")</f>
        <v>0</v>
      </c>
      <c r="BB45" s="18">
        <f t="shared" si="48"/>
        <v>9</v>
      </c>
      <c r="BC45" s="15">
        <f>COUNTIFS(GNA_ANNA_MTLM_bugs!B:B,Overall_indicator!B45,GNA_ANNA_MTLM_bugs!E:E,"other",GNA_ANNA_MTLM_bugs!U:U, "GNA_MTLSOCM")</f>
        <v>0</v>
      </c>
      <c r="BD45" s="18">
        <f t="shared" si="49"/>
        <v>3</v>
      </c>
      <c r="BE45" s="15">
        <f>COUNTIFS(GNA_ANNA_MTLM_bugs!B:B,Overall_indicator!B45,GNA_ANNA_MTLM_bugs!E:E,"tfm",  GNA_ANNA_MTLM_bugs!U:U, "GNA_MTLSOCM") + COUNTIFS(GNA_ANNA_MTLM_bugs!B:B,Overall_indicator!B45,GNA_ANNA_MTLM_bugs!E:E,"support",  GNA_ANNA_MTLM_bugs!U:U, "GNA_MTLSOCM")</f>
        <v>0</v>
      </c>
      <c r="BF45" s="18">
        <f t="shared" si="50"/>
        <v>2</v>
      </c>
      <c r="BG45" s="16">
        <f>COUNTIFS(GNA_ANNA_MTLM_bugs!B:B,Overall_indicator!B45,GNA_ANNA_MTLM_bugs!S:S,"int*", GNA_ANNA_MTLM_bugs!U:U,"GNA_MTLSOCM")</f>
        <v>0</v>
      </c>
      <c r="BH45" s="18">
        <f t="shared" si="51"/>
        <v>29</v>
      </c>
      <c r="BI45" s="15">
        <f>COUNTIFS(GNA_ANNA_MTLM_bugs!B:B,Overall_indicator!B45,GNA_ANNA_MTLM_bugs!S:S,"ext*", GNA_ANNA_MTLM_bugs!U:U,"GNA_MTLSOCM")</f>
        <v>0</v>
      </c>
      <c r="BJ45" s="18">
        <f t="shared" si="52"/>
        <v>2</v>
      </c>
      <c r="BK45" s="15">
        <f>COUNTIFS(GNA_ANNA_MTLM_bugs!B:B,Overall_indicator!B45,GNA_ANNA_MTLM_bugs!S:S,"sighting", GNA_ANNA_MTLM_bugs!U:U,"GNA_MTLSOCM")</f>
        <v>0</v>
      </c>
      <c r="BL45" s="18">
        <f t="shared" si="53"/>
        <v>1</v>
      </c>
    </row>
    <row r="46" spans="2:64" ht="18.600000000000001" customHeight="1" x14ac:dyDescent="0.3">
      <c r="B46" s="22" t="s">
        <v>591</v>
      </c>
      <c r="C46" s="23">
        <f>COUNTIFS(GNA_ANNA_MTLM_bugs!B:B,Overall_indicator!B46, GNA_ANNA_MTLM_bugs!U:U,"GNA_ANNA_ACE-MTLSOCM")</f>
        <v>0</v>
      </c>
      <c r="D46" s="24">
        <f t="shared" si="54"/>
        <v>123</v>
      </c>
      <c r="E46" s="25">
        <f>COUNTIFS(GNA_ANNA_MTLM_bugs!Q:Q, Overall_indicator!B46, GNA_ANNA_MTLM_bugs!H:H, "reject*", GNA_ANNA_MTLM_bugs!U:U, "GNA_ANNA_ACE-MTLSOCM")</f>
        <v>0</v>
      </c>
      <c r="F46" s="24">
        <f t="shared" si="55"/>
        <v>6</v>
      </c>
      <c r="G46" s="25">
        <f>COUNTIFS(GNA_ANNA_MTLM_bugs!P:P,Overall_indicator!B46,GNA_ANNA_MTLM_bugs!H:H, "complete*",GNA_ANNA_MTLM_bugs!U:U,"GNA_ANNA_ACE-MTLSOCM")</f>
        <v>0</v>
      </c>
      <c r="H46" s="24">
        <f t="shared" si="56"/>
        <v>80</v>
      </c>
      <c r="I46" s="26">
        <f t="shared" si="57"/>
        <v>86</v>
      </c>
      <c r="J46" s="23">
        <f>COUNTIFS(GNA_ANNA_MTLM_bugs!O:O,Overall_indicator!B46,GNA_ANNA_MTLM_bugs!H:H,"repo_modified", GNA_ANNA_MTLM_bugs!U:U, "GNA_ANNA_ACE-MTLSOCM")</f>
        <v>0</v>
      </c>
      <c r="K46" s="24">
        <f t="shared" si="58"/>
        <v>11</v>
      </c>
      <c r="L46" s="25">
        <f>COUNTIFS(GNA_ANNA_MTLM_bugs!R:R,Overall_indicator!B46,GNA_ANNA_MTLM_bugs!H:H,"change_define*", GNA_ANNA_MTLM_bugs!U:U, "GNA_ANNA_ACE-MTLSOCM")</f>
        <v>0</v>
      </c>
      <c r="M46" s="24">
        <f t="shared" si="59"/>
        <v>8</v>
      </c>
      <c r="N46" s="25">
        <f>COUNTIFS(GNA_ANNA_MTLM_bugs!B:B,Overall_indicator!B46,GNA_ANNA_MTLM_bugs!H:H,"open", GNA_ANNA_MTLM_bugs!U:U,"GNA_ANNA_ACE-MTLSOCM")</f>
        <v>0</v>
      </c>
      <c r="O46" s="24">
        <f t="shared" si="60"/>
        <v>18</v>
      </c>
      <c r="P46" s="26">
        <f t="shared" si="61"/>
        <v>37</v>
      </c>
      <c r="Q46" s="25">
        <f>COUNTIFS(GNA_ANNA_MTLM_bugs!B:B,Overall_indicator!B46,GNA_ANNA_MTLM_bugs!E:E,"doc",GNA_ANNA_MTLM_bugs!U:U, "GNA_ANNA_ACE-MTLSOCM")</f>
        <v>0</v>
      </c>
      <c r="R46" s="24">
        <f t="shared" si="62"/>
        <v>24</v>
      </c>
      <c r="S46" s="25">
        <f>COUNTIFS(GNA_ANNA_MTLM_bugs!B:B,Overall_indicator!B46,GNA_ANNA_MTLM_bugs!E:E,"r*", GNA_ANNA_MTLM_bugs!U:U, "GNA_ANNA_ACE-MTLSOCM")</f>
        <v>0</v>
      </c>
      <c r="T46" s="24">
        <f t="shared" si="63"/>
        <v>72</v>
      </c>
      <c r="U46" s="25">
        <f>COUNTIFS(GNA_ANNA_MTLM_bugs!B:B,Overall_indicator!B46,GNA_ANNA_MTLM_bugs!E:E,"verif", GNA_ANNA_MTLM_bugs!U:U, "GNA_ANNA_ACE-MTLSOCM")</f>
        <v>0</v>
      </c>
      <c r="V46" s="24">
        <f t="shared" si="64"/>
        <v>17</v>
      </c>
      <c r="W46" s="23">
        <f>COUNTIFS(GNA_ANNA_MTLM_bugs!B:B,Overall_indicator!B46,GNA_ANNA_MTLM_bugs!E:E,"other", GNA_ANNA_MTLM_bugs!U:U, "GNA_ANNA_ACE-MTLSOCM")</f>
        <v>0</v>
      </c>
      <c r="X46" s="24">
        <f t="shared" si="65"/>
        <v>8</v>
      </c>
      <c r="Y46" s="23">
        <f>COUNTIFS(GNA_ANNA_MTLM_bugs!B:B,Overall_indicator!B46,GNA_ANNA_MTLM_bugs!E:E,"tfm",  GNA_ANNA_MTLM_bugs!U:U, "GNA_ANNA_ACE-MTLSOCM") + COUNTIFS(GNA_ANNA_MTLM_bugs!B:B,Overall_indicator!B46,GNA_ANNA_MTLM_bugs!E:E,"support",  GNA_ANNA_MTLM_bugs!U:U, "GNA_ANNA_ACE-MTLSOCM")</f>
        <v>0</v>
      </c>
      <c r="Z46" s="24">
        <f t="shared" si="66"/>
        <v>2</v>
      </c>
      <c r="AA46" s="25">
        <f>COUNTIFS(GNA_ANNA_MTLM_bugs!B:B,Overall_indicator!B46, GNA_ANNA_MTLM_bugs!S:S, "int*",GNA_ANNA_MTLM_bugs!U:U, "GNA_ANNA_ACE-MTLSOCM")</f>
        <v>0</v>
      </c>
      <c r="AB46" s="24">
        <f t="shared" si="67"/>
        <v>116</v>
      </c>
      <c r="AC46" s="25">
        <f>COUNTIFS(GNA_ANNA_MTLM_bugs!B:B,Overall_indicator!B46, GNA_ANNA_MTLM_bugs!S:S, "ext*",GNA_ANNA_MTLM_bugs!U:U, "GNA_ANNA_ACE-MTLSOCM")</f>
        <v>0</v>
      </c>
      <c r="AD46" s="24">
        <f t="shared" si="68"/>
        <v>2</v>
      </c>
      <c r="AE46" s="25">
        <f>COUNTIFS(GNA_ANNA_MTLM_bugs!B:B,Overall_indicator!B46, GNA_ANNA_MTLM_bugs!S:S, "sighting",GNA_ANNA_MTLM_bugs!U:U, "GNA_ANNA_ACE-MTLSOCM")</f>
        <v>0</v>
      </c>
      <c r="AF46" s="24">
        <f t="shared" si="69"/>
        <v>4</v>
      </c>
      <c r="AH46" s="15" t="s">
        <v>591</v>
      </c>
      <c r="AI46" s="15">
        <f>COUNTIFS(GNA_ANNA_MTLM_bugs!B:B,Overall_indicator!B46, GNA_ANNA_MTLM_bugs!U:U,"GNA_MTLSOCM")</f>
        <v>0</v>
      </c>
      <c r="AJ46" s="18">
        <f t="shared" si="38"/>
        <v>34</v>
      </c>
      <c r="AK46" s="16">
        <f>COUNTIFS(GNA_ANNA_MTLM_bugs!Q:Q, Overall_indicator!B46, GNA_ANNA_MTLM_bugs!H:H, "reject*", GNA_ANNA_MTLM_bugs!U:U, "GNA_MTLSOCM")</f>
        <v>0</v>
      </c>
      <c r="AL46" s="18">
        <f t="shared" si="39"/>
        <v>0</v>
      </c>
      <c r="AM46" s="16">
        <f>COUNTIFS(GNA_ANNA_MTLM_bugs!P:P,Overall_indicator!B46,GNA_ANNA_MTLM_bugs!H:H, "complete*",GNA_ANNA_MTLM_bugs!U:U,"GNA_MTLSOCM")</f>
        <v>0</v>
      </c>
      <c r="AN46" s="18">
        <f t="shared" si="40"/>
        <v>14</v>
      </c>
      <c r="AO46" s="19">
        <f t="shared" si="41"/>
        <v>14</v>
      </c>
      <c r="AP46" s="15">
        <f>COUNTIFS(GNA_ANNA_MTLM_bugs!O:O,Overall_indicator!B46,GNA_ANNA_MTLM_bugs!H:H,"repo_modified", GNA_ANNA_MTLM_bugs!U:U, "GNA_MTLSOCM")</f>
        <v>0</v>
      </c>
      <c r="AQ46" s="18">
        <f t="shared" si="42"/>
        <v>3</v>
      </c>
      <c r="AR46" s="16">
        <f>COUNTIFS(GNA_ANNA_MTLM_bugs!R:R,Overall_indicator!B46,GNA_ANNA_MTLM_bugs!H:H,"change_define*", GNA_ANNA_MTLM_bugs!U:U, "GNA_MTLSOCM")</f>
        <v>0</v>
      </c>
      <c r="AS46" s="18">
        <f t="shared" si="43"/>
        <v>1</v>
      </c>
      <c r="AT46" s="16">
        <f>COUNTIFS(GNA_ANNA_MTLM_bugs!B:B,Overall_indicator!B46,GNA_ANNA_MTLM_bugs!H:H,"open", GNA_ANNA_MTLM_bugs!U:U,"GNA_MTLSOCM")</f>
        <v>0</v>
      </c>
      <c r="AU46" s="18">
        <f t="shared" si="44"/>
        <v>14</v>
      </c>
      <c r="AV46" s="19">
        <f t="shared" si="45"/>
        <v>18</v>
      </c>
      <c r="AW46" s="16">
        <f>COUNTIFS(GNA_ANNA_MTLM_bugs!B:B,Overall_indicator!B46,GNA_ANNA_MTLM_bugs!E:E,"doc",GNA_ANNA_MTLM_bugs!U:U, "GNA_MTLSOCM")</f>
        <v>0</v>
      </c>
      <c r="AX46" s="18">
        <f t="shared" si="46"/>
        <v>4</v>
      </c>
      <c r="AY46" s="16">
        <f>COUNTIFS(GNA_ANNA_MTLM_bugs!B:B,Overall_indicator!B46,GNA_ANNA_MTLM_bugs!E:E,"r*",GNA_ANNA_MTLM_bugs!U:U, "GNA_MTLSOCM")</f>
        <v>0</v>
      </c>
      <c r="AZ46" s="18">
        <f t="shared" si="47"/>
        <v>16</v>
      </c>
      <c r="BA46" s="16">
        <f>COUNTIFS(GNA_ANNA_MTLM_bugs!B:B,Overall_indicator!B46,GNA_ANNA_MTLM_bugs!E:E,"verif",GNA_ANNA_MTLM_bugs!U:U, "GNA_MTLSOCM")</f>
        <v>0</v>
      </c>
      <c r="BB46" s="18">
        <f t="shared" si="48"/>
        <v>9</v>
      </c>
      <c r="BC46" s="15">
        <f>COUNTIFS(GNA_ANNA_MTLM_bugs!B:B,Overall_indicator!B46,GNA_ANNA_MTLM_bugs!E:E,"other",GNA_ANNA_MTLM_bugs!U:U, "GNA_MTLSOCM")</f>
        <v>0</v>
      </c>
      <c r="BD46" s="18">
        <f t="shared" si="49"/>
        <v>3</v>
      </c>
      <c r="BE46" s="15">
        <f>COUNTIFS(GNA_ANNA_MTLM_bugs!B:B,Overall_indicator!B46,GNA_ANNA_MTLM_bugs!E:E,"tfm",  GNA_ANNA_MTLM_bugs!U:U, "GNA_MTLSOCM") + COUNTIFS(GNA_ANNA_MTLM_bugs!B:B,Overall_indicator!B46,GNA_ANNA_MTLM_bugs!E:E,"support",  GNA_ANNA_MTLM_bugs!U:U, "GNA_MTLSOCM")</f>
        <v>0</v>
      </c>
      <c r="BF46" s="18">
        <f t="shared" si="50"/>
        <v>2</v>
      </c>
      <c r="BG46" s="16">
        <f>COUNTIFS(GNA_ANNA_MTLM_bugs!B:B,Overall_indicator!B46,GNA_ANNA_MTLM_bugs!S:S,"int*", GNA_ANNA_MTLM_bugs!U:U,"GNA_MTLSOCM")</f>
        <v>0</v>
      </c>
      <c r="BH46" s="18">
        <f t="shared" si="51"/>
        <v>29</v>
      </c>
      <c r="BI46" s="15">
        <f>COUNTIFS(GNA_ANNA_MTLM_bugs!B:B,Overall_indicator!B46,GNA_ANNA_MTLM_bugs!S:S,"ext*", GNA_ANNA_MTLM_bugs!U:U,"GNA_MTLSOCM")</f>
        <v>0</v>
      </c>
      <c r="BJ46" s="18">
        <f t="shared" si="52"/>
        <v>2</v>
      </c>
      <c r="BK46" s="15">
        <f>COUNTIFS(GNA_ANNA_MTLM_bugs!B:B,Overall_indicator!B46,GNA_ANNA_MTLM_bugs!S:S,"sighting", GNA_ANNA_MTLM_bugs!U:U,"GNA_MTLSOCM")</f>
        <v>0</v>
      </c>
      <c r="BL46" s="18">
        <f t="shared" si="53"/>
        <v>1</v>
      </c>
    </row>
    <row r="47" spans="2:64" ht="18.600000000000001" customHeight="1" x14ac:dyDescent="0.3">
      <c r="B47" s="22" t="s">
        <v>592</v>
      </c>
      <c r="C47" s="23">
        <f>COUNTIFS(GNA_ANNA_MTLM_bugs!B:B,Overall_indicator!B47, GNA_ANNA_MTLM_bugs!U:U,"GNA_ANNA_ACE-MTLSOCM")</f>
        <v>0</v>
      </c>
      <c r="D47" s="24">
        <f t="shared" si="54"/>
        <v>123</v>
      </c>
      <c r="E47" s="25">
        <f>COUNTIFS(GNA_ANNA_MTLM_bugs!Q:Q, Overall_indicator!B47, GNA_ANNA_MTLM_bugs!H:H, "reject*", GNA_ANNA_MTLM_bugs!U:U, "GNA_ANNA_ACE-MTLSOCM")</f>
        <v>0</v>
      </c>
      <c r="F47" s="24">
        <f t="shared" si="55"/>
        <v>6</v>
      </c>
      <c r="G47" s="25">
        <f>COUNTIFS(GNA_ANNA_MTLM_bugs!P:P,Overall_indicator!B47,GNA_ANNA_MTLM_bugs!H:H, "complete*",GNA_ANNA_MTLM_bugs!U:U,"GNA_ANNA_ACE-MTLSOCM")</f>
        <v>0</v>
      </c>
      <c r="H47" s="24">
        <f t="shared" si="56"/>
        <v>80</v>
      </c>
      <c r="I47" s="26">
        <f t="shared" si="57"/>
        <v>86</v>
      </c>
      <c r="J47" s="23">
        <f>COUNTIFS(GNA_ANNA_MTLM_bugs!O:O,Overall_indicator!B47,GNA_ANNA_MTLM_bugs!H:H,"repo_modified", GNA_ANNA_MTLM_bugs!U:U, "GNA_ANNA_ACE-MTLSOCM")</f>
        <v>0</v>
      </c>
      <c r="K47" s="24">
        <f t="shared" si="58"/>
        <v>11</v>
      </c>
      <c r="L47" s="25">
        <f>COUNTIFS(GNA_ANNA_MTLM_bugs!R:R,Overall_indicator!B47,GNA_ANNA_MTLM_bugs!H:H,"change_define*", GNA_ANNA_MTLM_bugs!U:U, "GNA_ANNA_ACE-MTLSOCM")</f>
        <v>0</v>
      </c>
      <c r="M47" s="24">
        <f t="shared" si="59"/>
        <v>8</v>
      </c>
      <c r="N47" s="25">
        <f>COUNTIFS(GNA_ANNA_MTLM_bugs!B:B,Overall_indicator!B47,GNA_ANNA_MTLM_bugs!H:H,"open", GNA_ANNA_MTLM_bugs!U:U,"GNA_ANNA_ACE-MTLSOCM")</f>
        <v>0</v>
      </c>
      <c r="O47" s="24">
        <f t="shared" si="60"/>
        <v>18</v>
      </c>
      <c r="P47" s="26">
        <f t="shared" si="61"/>
        <v>37</v>
      </c>
      <c r="Q47" s="25">
        <f>COUNTIFS(GNA_ANNA_MTLM_bugs!B:B,Overall_indicator!B47,GNA_ANNA_MTLM_bugs!E:E,"doc",GNA_ANNA_MTLM_bugs!U:U, "GNA_ANNA_ACE-MTLSOCM")</f>
        <v>0</v>
      </c>
      <c r="R47" s="24">
        <f t="shared" si="62"/>
        <v>24</v>
      </c>
      <c r="S47" s="25">
        <f>COUNTIFS(GNA_ANNA_MTLM_bugs!B:B,Overall_indicator!B47,GNA_ANNA_MTLM_bugs!E:E,"r*", GNA_ANNA_MTLM_bugs!U:U, "GNA_ANNA_ACE-MTLSOCM")</f>
        <v>0</v>
      </c>
      <c r="T47" s="24">
        <f t="shared" si="63"/>
        <v>72</v>
      </c>
      <c r="U47" s="25">
        <f>COUNTIFS(GNA_ANNA_MTLM_bugs!B:B,Overall_indicator!B47,GNA_ANNA_MTLM_bugs!E:E,"verif", GNA_ANNA_MTLM_bugs!U:U, "GNA_ANNA_ACE-MTLSOCM")</f>
        <v>0</v>
      </c>
      <c r="V47" s="24">
        <f t="shared" si="64"/>
        <v>17</v>
      </c>
      <c r="W47" s="23">
        <f>COUNTIFS(GNA_ANNA_MTLM_bugs!B:B,Overall_indicator!B47,GNA_ANNA_MTLM_bugs!E:E,"other", GNA_ANNA_MTLM_bugs!U:U, "GNA_ANNA_ACE-MTLSOCM")</f>
        <v>0</v>
      </c>
      <c r="X47" s="24">
        <f t="shared" si="65"/>
        <v>8</v>
      </c>
      <c r="Y47" s="23">
        <f>COUNTIFS(GNA_ANNA_MTLM_bugs!B:B,Overall_indicator!B47,GNA_ANNA_MTLM_bugs!E:E,"tfm",  GNA_ANNA_MTLM_bugs!U:U, "GNA_ANNA_ACE-MTLSOCM") + COUNTIFS(GNA_ANNA_MTLM_bugs!B:B,Overall_indicator!B47,GNA_ANNA_MTLM_bugs!E:E,"support",  GNA_ANNA_MTLM_bugs!U:U, "GNA_ANNA_ACE-MTLSOCM")</f>
        <v>0</v>
      </c>
      <c r="Z47" s="24">
        <f t="shared" si="66"/>
        <v>2</v>
      </c>
      <c r="AA47" s="25">
        <f>COUNTIFS(GNA_ANNA_MTLM_bugs!B:B,Overall_indicator!B47, GNA_ANNA_MTLM_bugs!S:S, "int*",GNA_ANNA_MTLM_bugs!U:U, "GNA_ANNA_ACE-MTLSOCM")</f>
        <v>0</v>
      </c>
      <c r="AB47" s="24">
        <f t="shared" si="67"/>
        <v>116</v>
      </c>
      <c r="AC47" s="25">
        <f>COUNTIFS(GNA_ANNA_MTLM_bugs!B:B,Overall_indicator!B47, GNA_ANNA_MTLM_bugs!S:S, "ext*",GNA_ANNA_MTLM_bugs!U:U, "GNA_ANNA_ACE-MTLSOCM")</f>
        <v>0</v>
      </c>
      <c r="AD47" s="24">
        <f t="shared" si="68"/>
        <v>2</v>
      </c>
      <c r="AE47" s="25">
        <f>COUNTIFS(GNA_ANNA_MTLM_bugs!B:B,Overall_indicator!B47, GNA_ANNA_MTLM_bugs!S:S, "sighting",GNA_ANNA_MTLM_bugs!U:U, "GNA_ANNA_ACE-MTLSOCM")</f>
        <v>0</v>
      </c>
      <c r="AF47" s="24">
        <f t="shared" si="69"/>
        <v>4</v>
      </c>
      <c r="AH47" s="15" t="s">
        <v>592</v>
      </c>
      <c r="AI47" s="15">
        <f>COUNTIFS(GNA_ANNA_MTLM_bugs!B:B,Overall_indicator!B47, GNA_ANNA_MTLM_bugs!U:U,"GNA_MTLSOCM")</f>
        <v>0</v>
      </c>
      <c r="AJ47" s="18">
        <f t="shared" si="38"/>
        <v>34</v>
      </c>
      <c r="AK47" s="16">
        <f>COUNTIFS(GNA_ANNA_MTLM_bugs!Q:Q, Overall_indicator!B47, GNA_ANNA_MTLM_bugs!H:H, "reject*", GNA_ANNA_MTLM_bugs!U:U, "GNA_MTLSOCM")</f>
        <v>0</v>
      </c>
      <c r="AL47" s="18">
        <f t="shared" si="39"/>
        <v>0</v>
      </c>
      <c r="AM47" s="16">
        <f>COUNTIFS(GNA_ANNA_MTLM_bugs!P:P,Overall_indicator!B47,GNA_ANNA_MTLM_bugs!H:H, "complete*",GNA_ANNA_MTLM_bugs!U:U,"GNA_MTLSOCM")</f>
        <v>0</v>
      </c>
      <c r="AN47" s="18">
        <f t="shared" si="40"/>
        <v>14</v>
      </c>
      <c r="AO47" s="19">
        <f t="shared" si="41"/>
        <v>14</v>
      </c>
      <c r="AP47" s="15">
        <f>COUNTIFS(GNA_ANNA_MTLM_bugs!O:O,Overall_indicator!B47,GNA_ANNA_MTLM_bugs!H:H,"repo_modified", GNA_ANNA_MTLM_bugs!U:U, "GNA_MTLSOCM")</f>
        <v>0</v>
      </c>
      <c r="AQ47" s="18">
        <f t="shared" si="42"/>
        <v>3</v>
      </c>
      <c r="AR47" s="16">
        <f>COUNTIFS(GNA_ANNA_MTLM_bugs!R:R,Overall_indicator!B47,GNA_ANNA_MTLM_bugs!H:H,"change_define*", GNA_ANNA_MTLM_bugs!U:U, "GNA_MTLSOCM")</f>
        <v>0</v>
      </c>
      <c r="AS47" s="18">
        <f t="shared" si="43"/>
        <v>1</v>
      </c>
      <c r="AT47" s="16">
        <f>COUNTIFS(GNA_ANNA_MTLM_bugs!B:B,Overall_indicator!B47,GNA_ANNA_MTLM_bugs!H:H,"open", GNA_ANNA_MTLM_bugs!U:U,"GNA_MTLSOCM")</f>
        <v>0</v>
      </c>
      <c r="AU47" s="18">
        <f t="shared" si="44"/>
        <v>14</v>
      </c>
      <c r="AV47" s="19">
        <f t="shared" si="45"/>
        <v>18</v>
      </c>
      <c r="AW47" s="16">
        <f>COUNTIFS(GNA_ANNA_MTLM_bugs!B:B,Overall_indicator!B47,GNA_ANNA_MTLM_bugs!E:E,"doc",GNA_ANNA_MTLM_bugs!U:U, "GNA_MTLSOCM")</f>
        <v>0</v>
      </c>
      <c r="AX47" s="18">
        <f t="shared" si="46"/>
        <v>4</v>
      </c>
      <c r="AY47" s="16">
        <f>COUNTIFS(GNA_ANNA_MTLM_bugs!B:B,Overall_indicator!B47,GNA_ANNA_MTLM_bugs!E:E,"r*",GNA_ANNA_MTLM_bugs!U:U, "GNA_MTLSOCM")</f>
        <v>0</v>
      </c>
      <c r="AZ47" s="18">
        <f t="shared" si="47"/>
        <v>16</v>
      </c>
      <c r="BA47" s="16">
        <f>COUNTIFS(GNA_ANNA_MTLM_bugs!B:B,Overall_indicator!B47,GNA_ANNA_MTLM_bugs!E:E,"verif",GNA_ANNA_MTLM_bugs!U:U, "GNA_MTLSOCM")</f>
        <v>0</v>
      </c>
      <c r="BB47" s="18">
        <f t="shared" si="48"/>
        <v>9</v>
      </c>
      <c r="BC47" s="15">
        <f>COUNTIFS(GNA_ANNA_MTLM_bugs!B:B,Overall_indicator!B47,GNA_ANNA_MTLM_bugs!E:E,"other",GNA_ANNA_MTLM_bugs!U:U, "GNA_MTLSOCM")</f>
        <v>0</v>
      </c>
      <c r="BD47" s="18">
        <f t="shared" si="49"/>
        <v>3</v>
      </c>
      <c r="BE47" s="15">
        <f>COUNTIFS(GNA_ANNA_MTLM_bugs!B:B,Overall_indicator!B47,GNA_ANNA_MTLM_bugs!E:E,"tfm",  GNA_ANNA_MTLM_bugs!U:U, "GNA_MTLSOCM") + COUNTIFS(GNA_ANNA_MTLM_bugs!B:B,Overall_indicator!B47,GNA_ANNA_MTLM_bugs!E:E,"support",  GNA_ANNA_MTLM_bugs!U:U, "GNA_MTLSOCM")</f>
        <v>0</v>
      </c>
      <c r="BF47" s="18">
        <f t="shared" si="50"/>
        <v>2</v>
      </c>
      <c r="BG47" s="16">
        <f>COUNTIFS(GNA_ANNA_MTLM_bugs!B:B,Overall_indicator!B47,GNA_ANNA_MTLM_bugs!S:S,"int*", GNA_ANNA_MTLM_bugs!U:U,"GNA_MTLSOCM")</f>
        <v>0</v>
      </c>
      <c r="BH47" s="18">
        <f t="shared" si="51"/>
        <v>29</v>
      </c>
      <c r="BI47" s="15">
        <f>COUNTIFS(GNA_ANNA_MTLM_bugs!B:B,Overall_indicator!B47,GNA_ANNA_MTLM_bugs!S:S,"ext*", GNA_ANNA_MTLM_bugs!U:U,"GNA_MTLSOCM")</f>
        <v>0</v>
      </c>
      <c r="BJ47" s="18">
        <f t="shared" si="52"/>
        <v>2</v>
      </c>
      <c r="BK47" s="15">
        <f>COUNTIFS(GNA_ANNA_MTLM_bugs!B:B,Overall_indicator!B47,GNA_ANNA_MTLM_bugs!S:S,"sighting", GNA_ANNA_MTLM_bugs!U:U,"GNA_MTLSOCM")</f>
        <v>0</v>
      </c>
      <c r="BL47" s="18">
        <f t="shared" si="53"/>
        <v>1</v>
      </c>
    </row>
    <row r="48" spans="2:64" ht="18.600000000000001" customHeight="1" x14ac:dyDescent="0.3">
      <c r="B48" s="22" t="s">
        <v>593</v>
      </c>
      <c r="C48" s="23">
        <f>COUNTIFS(GNA_ANNA_MTLM_bugs!B:B,Overall_indicator!B48, GNA_ANNA_MTLM_bugs!U:U,"GNA_ANNA_ACE-MTLSOCM")</f>
        <v>0</v>
      </c>
      <c r="D48" s="24">
        <f t="shared" si="54"/>
        <v>123</v>
      </c>
      <c r="E48" s="25">
        <f>COUNTIFS(GNA_ANNA_MTLM_bugs!Q:Q, Overall_indicator!B48, GNA_ANNA_MTLM_bugs!H:H, "reject*", GNA_ANNA_MTLM_bugs!U:U, "GNA_ANNA_ACE-MTLSOCM")</f>
        <v>0</v>
      </c>
      <c r="F48" s="24">
        <f t="shared" si="55"/>
        <v>6</v>
      </c>
      <c r="G48" s="25">
        <f>COUNTIFS(GNA_ANNA_MTLM_bugs!P:P,Overall_indicator!B48,GNA_ANNA_MTLM_bugs!H:H, "complete*",GNA_ANNA_MTLM_bugs!U:U,"GNA_ANNA_ACE-MTLSOCM")</f>
        <v>0</v>
      </c>
      <c r="H48" s="24">
        <f t="shared" si="56"/>
        <v>80</v>
      </c>
      <c r="I48" s="26">
        <f t="shared" si="57"/>
        <v>86</v>
      </c>
      <c r="J48" s="23">
        <f>COUNTIFS(GNA_ANNA_MTLM_bugs!O:O,Overall_indicator!B48,GNA_ANNA_MTLM_bugs!H:H,"repo_modified", GNA_ANNA_MTLM_bugs!U:U, "GNA_ANNA_ACE-MTLSOCM")</f>
        <v>0</v>
      </c>
      <c r="K48" s="24">
        <f t="shared" si="58"/>
        <v>11</v>
      </c>
      <c r="L48" s="25">
        <f>COUNTIFS(GNA_ANNA_MTLM_bugs!R:R,Overall_indicator!B48,GNA_ANNA_MTLM_bugs!H:H,"change_define*", GNA_ANNA_MTLM_bugs!U:U, "GNA_ANNA_ACE-MTLSOCM")</f>
        <v>0</v>
      </c>
      <c r="M48" s="24">
        <f t="shared" si="59"/>
        <v>8</v>
      </c>
      <c r="N48" s="25">
        <f>COUNTIFS(GNA_ANNA_MTLM_bugs!B:B,Overall_indicator!B48,GNA_ANNA_MTLM_bugs!H:H,"open", GNA_ANNA_MTLM_bugs!U:U,"GNA_ANNA_ACE-MTLSOCM")</f>
        <v>0</v>
      </c>
      <c r="O48" s="24">
        <f t="shared" si="60"/>
        <v>18</v>
      </c>
      <c r="P48" s="26">
        <f t="shared" si="61"/>
        <v>37</v>
      </c>
      <c r="Q48" s="25">
        <f>COUNTIFS(GNA_ANNA_MTLM_bugs!B:B,Overall_indicator!B48,GNA_ANNA_MTLM_bugs!E:E,"doc",GNA_ANNA_MTLM_bugs!U:U, "GNA_ANNA_ACE-MTLSOCM")</f>
        <v>0</v>
      </c>
      <c r="R48" s="24">
        <f t="shared" si="62"/>
        <v>24</v>
      </c>
      <c r="S48" s="25">
        <f>COUNTIFS(GNA_ANNA_MTLM_bugs!B:B,Overall_indicator!B48,GNA_ANNA_MTLM_bugs!E:E,"r*", GNA_ANNA_MTLM_bugs!U:U, "GNA_ANNA_ACE-MTLSOCM")</f>
        <v>0</v>
      </c>
      <c r="T48" s="24">
        <f t="shared" si="63"/>
        <v>72</v>
      </c>
      <c r="U48" s="25">
        <f>COUNTIFS(GNA_ANNA_MTLM_bugs!B:B,Overall_indicator!B48,GNA_ANNA_MTLM_bugs!E:E,"verif", GNA_ANNA_MTLM_bugs!U:U, "GNA_ANNA_ACE-MTLSOCM")</f>
        <v>0</v>
      </c>
      <c r="V48" s="24">
        <f t="shared" si="64"/>
        <v>17</v>
      </c>
      <c r="W48" s="23">
        <f>COUNTIFS(GNA_ANNA_MTLM_bugs!B:B,Overall_indicator!B48,GNA_ANNA_MTLM_bugs!E:E,"other", GNA_ANNA_MTLM_bugs!U:U, "GNA_ANNA_ACE-MTLSOCM")</f>
        <v>0</v>
      </c>
      <c r="X48" s="24">
        <f t="shared" si="65"/>
        <v>8</v>
      </c>
      <c r="Y48" s="23">
        <f>COUNTIFS(GNA_ANNA_MTLM_bugs!B:B,Overall_indicator!B48,GNA_ANNA_MTLM_bugs!E:E,"tfm",  GNA_ANNA_MTLM_bugs!U:U, "GNA_ANNA_ACE-MTLSOCM") + COUNTIFS(GNA_ANNA_MTLM_bugs!B:B,Overall_indicator!B48,GNA_ANNA_MTLM_bugs!E:E,"support",  GNA_ANNA_MTLM_bugs!U:U, "GNA_ANNA_ACE-MTLSOCM")</f>
        <v>0</v>
      </c>
      <c r="Z48" s="24">
        <f t="shared" si="66"/>
        <v>2</v>
      </c>
      <c r="AA48" s="25">
        <f>COUNTIFS(GNA_ANNA_MTLM_bugs!B:B,Overall_indicator!B48, GNA_ANNA_MTLM_bugs!S:S, "int*",GNA_ANNA_MTLM_bugs!U:U, "GNA_ANNA_ACE-MTLSOCM")</f>
        <v>0</v>
      </c>
      <c r="AB48" s="24">
        <f t="shared" si="67"/>
        <v>116</v>
      </c>
      <c r="AC48" s="25">
        <f>COUNTIFS(GNA_ANNA_MTLM_bugs!B:B,Overall_indicator!B48, GNA_ANNA_MTLM_bugs!S:S, "ext*",GNA_ANNA_MTLM_bugs!U:U, "GNA_ANNA_ACE-MTLSOCM")</f>
        <v>0</v>
      </c>
      <c r="AD48" s="24">
        <f t="shared" si="68"/>
        <v>2</v>
      </c>
      <c r="AE48" s="25">
        <f>COUNTIFS(GNA_ANNA_MTLM_bugs!B:B,Overall_indicator!B48, GNA_ANNA_MTLM_bugs!S:S, "sighting",GNA_ANNA_MTLM_bugs!U:U, "GNA_ANNA_ACE-MTLSOCM")</f>
        <v>0</v>
      </c>
      <c r="AF48" s="24">
        <f t="shared" si="69"/>
        <v>4</v>
      </c>
      <c r="AH48" s="15" t="s">
        <v>593</v>
      </c>
      <c r="AI48" s="15">
        <f>COUNTIFS(GNA_ANNA_MTLM_bugs!B:B,Overall_indicator!B48, GNA_ANNA_MTLM_bugs!U:U,"GNA_MTLSOCM")</f>
        <v>0</v>
      </c>
      <c r="AJ48" s="18">
        <f t="shared" si="38"/>
        <v>34</v>
      </c>
      <c r="AK48" s="16">
        <f>COUNTIFS(GNA_ANNA_MTLM_bugs!Q:Q, Overall_indicator!B48, GNA_ANNA_MTLM_bugs!H:H, "reject*", GNA_ANNA_MTLM_bugs!U:U, "GNA_MTLSOCM")</f>
        <v>0</v>
      </c>
      <c r="AL48" s="18">
        <f t="shared" si="39"/>
        <v>0</v>
      </c>
      <c r="AM48" s="16">
        <f>COUNTIFS(GNA_ANNA_MTLM_bugs!P:P,Overall_indicator!B48,GNA_ANNA_MTLM_bugs!H:H, "complete*",GNA_ANNA_MTLM_bugs!U:U,"GNA_MTLSOCM")</f>
        <v>0</v>
      </c>
      <c r="AN48" s="18">
        <f t="shared" si="40"/>
        <v>14</v>
      </c>
      <c r="AO48" s="19">
        <f t="shared" si="41"/>
        <v>14</v>
      </c>
      <c r="AP48" s="15">
        <f>COUNTIFS(GNA_ANNA_MTLM_bugs!O:O,Overall_indicator!B48,GNA_ANNA_MTLM_bugs!H:H,"repo_modified", GNA_ANNA_MTLM_bugs!U:U, "GNA_MTLSOCM")</f>
        <v>0</v>
      </c>
      <c r="AQ48" s="18">
        <f t="shared" si="42"/>
        <v>3</v>
      </c>
      <c r="AR48" s="16">
        <f>COUNTIFS(GNA_ANNA_MTLM_bugs!R:R,Overall_indicator!B48,GNA_ANNA_MTLM_bugs!H:H,"change_define*", GNA_ANNA_MTLM_bugs!U:U, "GNA_MTLSOCM")</f>
        <v>0</v>
      </c>
      <c r="AS48" s="18">
        <f t="shared" si="43"/>
        <v>1</v>
      </c>
      <c r="AT48" s="16">
        <f>COUNTIFS(GNA_ANNA_MTLM_bugs!B:B,Overall_indicator!B48,GNA_ANNA_MTLM_bugs!H:H,"open", GNA_ANNA_MTLM_bugs!U:U,"GNA_MTLSOCM")</f>
        <v>0</v>
      </c>
      <c r="AU48" s="18">
        <f t="shared" si="44"/>
        <v>14</v>
      </c>
      <c r="AV48" s="19">
        <f t="shared" si="45"/>
        <v>18</v>
      </c>
      <c r="AW48" s="16">
        <f>COUNTIFS(GNA_ANNA_MTLM_bugs!B:B,Overall_indicator!B48,GNA_ANNA_MTLM_bugs!E:E,"doc",GNA_ANNA_MTLM_bugs!U:U, "GNA_MTLSOCM")</f>
        <v>0</v>
      </c>
      <c r="AX48" s="18">
        <f t="shared" si="46"/>
        <v>4</v>
      </c>
      <c r="AY48" s="16">
        <f>COUNTIFS(GNA_ANNA_MTLM_bugs!B:B,Overall_indicator!B48,GNA_ANNA_MTLM_bugs!E:E,"r*",GNA_ANNA_MTLM_bugs!U:U, "GNA_MTLSOCM")</f>
        <v>0</v>
      </c>
      <c r="AZ48" s="18">
        <f t="shared" si="47"/>
        <v>16</v>
      </c>
      <c r="BA48" s="16">
        <f>COUNTIFS(GNA_ANNA_MTLM_bugs!B:B,Overall_indicator!B48,GNA_ANNA_MTLM_bugs!E:E,"verif",GNA_ANNA_MTLM_bugs!U:U, "GNA_MTLSOCM")</f>
        <v>0</v>
      </c>
      <c r="BB48" s="18">
        <f t="shared" si="48"/>
        <v>9</v>
      </c>
      <c r="BC48" s="15">
        <f>COUNTIFS(GNA_ANNA_MTLM_bugs!B:B,Overall_indicator!B48,GNA_ANNA_MTLM_bugs!E:E,"other",GNA_ANNA_MTLM_bugs!U:U, "GNA_MTLSOCM")</f>
        <v>0</v>
      </c>
      <c r="BD48" s="18">
        <f t="shared" si="49"/>
        <v>3</v>
      </c>
      <c r="BE48" s="15">
        <f>COUNTIFS(GNA_ANNA_MTLM_bugs!B:B,Overall_indicator!B48,GNA_ANNA_MTLM_bugs!E:E,"tfm",  GNA_ANNA_MTLM_bugs!U:U, "GNA_MTLSOCM") + COUNTIFS(GNA_ANNA_MTLM_bugs!B:B,Overall_indicator!B48,GNA_ANNA_MTLM_bugs!E:E,"support",  GNA_ANNA_MTLM_bugs!U:U, "GNA_MTLSOCM")</f>
        <v>0</v>
      </c>
      <c r="BF48" s="18">
        <f t="shared" si="50"/>
        <v>2</v>
      </c>
      <c r="BG48" s="16">
        <f>COUNTIFS(GNA_ANNA_MTLM_bugs!B:B,Overall_indicator!B48,GNA_ANNA_MTLM_bugs!S:S,"int*", GNA_ANNA_MTLM_bugs!U:U,"GNA_MTLSOCM")</f>
        <v>0</v>
      </c>
      <c r="BH48" s="18">
        <f t="shared" si="51"/>
        <v>29</v>
      </c>
      <c r="BI48" s="15">
        <f>COUNTIFS(GNA_ANNA_MTLM_bugs!B:B,Overall_indicator!B48,GNA_ANNA_MTLM_bugs!S:S,"ext*", GNA_ANNA_MTLM_bugs!U:U,"GNA_MTLSOCM")</f>
        <v>0</v>
      </c>
      <c r="BJ48" s="18">
        <f t="shared" si="52"/>
        <v>2</v>
      </c>
      <c r="BK48" s="15">
        <f>COUNTIFS(GNA_ANNA_MTLM_bugs!B:B,Overall_indicator!B48,GNA_ANNA_MTLM_bugs!S:S,"sighting", GNA_ANNA_MTLM_bugs!U:U,"GNA_MTLSOCM")</f>
        <v>0</v>
      </c>
      <c r="BL48" s="18">
        <f t="shared" si="53"/>
        <v>1</v>
      </c>
    </row>
    <row r="49" spans="2:64" ht="18.600000000000001" customHeight="1" x14ac:dyDescent="0.3">
      <c r="B49" s="22" t="s">
        <v>594</v>
      </c>
      <c r="C49" s="23">
        <f>COUNTIFS(GNA_ANNA_MTLM_bugs!B:B,Overall_indicator!B49, GNA_ANNA_MTLM_bugs!U:U,"GNA_ANNA_ACE-MTLSOCM")</f>
        <v>0</v>
      </c>
      <c r="D49" s="24">
        <f t="shared" ref="D49:D50" si="70">D48+C49</f>
        <v>123</v>
      </c>
      <c r="E49" s="25">
        <f>COUNTIFS(GNA_ANNA_MTLM_bugs!Q:Q, Overall_indicator!B49, GNA_ANNA_MTLM_bugs!H:H, "reject*", GNA_ANNA_MTLM_bugs!U:U, "GNA_ANNA_ACE-MTLSOCM")</f>
        <v>0</v>
      </c>
      <c r="F49" s="24">
        <f t="shared" ref="F49:F50" si="71">F48+E49</f>
        <v>6</v>
      </c>
      <c r="G49" s="25">
        <f>COUNTIFS(GNA_ANNA_MTLM_bugs!P:P,Overall_indicator!B49,GNA_ANNA_MTLM_bugs!H:H, "complete*",GNA_ANNA_MTLM_bugs!U:U,"GNA_ANNA_ACE-MTLSOCM")</f>
        <v>0</v>
      </c>
      <c r="H49" s="24">
        <f t="shared" ref="H49:H50" si="72">H48+G49</f>
        <v>80</v>
      </c>
      <c r="I49" s="26">
        <f t="shared" ref="I49:I50" si="73">SUM(F49,H49)</f>
        <v>86</v>
      </c>
      <c r="J49" s="23">
        <f>COUNTIFS(GNA_ANNA_MTLM_bugs!O:O,Overall_indicator!B49,GNA_ANNA_MTLM_bugs!H:H,"repo_modified", GNA_ANNA_MTLM_bugs!U:U, "GNA_ANNA_ACE-MTLSOCM")</f>
        <v>0</v>
      </c>
      <c r="K49" s="24">
        <f t="shared" ref="K49:K50" si="74">K48+J49</f>
        <v>11</v>
      </c>
      <c r="L49" s="25">
        <f>COUNTIFS(GNA_ANNA_MTLM_bugs!R:R,Overall_indicator!B49,GNA_ANNA_MTLM_bugs!H:H,"change_define*", GNA_ANNA_MTLM_bugs!U:U, "GNA_ANNA_ACE-MTLSOCM")</f>
        <v>0</v>
      </c>
      <c r="M49" s="24">
        <f t="shared" ref="M49:M50" si="75">M48+L49</f>
        <v>8</v>
      </c>
      <c r="N49" s="25">
        <f>COUNTIFS(GNA_ANNA_MTLM_bugs!B:B,Overall_indicator!B49,GNA_ANNA_MTLM_bugs!H:H,"open", GNA_ANNA_MTLM_bugs!U:U,"GNA_ANNA_ACE-MTLSOCM")</f>
        <v>0</v>
      </c>
      <c r="O49" s="24">
        <f t="shared" ref="O49:O50" si="76">O48+N49</f>
        <v>18</v>
      </c>
      <c r="P49" s="26">
        <f t="shared" ref="P49:P50" si="77">SUM(K49,M49,O49)</f>
        <v>37</v>
      </c>
      <c r="Q49" s="25">
        <f>COUNTIFS(GNA_ANNA_MTLM_bugs!B:B,Overall_indicator!B49,GNA_ANNA_MTLM_bugs!E:E,"doc",GNA_ANNA_MTLM_bugs!U:U, "GNA_ANNA_ACE-MTLSOCM")</f>
        <v>0</v>
      </c>
      <c r="R49" s="24">
        <f t="shared" ref="R49:R50" si="78">R48+Q49</f>
        <v>24</v>
      </c>
      <c r="S49" s="25">
        <f>COUNTIFS(GNA_ANNA_MTLM_bugs!B:B,Overall_indicator!B49,GNA_ANNA_MTLM_bugs!E:E,"r*", GNA_ANNA_MTLM_bugs!U:U, "GNA_ANNA_ACE-MTLSOCM")</f>
        <v>0</v>
      </c>
      <c r="T49" s="24">
        <f t="shared" ref="T49:T50" si="79">T48+S49</f>
        <v>72</v>
      </c>
      <c r="U49" s="25">
        <f>COUNTIFS(GNA_ANNA_MTLM_bugs!B:B,Overall_indicator!B49,GNA_ANNA_MTLM_bugs!E:E,"verif", GNA_ANNA_MTLM_bugs!U:U, "GNA_ANNA_ACE-MTLSOCM")</f>
        <v>0</v>
      </c>
      <c r="V49" s="24">
        <f t="shared" ref="V49:V50" si="80">V48+U49</f>
        <v>17</v>
      </c>
      <c r="W49" s="23">
        <f>COUNTIFS(GNA_ANNA_MTLM_bugs!B:B,Overall_indicator!B49,GNA_ANNA_MTLM_bugs!E:E,"other", GNA_ANNA_MTLM_bugs!U:U, "GNA_ANNA_ACE-MTLSOCM")</f>
        <v>0</v>
      </c>
      <c r="X49" s="24">
        <f t="shared" ref="X49:X50" si="81">X48+W49</f>
        <v>8</v>
      </c>
      <c r="Y49" s="23">
        <f>COUNTIFS(GNA_ANNA_MTLM_bugs!B:B,Overall_indicator!B49,GNA_ANNA_MTLM_bugs!E:E,"tfm",  GNA_ANNA_MTLM_bugs!U:U, "GNA_ANNA_ACE-MTLSOCM") + COUNTIFS(GNA_ANNA_MTLM_bugs!B:B,Overall_indicator!B49,GNA_ANNA_MTLM_bugs!E:E,"support",  GNA_ANNA_MTLM_bugs!U:U, "GNA_ANNA_ACE-MTLSOCM")</f>
        <v>0</v>
      </c>
      <c r="Z49" s="24">
        <f t="shared" ref="Z49:Z50" si="82">Z48+Y49</f>
        <v>2</v>
      </c>
      <c r="AA49" s="25">
        <f>COUNTIFS(GNA_ANNA_MTLM_bugs!B:B,Overall_indicator!B49, GNA_ANNA_MTLM_bugs!S:S, "int*",GNA_ANNA_MTLM_bugs!U:U, "GNA_ANNA_ACE-MTLSOCM")</f>
        <v>0</v>
      </c>
      <c r="AB49" s="24">
        <f t="shared" ref="AB49:AB50" si="83">AB48+AA49</f>
        <v>116</v>
      </c>
      <c r="AC49" s="25">
        <f>COUNTIFS(GNA_ANNA_MTLM_bugs!B:B,Overall_indicator!B49, GNA_ANNA_MTLM_bugs!S:S, "ext*",GNA_ANNA_MTLM_bugs!U:U, "GNA_ANNA_ACE-MTLSOCM")</f>
        <v>0</v>
      </c>
      <c r="AD49" s="24">
        <f t="shared" ref="AD49:AD50" si="84">AD48+AC49</f>
        <v>2</v>
      </c>
      <c r="AE49" s="25">
        <f>COUNTIFS(GNA_ANNA_MTLM_bugs!B:B,Overall_indicator!B49, GNA_ANNA_MTLM_bugs!S:S, "sighting",GNA_ANNA_MTLM_bugs!U:U, "GNA_ANNA_ACE-MTLSOCM")</f>
        <v>0</v>
      </c>
      <c r="AF49" s="24">
        <f t="shared" ref="AF49:AF50" si="85">AF48+AE49</f>
        <v>4</v>
      </c>
      <c r="AH49" s="15" t="s">
        <v>594</v>
      </c>
      <c r="AI49" s="15">
        <f>COUNTIFS(GNA_ANNA_MTLM_bugs!B:B,Overall_indicator!B49, GNA_ANNA_MTLM_bugs!U:U,"GNA_MTLSOCM")</f>
        <v>0</v>
      </c>
      <c r="AJ49" s="18">
        <f t="shared" si="38"/>
        <v>34</v>
      </c>
      <c r="AK49" s="16">
        <f>COUNTIFS(GNA_ANNA_MTLM_bugs!Q:Q, Overall_indicator!B49, GNA_ANNA_MTLM_bugs!H:H, "reject*", GNA_ANNA_MTLM_bugs!U:U, "GNA_MTLSOCM")</f>
        <v>0</v>
      </c>
      <c r="AL49" s="18">
        <f t="shared" si="39"/>
        <v>0</v>
      </c>
      <c r="AM49" s="16">
        <f>COUNTIFS(GNA_ANNA_MTLM_bugs!P:P,Overall_indicator!B49,GNA_ANNA_MTLM_bugs!H:H, "complete*",GNA_ANNA_MTLM_bugs!U:U,"GNA_MTLSOCM")</f>
        <v>0</v>
      </c>
      <c r="AN49" s="18">
        <f t="shared" si="40"/>
        <v>14</v>
      </c>
      <c r="AO49" s="19">
        <f t="shared" si="41"/>
        <v>14</v>
      </c>
      <c r="AP49" s="15">
        <f>COUNTIFS(GNA_ANNA_MTLM_bugs!O:O,Overall_indicator!B49,GNA_ANNA_MTLM_bugs!H:H,"repo_modified", GNA_ANNA_MTLM_bugs!U:U, "GNA_MTLSOCM")</f>
        <v>0</v>
      </c>
      <c r="AQ49" s="18">
        <f t="shared" si="42"/>
        <v>3</v>
      </c>
      <c r="AR49" s="16">
        <f>COUNTIFS(GNA_ANNA_MTLM_bugs!R:R,Overall_indicator!B49,GNA_ANNA_MTLM_bugs!H:H,"change_define*", GNA_ANNA_MTLM_bugs!U:U, "GNA_MTLSOCM")</f>
        <v>0</v>
      </c>
      <c r="AS49" s="18">
        <f t="shared" si="43"/>
        <v>1</v>
      </c>
      <c r="AT49" s="16">
        <f>COUNTIFS(GNA_ANNA_MTLM_bugs!B:B,Overall_indicator!B49,GNA_ANNA_MTLM_bugs!H:H,"open", GNA_ANNA_MTLM_bugs!U:U,"GNA_MTLSOCM")</f>
        <v>0</v>
      </c>
      <c r="AU49" s="18">
        <f t="shared" si="44"/>
        <v>14</v>
      </c>
      <c r="AV49" s="19">
        <f t="shared" si="45"/>
        <v>18</v>
      </c>
      <c r="AW49" s="16">
        <f>COUNTIFS(GNA_ANNA_MTLM_bugs!B:B,Overall_indicator!B49,GNA_ANNA_MTLM_bugs!E:E,"doc",GNA_ANNA_MTLM_bugs!U:U, "GNA_MTLSOCM")</f>
        <v>0</v>
      </c>
      <c r="AX49" s="18">
        <f t="shared" si="46"/>
        <v>4</v>
      </c>
      <c r="AY49" s="16">
        <f>COUNTIFS(GNA_ANNA_MTLM_bugs!B:B,Overall_indicator!B49,GNA_ANNA_MTLM_bugs!E:E,"r*",GNA_ANNA_MTLM_bugs!U:U, "GNA_MTLSOCM")</f>
        <v>0</v>
      </c>
      <c r="AZ49" s="18">
        <f t="shared" si="47"/>
        <v>16</v>
      </c>
      <c r="BA49" s="16">
        <f>COUNTIFS(GNA_ANNA_MTLM_bugs!B:B,Overall_indicator!B49,GNA_ANNA_MTLM_bugs!E:E,"verif",GNA_ANNA_MTLM_bugs!U:U, "GNA_MTLSOCM")</f>
        <v>0</v>
      </c>
      <c r="BB49" s="18">
        <f t="shared" si="48"/>
        <v>9</v>
      </c>
      <c r="BC49" s="15">
        <f>COUNTIFS(GNA_ANNA_MTLM_bugs!B:B,Overall_indicator!B49,GNA_ANNA_MTLM_bugs!E:E,"other",GNA_ANNA_MTLM_bugs!U:U, "GNA_MTLSOCM")</f>
        <v>0</v>
      </c>
      <c r="BD49" s="18">
        <f t="shared" si="49"/>
        <v>3</v>
      </c>
      <c r="BE49" s="15">
        <f>COUNTIFS(GNA_ANNA_MTLM_bugs!B:B,Overall_indicator!B49,GNA_ANNA_MTLM_bugs!E:E,"tfm",  GNA_ANNA_MTLM_bugs!U:U, "GNA_MTLSOCM") + COUNTIFS(GNA_ANNA_MTLM_bugs!B:B,Overall_indicator!B49,GNA_ANNA_MTLM_bugs!E:E,"support",  GNA_ANNA_MTLM_bugs!U:U, "GNA_MTLSOCM")</f>
        <v>0</v>
      </c>
      <c r="BF49" s="18">
        <f t="shared" si="50"/>
        <v>2</v>
      </c>
      <c r="BG49" s="16">
        <f>COUNTIFS(GNA_ANNA_MTLM_bugs!B:B,Overall_indicator!B49,GNA_ANNA_MTLM_bugs!S:S,"int*", GNA_ANNA_MTLM_bugs!U:U,"GNA_MTLSOCM")</f>
        <v>0</v>
      </c>
      <c r="BH49" s="18">
        <f t="shared" si="51"/>
        <v>29</v>
      </c>
      <c r="BI49" s="15">
        <f>COUNTIFS(GNA_ANNA_MTLM_bugs!B:B,Overall_indicator!B49,GNA_ANNA_MTLM_bugs!S:S,"ext*", GNA_ANNA_MTLM_bugs!U:U,"GNA_MTLSOCM")</f>
        <v>0</v>
      </c>
      <c r="BJ49" s="18">
        <f t="shared" si="52"/>
        <v>2</v>
      </c>
      <c r="BK49" s="15">
        <f>COUNTIFS(GNA_ANNA_MTLM_bugs!B:B,Overall_indicator!B49,GNA_ANNA_MTLM_bugs!S:S,"sighting", GNA_ANNA_MTLM_bugs!U:U,"GNA_MTLSOCM")</f>
        <v>0</v>
      </c>
      <c r="BL49" s="18">
        <f t="shared" si="53"/>
        <v>1</v>
      </c>
    </row>
    <row r="50" spans="2:64" ht="18.600000000000001" customHeight="1" x14ac:dyDescent="0.3">
      <c r="B50" s="22" t="s">
        <v>595</v>
      </c>
      <c r="C50" s="23">
        <f>COUNTIFS(GNA_ANNA_MTLM_bugs!B:B,Overall_indicator!B50, GNA_ANNA_MTLM_bugs!U:U,"GNA_ANNA_ACE-MTLSOCM")</f>
        <v>0</v>
      </c>
      <c r="D50" s="24">
        <f t="shared" si="70"/>
        <v>123</v>
      </c>
      <c r="E50" s="25">
        <f>COUNTIFS(GNA_ANNA_MTLM_bugs!Q:Q, Overall_indicator!B50, GNA_ANNA_MTLM_bugs!H:H, "reject*", GNA_ANNA_MTLM_bugs!U:U, "GNA_ANNA_ACE-MTLSOCM")</f>
        <v>0</v>
      </c>
      <c r="F50" s="24">
        <f t="shared" si="71"/>
        <v>6</v>
      </c>
      <c r="G50" s="25">
        <f>COUNTIFS(GNA_ANNA_MTLM_bugs!P:P,Overall_indicator!B50,GNA_ANNA_MTLM_bugs!H:H, "complete*",GNA_ANNA_MTLM_bugs!U:U,"GNA_ANNA_ACE-MTLSOCM")</f>
        <v>0</v>
      </c>
      <c r="H50" s="24">
        <f t="shared" si="72"/>
        <v>80</v>
      </c>
      <c r="I50" s="26">
        <f t="shared" si="73"/>
        <v>86</v>
      </c>
      <c r="J50" s="23">
        <f>COUNTIFS(GNA_ANNA_MTLM_bugs!O:O,Overall_indicator!B50,GNA_ANNA_MTLM_bugs!H:H,"repo_modified", GNA_ANNA_MTLM_bugs!U:U, "GNA_ANNA_ACE-MTLSOCM")</f>
        <v>0</v>
      </c>
      <c r="K50" s="24">
        <f t="shared" si="74"/>
        <v>11</v>
      </c>
      <c r="L50" s="25">
        <f>COUNTIFS(GNA_ANNA_MTLM_bugs!R:R,Overall_indicator!B50,GNA_ANNA_MTLM_bugs!H:H,"change_define*", GNA_ANNA_MTLM_bugs!U:U, "GNA_ANNA_ACE-MTLSOCM")</f>
        <v>0</v>
      </c>
      <c r="M50" s="24">
        <f t="shared" si="75"/>
        <v>8</v>
      </c>
      <c r="N50" s="25">
        <f>COUNTIFS(GNA_ANNA_MTLM_bugs!B:B,Overall_indicator!B50,GNA_ANNA_MTLM_bugs!H:H,"open", GNA_ANNA_MTLM_bugs!U:U,"GNA_ANNA_ACE-MTLSOCM")</f>
        <v>0</v>
      </c>
      <c r="O50" s="24">
        <f t="shared" si="76"/>
        <v>18</v>
      </c>
      <c r="P50" s="26">
        <f t="shared" si="77"/>
        <v>37</v>
      </c>
      <c r="Q50" s="25">
        <f>COUNTIFS(GNA_ANNA_MTLM_bugs!B:B,Overall_indicator!B50,GNA_ANNA_MTLM_bugs!E:E,"doc",GNA_ANNA_MTLM_bugs!U:U, "GNA_ANNA_ACE-MTLSOCM")</f>
        <v>0</v>
      </c>
      <c r="R50" s="24">
        <f t="shared" si="78"/>
        <v>24</v>
      </c>
      <c r="S50" s="25">
        <f>COUNTIFS(GNA_ANNA_MTLM_bugs!B:B,Overall_indicator!B50,GNA_ANNA_MTLM_bugs!E:E,"r*", GNA_ANNA_MTLM_bugs!U:U, "GNA_ANNA_ACE-MTLSOCM")</f>
        <v>0</v>
      </c>
      <c r="T50" s="24">
        <f t="shared" si="79"/>
        <v>72</v>
      </c>
      <c r="U50" s="25">
        <f>COUNTIFS(GNA_ANNA_MTLM_bugs!B:B,Overall_indicator!B50,GNA_ANNA_MTLM_bugs!E:E,"verif", GNA_ANNA_MTLM_bugs!U:U, "GNA_ANNA_ACE-MTLSOCM")</f>
        <v>0</v>
      </c>
      <c r="V50" s="24">
        <f t="shared" si="80"/>
        <v>17</v>
      </c>
      <c r="W50" s="23">
        <f>COUNTIFS(GNA_ANNA_MTLM_bugs!B:B,Overall_indicator!B50,GNA_ANNA_MTLM_bugs!E:E,"other", GNA_ANNA_MTLM_bugs!U:U, "GNA_ANNA_ACE-MTLSOCM")</f>
        <v>0</v>
      </c>
      <c r="X50" s="24">
        <f t="shared" si="81"/>
        <v>8</v>
      </c>
      <c r="Y50" s="23">
        <f>COUNTIFS(GNA_ANNA_MTLM_bugs!B:B,Overall_indicator!B50,GNA_ANNA_MTLM_bugs!E:E,"tfm",  GNA_ANNA_MTLM_bugs!U:U, "GNA_ANNA_ACE-MTLSOCM") + COUNTIFS(GNA_ANNA_MTLM_bugs!B:B,Overall_indicator!B50,GNA_ANNA_MTLM_bugs!E:E,"support",  GNA_ANNA_MTLM_bugs!U:U, "GNA_ANNA_ACE-MTLSOCM")</f>
        <v>0</v>
      </c>
      <c r="Z50" s="24">
        <f t="shared" si="82"/>
        <v>2</v>
      </c>
      <c r="AA50" s="25">
        <f>COUNTIFS(GNA_ANNA_MTLM_bugs!B:B,Overall_indicator!B50, GNA_ANNA_MTLM_bugs!S:S, "int*",GNA_ANNA_MTLM_bugs!U:U, "GNA_ANNA_ACE-MTLSOCM")</f>
        <v>0</v>
      </c>
      <c r="AB50" s="24">
        <f t="shared" si="83"/>
        <v>116</v>
      </c>
      <c r="AC50" s="25">
        <f>COUNTIFS(GNA_ANNA_MTLM_bugs!B:B,Overall_indicator!B50, GNA_ANNA_MTLM_bugs!S:S, "ext*",GNA_ANNA_MTLM_bugs!U:U, "GNA_ANNA_ACE-MTLSOCM")</f>
        <v>0</v>
      </c>
      <c r="AD50" s="24">
        <f t="shared" si="84"/>
        <v>2</v>
      </c>
      <c r="AE50" s="25">
        <f>COUNTIFS(GNA_ANNA_MTLM_bugs!B:B,Overall_indicator!B50, GNA_ANNA_MTLM_bugs!S:S, "sighting",GNA_ANNA_MTLM_bugs!U:U, "GNA_ANNA_ACE-MTLSOCM")</f>
        <v>0</v>
      </c>
      <c r="AF50" s="24">
        <f t="shared" si="85"/>
        <v>4</v>
      </c>
      <c r="AH50" s="15" t="s">
        <v>595</v>
      </c>
      <c r="AI50" s="15">
        <f>COUNTIFS(GNA_ANNA_MTLM_bugs!B:B,Overall_indicator!B50, GNA_ANNA_MTLM_bugs!U:U,"GNA_MTLSOCM")</f>
        <v>0</v>
      </c>
      <c r="AJ50" s="18">
        <f t="shared" si="38"/>
        <v>34</v>
      </c>
      <c r="AK50" s="16">
        <f>COUNTIFS(GNA_ANNA_MTLM_bugs!Q:Q, Overall_indicator!B50, GNA_ANNA_MTLM_bugs!H:H, "reject*", GNA_ANNA_MTLM_bugs!U:U, "GNA_MTLSOCM")</f>
        <v>0</v>
      </c>
      <c r="AL50" s="18">
        <f t="shared" si="39"/>
        <v>0</v>
      </c>
      <c r="AM50" s="16">
        <f>COUNTIFS(GNA_ANNA_MTLM_bugs!P:P,Overall_indicator!B50,GNA_ANNA_MTLM_bugs!H:H, "complete*",GNA_ANNA_MTLM_bugs!U:U,"GNA_MTLSOCM")</f>
        <v>0</v>
      </c>
      <c r="AN50" s="18">
        <f t="shared" si="40"/>
        <v>14</v>
      </c>
      <c r="AO50" s="19">
        <f t="shared" si="41"/>
        <v>14</v>
      </c>
      <c r="AP50" s="15">
        <f>COUNTIFS(GNA_ANNA_MTLM_bugs!O:O,Overall_indicator!B50,GNA_ANNA_MTLM_bugs!H:H,"repo_modified", GNA_ANNA_MTLM_bugs!U:U, "GNA_MTLSOCM")</f>
        <v>0</v>
      </c>
      <c r="AQ50" s="18">
        <f t="shared" si="42"/>
        <v>3</v>
      </c>
      <c r="AR50" s="16">
        <f>COUNTIFS(GNA_ANNA_MTLM_bugs!R:R,Overall_indicator!B50,GNA_ANNA_MTLM_bugs!H:H,"change_define*", GNA_ANNA_MTLM_bugs!U:U, "GNA_MTLSOCM")</f>
        <v>0</v>
      </c>
      <c r="AS50" s="18">
        <f t="shared" si="43"/>
        <v>1</v>
      </c>
      <c r="AT50" s="16">
        <f>COUNTIFS(GNA_ANNA_MTLM_bugs!B:B,Overall_indicator!B50,GNA_ANNA_MTLM_bugs!H:H,"open", GNA_ANNA_MTLM_bugs!U:U,"GNA_MTLSOCM")</f>
        <v>0</v>
      </c>
      <c r="AU50" s="18">
        <f t="shared" si="44"/>
        <v>14</v>
      </c>
      <c r="AV50" s="19">
        <f t="shared" si="45"/>
        <v>18</v>
      </c>
      <c r="AW50" s="16">
        <f>COUNTIFS(GNA_ANNA_MTLM_bugs!B:B,Overall_indicator!B50,GNA_ANNA_MTLM_bugs!E:E,"doc",GNA_ANNA_MTLM_bugs!U:U, "GNA_MTLSOCM")</f>
        <v>0</v>
      </c>
      <c r="AX50" s="18">
        <f t="shared" si="46"/>
        <v>4</v>
      </c>
      <c r="AY50" s="16">
        <f>COUNTIFS(GNA_ANNA_MTLM_bugs!B:B,Overall_indicator!B50,GNA_ANNA_MTLM_bugs!E:E,"r*",GNA_ANNA_MTLM_bugs!U:U, "GNA_MTLSOCM")</f>
        <v>0</v>
      </c>
      <c r="AZ50" s="18">
        <f t="shared" si="47"/>
        <v>16</v>
      </c>
      <c r="BA50" s="16">
        <f>COUNTIFS(GNA_ANNA_MTLM_bugs!B:B,Overall_indicator!B50,GNA_ANNA_MTLM_bugs!E:E,"verif",GNA_ANNA_MTLM_bugs!U:U, "GNA_MTLSOCM")</f>
        <v>0</v>
      </c>
      <c r="BB50" s="18">
        <f t="shared" si="48"/>
        <v>9</v>
      </c>
      <c r="BC50" s="15">
        <f>COUNTIFS(GNA_ANNA_MTLM_bugs!B:B,Overall_indicator!B50,GNA_ANNA_MTLM_bugs!E:E,"other",GNA_ANNA_MTLM_bugs!U:U, "GNA_MTLSOCM")</f>
        <v>0</v>
      </c>
      <c r="BD50" s="18">
        <f t="shared" si="49"/>
        <v>3</v>
      </c>
      <c r="BE50" s="15">
        <f>COUNTIFS(GNA_ANNA_MTLM_bugs!B:B,Overall_indicator!B50,GNA_ANNA_MTLM_bugs!E:E,"tfm",  GNA_ANNA_MTLM_bugs!U:U, "GNA_MTLSOCM") + COUNTIFS(GNA_ANNA_MTLM_bugs!B:B,Overall_indicator!B50,GNA_ANNA_MTLM_bugs!E:E,"support",  GNA_ANNA_MTLM_bugs!U:U, "GNA_MTLSOCM")</f>
        <v>0</v>
      </c>
      <c r="BF50" s="18">
        <f t="shared" si="50"/>
        <v>2</v>
      </c>
      <c r="BG50" s="16">
        <f>COUNTIFS(GNA_ANNA_MTLM_bugs!B:B,Overall_indicator!B50,GNA_ANNA_MTLM_bugs!S:S,"int*", GNA_ANNA_MTLM_bugs!U:U,"GNA_MTLSOCM")</f>
        <v>0</v>
      </c>
      <c r="BH50" s="18">
        <f t="shared" si="51"/>
        <v>29</v>
      </c>
      <c r="BI50" s="15">
        <f>COUNTIFS(GNA_ANNA_MTLM_bugs!B:B,Overall_indicator!B50,GNA_ANNA_MTLM_bugs!S:S,"ext*", GNA_ANNA_MTLM_bugs!U:U,"GNA_MTLSOCM")</f>
        <v>0</v>
      </c>
      <c r="BJ50" s="18">
        <f t="shared" si="52"/>
        <v>2</v>
      </c>
      <c r="BK50" s="15">
        <f>COUNTIFS(GNA_ANNA_MTLM_bugs!B:B,Overall_indicator!B50,GNA_ANNA_MTLM_bugs!S:S,"sighting", GNA_ANNA_MTLM_bugs!U:U,"GNA_MTLSOCM")</f>
        <v>0</v>
      </c>
      <c r="BL50" s="18">
        <f t="shared" si="53"/>
        <v>1</v>
      </c>
    </row>
    <row r="51" spans="2:64" ht="18.600000000000001" customHeight="1" x14ac:dyDescent="0.3">
      <c r="B51" s="22" t="s">
        <v>596</v>
      </c>
      <c r="C51" s="23">
        <f>COUNTIFS(GNA_ANNA_MTLM_bugs!B:B,Overall_indicator!B51, GNA_ANNA_MTLM_bugs!U:U,"GNA_ANNA_ACE-MTLSOCM")</f>
        <v>0</v>
      </c>
      <c r="D51" s="24">
        <f t="shared" ref="D51:D53" si="86">D50+C51</f>
        <v>123</v>
      </c>
      <c r="E51" s="25">
        <f>COUNTIFS(GNA_ANNA_MTLM_bugs!Q:Q, Overall_indicator!B51, GNA_ANNA_MTLM_bugs!H:H, "reject*", GNA_ANNA_MTLM_bugs!U:U, "GNA_ANNA_ACE-MTLSOCM")</f>
        <v>0</v>
      </c>
      <c r="F51" s="24">
        <f t="shared" ref="F51:F53" si="87">F50+E51</f>
        <v>6</v>
      </c>
      <c r="G51" s="25">
        <f>COUNTIFS(GNA_ANNA_MTLM_bugs!P:P,Overall_indicator!B51,GNA_ANNA_MTLM_bugs!H:H, "complete*",GNA_ANNA_MTLM_bugs!U:U,"GNA_ANNA_ACE-MTLSOCM")</f>
        <v>0</v>
      </c>
      <c r="H51" s="24">
        <f t="shared" ref="H51:H53" si="88">H50+G51</f>
        <v>80</v>
      </c>
      <c r="I51" s="26">
        <f t="shared" ref="I51:I53" si="89">SUM(F51,H51)</f>
        <v>86</v>
      </c>
      <c r="J51" s="23">
        <f>COUNTIFS(GNA_ANNA_MTLM_bugs!O:O,Overall_indicator!B51,GNA_ANNA_MTLM_bugs!H:H,"repo_modified", GNA_ANNA_MTLM_bugs!U:U, "GNA_ANNA_ACE-MTLSOCM")</f>
        <v>0</v>
      </c>
      <c r="K51" s="24">
        <f t="shared" ref="K51:K53" si="90">K50+J51</f>
        <v>11</v>
      </c>
      <c r="L51" s="25">
        <f>COUNTIFS(GNA_ANNA_MTLM_bugs!R:R,Overall_indicator!B51,GNA_ANNA_MTLM_bugs!H:H,"change_define*", GNA_ANNA_MTLM_bugs!U:U, "GNA_ANNA_ACE-MTLSOCM")</f>
        <v>0</v>
      </c>
      <c r="M51" s="24">
        <f t="shared" ref="M51:M53" si="91">M50+L51</f>
        <v>8</v>
      </c>
      <c r="N51" s="25">
        <f>COUNTIFS(GNA_ANNA_MTLM_bugs!B:B,Overall_indicator!B51,GNA_ANNA_MTLM_bugs!H:H,"open", GNA_ANNA_MTLM_bugs!U:U,"GNA_ANNA_ACE-MTLSOCM")</f>
        <v>0</v>
      </c>
      <c r="O51" s="24">
        <f t="shared" ref="O51:O53" si="92">O50+N51</f>
        <v>18</v>
      </c>
      <c r="P51" s="26">
        <f t="shared" ref="P51:P53" si="93">SUM(K51,M51,O51)</f>
        <v>37</v>
      </c>
      <c r="Q51" s="25">
        <f>COUNTIFS(GNA_ANNA_MTLM_bugs!B:B,Overall_indicator!B51,GNA_ANNA_MTLM_bugs!E:E,"doc",GNA_ANNA_MTLM_bugs!U:U, "GNA_ANNA_ACE-MTLSOCM")</f>
        <v>0</v>
      </c>
      <c r="R51" s="24">
        <f t="shared" ref="R51:R53" si="94">R50+Q51</f>
        <v>24</v>
      </c>
      <c r="S51" s="25">
        <f>COUNTIFS(GNA_ANNA_MTLM_bugs!B:B,Overall_indicator!B51,GNA_ANNA_MTLM_bugs!E:E,"r*", GNA_ANNA_MTLM_bugs!U:U, "GNA_ANNA_ACE-MTLSOCM")</f>
        <v>0</v>
      </c>
      <c r="T51" s="24">
        <f t="shared" ref="T51:T53" si="95">T50+S51</f>
        <v>72</v>
      </c>
      <c r="U51" s="25">
        <f>COUNTIFS(GNA_ANNA_MTLM_bugs!B:B,Overall_indicator!B51,GNA_ANNA_MTLM_bugs!E:E,"verif", GNA_ANNA_MTLM_bugs!U:U, "GNA_ANNA_ACE-MTLSOCM")</f>
        <v>0</v>
      </c>
      <c r="V51" s="24">
        <f t="shared" ref="V51:V53" si="96">V50+U51</f>
        <v>17</v>
      </c>
      <c r="W51" s="23">
        <f>COUNTIFS(GNA_ANNA_MTLM_bugs!B:B,Overall_indicator!B51,GNA_ANNA_MTLM_bugs!E:E,"other", GNA_ANNA_MTLM_bugs!U:U, "GNA_ANNA_ACE-MTLSOCM")</f>
        <v>0</v>
      </c>
      <c r="X51" s="24">
        <f t="shared" ref="X51:X53" si="97">X50+W51</f>
        <v>8</v>
      </c>
      <c r="Y51" s="23">
        <f>COUNTIFS(GNA_ANNA_MTLM_bugs!B:B,Overall_indicator!B51,GNA_ANNA_MTLM_bugs!E:E,"tfm",  GNA_ANNA_MTLM_bugs!U:U, "GNA_ANNA_ACE-MTLSOCM") + COUNTIFS(GNA_ANNA_MTLM_bugs!B:B,Overall_indicator!B51,GNA_ANNA_MTLM_bugs!E:E,"support",  GNA_ANNA_MTLM_bugs!U:U, "GNA_ANNA_ACE-MTLSOCM")</f>
        <v>0</v>
      </c>
      <c r="Z51" s="24">
        <f t="shared" ref="Z51:Z53" si="98">Z50+Y51</f>
        <v>2</v>
      </c>
      <c r="AA51" s="25">
        <f>COUNTIFS(GNA_ANNA_MTLM_bugs!B:B,Overall_indicator!B51, GNA_ANNA_MTLM_bugs!S:S, "int*",GNA_ANNA_MTLM_bugs!U:U, "GNA_ANNA_ACE-MTLSOCM")</f>
        <v>0</v>
      </c>
      <c r="AB51" s="24">
        <f t="shared" ref="AB51:AB53" si="99">AB50+AA51</f>
        <v>116</v>
      </c>
      <c r="AC51" s="25">
        <f>COUNTIFS(GNA_ANNA_MTLM_bugs!B:B,Overall_indicator!B51, GNA_ANNA_MTLM_bugs!S:S, "ext*",GNA_ANNA_MTLM_bugs!U:U, "GNA_ANNA_ACE-MTLSOCM")</f>
        <v>0</v>
      </c>
      <c r="AD51" s="24">
        <f t="shared" ref="AD51:AD53" si="100">AD50+AC51</f>
        <v>2</v>
      </c>
      <c r="AE51" s="25">
        <f>COUNTIFS(GNA_ANNA_MTLM_bugs!B:B,Overall_indicator!B51, GNA_ANNA_MTLM_bugs!S:S, "sighting",GNA_ANNA_MTLM_bugs!U:U, "GNA_ANNA_ACE-MTLSOCM")</f>
        <v>0</v>
      </c>
      <c r="AF51" s="24">
        <f t="shared" ref="AF51:AF53" si="101">AF50+AE51</f>
        <v>4</v>
      </c>
      <c r="AH51" s="15" t="s">
        <v>596</v>
      </c>
      <c r="AI51" s="15">
        <f>COUNTIFS(GNA_ANNA_MTLM_bugs!B:B,Overall_indicator!B51, GNA_ANNA_MTLM_bugs!U:U,"GNA_MTLSOCM")</f>
        <v>0</v>
      </c>
      <c r="AJ51" s="18">
        <f t="shared" si="38"/>
        <v>34</v>
      </c>
      <c r="AK51" s="16">
        <f>COUNTIFS(GNA_ANNA_MTLM_bugs!Q:Q, Overall_indicator!B51, GNA_ANNA_MTLM_bugs!H:H, "reject*", GNA_ANNA_MTLM_bugs!U:U, "GNA_MTLSOCM")</f>
        <v>0</v>
      </c>
      <c r="AL51" s="18">
        <f t="shared" si="39"/>
        <v>0</v>
      </c>
      <c r="AM51" s="16">
        <f>COUNTIFS(GNA_ANNA_MTLM_bugs!P:P,Overall_indicator!B51,GNA_ANNA_MTLM_bugs!H:H, "complete*",GNA_ANNA_MTLM_bugs!U:U,"GNA_MTLSOCM")</f>
        <v>0</v>
      </c>
      <c r="AN51" s="18">
        <f t="shared" si="40"/>
        <v>14</v>
      </c>
      <c r="AO51" s="19">
        <f t="shared" si="41"/>
        <v>14</v>
      </c>
      <c r="AP51" s="15">
        <f>COUNTIFS(GNA_ANNA_MTLM_bugs!O:O,Overall_indicator!B51,GNA_ANNA_MTLM_bugs!H:H,"repo_modified", GNA_ANNA_MTLM_bugs!U:U, "GNA_MTLSOCM")</f>
        <v>0</v>
      </c>
      <c r="AQ51" s="18">
        <f t="shared" si="42"/>
        <v>3</v>
      </c>
      <c r="AR51" s="16">
        <f>COUNTIFS(GNA_ANNA_MTLM_bugs!R:R,Overall_indicator!B51,GNA_ANNA_MTLM_bugs!H:H,"change_define*", GNA_ANNA_MTLM_bugs!U:U, "GNA_MTLSOCM")</f>
        <v>0</v>
      </c>
      <c r="AS51" s="18">
        <f t="shared" si="43"/>
        <v>1</v>
      </c>
      <c r="AT51" s="16">
        <f>COUNTIFS(GNA_ANNA_MTLM_bugs!B:B,Overall_indicator!B51,GNA_ANNA_MTLM_bugs!H:H,"open", GNA_ANNA_MTLM_bugs!U:U,"GNA_MTLSOCM")</f>
        <v>0</v>
      </c>
      <c r="AU51" s="18">
        <f t="shared" si="44"/>
        <v>14</v>
      </c>
      <c r="AV51" s="19">
        <f t="shared" si="45"/>
        <v>18</v>
      </c>
      <c r="AW51" s="16">
        <f>COUNTIFS(GNA_ANNA_MTLM_bugs!B:B,Overall_indicator!B51,GNA_ANNA_MTLM_bugs!E:E,"doc",GNA_ANNA_MTLM_bugs!U:U, "GNA_MTLSOCM")</f>
        <v>0</v>
      </c>
      <c r="AX51" s="18">
        <f t="shared" si="46"/>
        <v>4</v>
      </c>
      <c r="AY51" s="16">
        <f>COUNTIFS(GNA_ANNA_MTLM_bugs!B:B,Overall_indicator!B51,GNA_ANNA_MTLM_bugs!E:E,"r*",GNA_ANNA_MTLM_bugs!U:U, "GNA_MTLSOCM")</f>
        <v>0</v>
      </c>
      <c r="AZ51" s="18">
        <f t="shared" si="47"/>
        <v>16</v>
      </c>
      <c r="BA51" s="16">
        <f>COUNTIFS(GNA_ANNA_MTLM_bugs!B:B,Overall_indicator!B51,GNA_ANNA_MTLM_bugs!E:E,"verif",GNA_ANNA_MTLM_bugs!U:U, "GNA_MTLSOCM")</f>
        <v>0</v>
      </c>
      <c r="BB51" s="18">
        <f t="shared" si="48"/>
        <v>9</v>
      </c>
      <c r="BC51" s="15">
        <f>COUNTIFS(GNA_ANNA_MTLM_bugs!B:B,Overall_indicator!B51,GNA_ANNA_MTLM_bugs!E:E,"other",GNA_ANNA_MTLM_bugs!U:U, "GNA_MTLSOCM")</f>
        <v>0</v>
      </c>
      <c r="BD51" s="18">
        <f t="shared" si="49"/>
        <v>3</v>
      </c>
      <c r="BE51" s="15">
        <f>COUNTIFS(GNA_ANNA_MTLM_bugs!B:B,Overall_indicator!B51,GNA_ANNA_MTLM_bugs!E:E,"tfm",  GNA_ANNA_MTLM_bugs!U:U, "GNA_MTLSOCM") + COUNTIFS(GNA_ANNA_MTLM_bugs!B:B,Overall_indicator!B51,GNA_ANNA_MTLM_bugs!E:E,"support",  GNA_ANNA_MTLM_bugs!U:U, "GNA_MTLSOCM")</f>
        <v>0</v>
      </c>
      <c r="BF51" s="18">
        <f t="shared" si="50"/>
        <v>2</v>
      </c>
      <c r="BG51" s="16">
        <f>COUNTIFS(GNA_ANNA_MTLM_bugs!B:B,Overall_indicator!B51,GNA_ANNA_MTLM_bugs!S:S,"int*", GNA_ANNA_MTLM_bugs!U:U,"GNA_MTLSOCM")</f>
        <v>0</v>
      </c>
      <c r="BH51" s="18">
        <f t="shared" si="51"/>
        <v>29</v>
      </c>
      <c r="BI51" s="15">
        <f>COUNTIFS(GNA_ANNA_MTLM_bugs!B:B,Overall_indicator!B51,GNA_ANNA_MTLM_bugs!S:S,"ext*", GNA_ANNA_MTLM_bugs!U:U,"GNA_MTLSOCM")</f>
        <v>0</v>
      </c>
      <c r="BJ51" s="18">
        <f t="shared" si="52"/>
        <v>2</v>
      </c>
      <c r="BK51" s="15">
        <f>COUNTIFS(GNA_ANNA_MTLM_bugs!B:B,Overall_indicator!B51,GNA_ANNA_MTLM_bugs!S:S,"sighting", GNA_ANNA_MTLM_bugs!U:U,"GNA_MTLSOCM")</f>
        <v>0</v>
      </c>
      <c r="BL51" s="18">
        <f t="shared" si="53"/>
        <v>1</v>
      </c>
    </row>
    <row r="52" spans="2:64" ht="18.600000000000001" customHeight="1" x14ac:dyDescent="0.3">
      <c r="B52" s="22" t="s">
        <v>597</v>
      </c>
      <c r="C52" s="23">
        <f>COUNTIFS(GNA_ANNA_MTLM_bugs!B:B,Overall_indicator!B52, GNA_ANNA_MTLM_bugs!U:U,"GNA_ANNA_ACE-MTLSOCM")</f>
        <v>0</v>
      </c>
      <c r="D52" s="24">
        <f t="shared" si="86"/>
        <v>123</v>
      </c>
      <c r="E52" s="25">
        <f>COUNTIFS(GNA_ANNA_MTLM_bugs!Q:Q, Overall_indicator!B52, GNA_ANNA_MTLM_bugs!H:H, "reject*", GNA_ANNA_MTLM_bugs!U:U, "GNA_ANNA_ACE-MTLSOCM")</f>
        <v>0</v>
      </c>
      <c r="F52" s="24">
        <f t="shared" si="87"/>
        <v>6</v>
      </c>
      <c r="G52" s="25">
        <f>COUNTIFS(GNA_ANNA_MTLM_bugs!P:P,Overall_indicator!B52,GNA_ANNA_MTLM_bugs!H:H, "complete*",GNA_ANNA_MTLM_bugs!U:U,"GNA_ANNA_ACE-MTLSOCM")</f>
        <v>0</v>
      </c>
      <c r="H52" s="24">
        <f t="shared" si="88"/>
        <v>80</v>
      </c>
      <c r="I52" s="26">
        <f t="shared" si="89"/>
        <v>86</v>
      </c>
      <c r="J52" s="23">
        <f>COUNTIFS(GNA_ANNA_MTLM_bugs!O:O,Overall_indicator!B52,GNA_ANNA_MTLM_bugs!H:H,"repo_modified", GNA_ANNA_MTLM_bugs!U:U, "GNA_ANNA_ACE-MTLSOCM")</f>
        <v>0</v>
      </c>
      <c r="K52" s="24">
        <f t="shared" si="90"/>
        <v>11</v>
      </c>
      <c r="L52" s="25">
        <f>COUNTIFS(GNA_ANNA_MTLM_bugs!R:R,Overall_indicator!B52,GNA_ANNA_MTLM_bugs!H:H,"change_define*", GNA_ANNA_MTLM_bugs!U:U, "GNA_ANNA_ACE-MTLSOCM")</f>
        <v>0</v>
      </c>
      <c r="M52" s="24">
        <f t="shared" si="91"/>
        <v>8</v>
      </c>
      <c r="N52" s="25">
        <f>COUNTIFS(GNA_ANNA_MTLM_bugs!B:B,Overall_indicator!B52,GNA_ANNA_MTLM_bugs!H:H,"open", GNA_ANNA_MTLM_bugs!U:U,"GNA_ANNA_ACE-MTLSOCM")</f>
        <v>0</v>
      </c>
      <c r="O52" s="24">
        <f t="shared" si="92"/>
        <v>18</v>
      </c>
      <c r="P52" s="26">
        <f t="shared" si="93"/>
        <v>37</v>
      </c>
      <c r="Q52" s="25">
        <f>COUNTIFS(GNA_ANNA_MTLM_bugs!B:B,Overall_indicator!B52,GNA_ANNA_MTLM_bugs!E:E,"doc",GNA_ANNA_MTLM_bugs!U:U, "GNA_ANNA_ACE-MTLSOCM")</f>
        <v>0</v>
      </c>
      <c r="R52" s="24">
        <f t="shared" si="94"/>
        <v>24</v>
      </c>
      <c r="S52" s="25">
        <f>COUNTIFS(GNA_ANNA_MTLM_bugs!B:B,Overall_indicator!B52,GNA_ANNA_MTLM_bugs!E:E,"r*", GNA_ANNA_MTLM_bugs!U:U, "GNA_ANNA_ACE-MTLSOCM")</f>
        <v>0</v>
      </c>
      <c r="T52" s="24">
        <f t="shared" si="95"/>
        <v>72</v>
      </c>
      <c r="U52" s="25">
        <f>COUNTIFS(GNA_ANNA_MTLM_bugs!B:B,Overall_indicator!B52,GNA_ANNA_MTLM_bugs!E:E,"verif", GNA_ANNA_MTLM_bugs!U:U, "GNA_ANNA_ACE-MTLSOCM")</f>
        <v>0</v>
      </c>
      <c r="V52" s="24">
        <f t="shared" si="96"/>
        <v>17</v>
      </c>
      <c r="W52" s="23">
        <f>COUNTIFS(GNA_ANNA_MTLM_bugs!B:B,Overall_indicator!B52,GNA_ANNA_MTLM_bugs!E:E,"other", GNA_ANNA_MTLM_bugs!U:U, "GNA_ANNA_ACE-MTLSOCM")</f>
        <v>0</v>
      </c>
      <c r="X52" s="24">
        <f t="shared" si="97"/>
        <v>8</v>
      </c>
      <c r="Y52" s="23">
        <f>COUNTIFS(GNA_ANNA_MTLM_bugs!B:B,Overall_indicator!B52,GNA_ANNA_MTLM_bugs!E:E,"tfm",  GNA_ANNA_MTLM_bugs!U:U, "GNA_ANNA_ACE-MTLSOCM") + COUNTIFS(GNA_ANNA_MTLM_bugs!B:B,Overall_indicator!B52,GNA_ANNA_MTLM_bugs!E:E,"support",  GNA_ANNA_MTLM_bugs!U:U, "GNA_ANNA_ACE-MTLSOCM")</f>
        <v>0</v>
      </c>
      <c r="Z52" s="24">
        <f t="shared" si="98"/>
        <v>2</v>
      </c>
      <c r="AA52" s="25">
        <f>COUNTIFS(GNA_ANNA_MTLM_bugs!B:B,Overall_indicator!B52, GNA_ANNA_MTLM_bugs!S:S, "int*",GNA_ANNA_MTLM_bugs!U:U, "GNA_ANNA_ACE-MTLSOCM")</f>
        <v>0</v>
      </c>
      <c r="AB52" s="24">
        <f t="shared" si="99"/>
        <v>116</v>
      </c>
      <c r="AC52" s="25">
        <f>COUNTIFS(GNA_ANNA_MTLM_bugs!B:B,Overall_indicator!B52, GNA_ANNA_MTLM_bugs!S:S, "ext*",GNA_ANNA_MTLM_bugs!U:U, "GNA_ANNA_ACE-MTLSOCM")</f>
        <v>0</v>
      </c>
      <c r="AD52" s="24">
        <f t="shared" si="100"/>
        <v>2</v>
      </c>
      <c r="AE52" s="25">
        <f>COUNTIFS(GNA_ANNA_MTLM_bugs!B:B,Overall_indicator!B52, GNA_ANNA_MTLM_bugs!S:S, "sighting",GNA_ANNA_MTLM_bugs!U:U, "GNA_ANNA_ACE-MTLSOCM")</f>
        <v>0</v>
      </c>
      <c r="AF52" s="24">
        <f t="shared" si="101"/>
        <v>4</v>
      </c>
      <c r="AH52" s="15" t="s">
        <v>597</v>
      </c>
      <c r="AI52" s="15">
        <f>COUNTIFS(GNA_ANNA_MTLM_bugs!B:B,Overall_indicator!B52, GNA_ANNA_MTLM_bugs!U:U,"GNA_MTLSOCM")</f>
        <v>0</v>
      </c>
      <c r="AJ52" s="18">
        <f t="shared" ref="AJ52:AJ53" si="102">AJ51+AI52</f>
        <v>34</v>
      </c>
      <c r="AK52" s="16">
        <f>COUNTIFS(GNA_ANNA_MTLM_bugs!Q:Q, Overall_indicator!B52, GNA_ANNA_MTLM_bugs!H:H, "reject*", GNA_ANNA_MTLM_bugs!U:U, "GNA_MTLSOCM")</f>
        <v>0</v>
      </c>
      <c r="AL52" s="18">
        <f t="shared" ref="AL52:AL53" si="103">AL51+AK52</f>
        <v>0</v>
      </c>
      <c r="AM52" s="16">
        <f>COUNTIFS(GNA_ANNA_MTLM_bugs!P:P,Overall_indicator!B52,GNA_ANNA_MTLM_bugs!H:H, "complete*",GNA_ANNA_MTLM_bugs!U:U,"GNA_MTLSOCM")</f>
        <v>0</v>
      </c>
      <c r="AN52" s="18">
        <f t="shared" ref="AN52:AN53" si="104">AN51+AM52</f>
        <v>14</v>
      </c>
      <c r="AO52" s="19">
        <f t="shared" ref="AO52:AO53" si="105">SUM(AL52,AN52)</f>
        <v>14</v>
      </c>
      <c r="AP52" s="15">
        <f>COUNTIFS(GNA_ANNA_MTLM_bugs!O:O,Overall_indicator!B52,GNA_ANNA_MTLM_bugs!H:H,"repo_modified", GNA_ANNA_MTLM_bugs!U:U, "GNA_MTLSOCM")</f>
        <v>0</v>
      </c>
      <c r="AQ52" s="18">
        <f t="shared" ref="AQ52:AQ53" si="106">AQ51+AP52</f>
        <v>3</v>
      </c>
      <c r="AR52" s="16">
        <f>COUNTIFS(GNA_ANNA_MTLM_bugs!R:R,Overall_indicator!B52,GNA_ANNA_MTLM_bugs!H:H,"change_define*", GNA_ANNA_MTLM_bugs!U:U, "GNA_MTLSOCM")</f>
        <v>0</v>
      </c>
      <c r="AS52" s="18">
        <f t="shared" ref="AS52:AS53" si="107">AS51+AR52</f>
        <v>1</v>
      </c>
      <c r="AT52" s="16">
        <f>COUNTIFS(GNA_ANNA_MTLM_bugs!B:B,Overall_indicator!B52,GNA_ANNA_MTLM_bugs!H:H,"open", GNA_ANNA_MTLM_bugs!U:U,"GNA_MTLSOCM")</f>
        <v>0</v>
      </c>
      <c r="AU52" s="18">
        <f t="shared" ref="AU52:AU53" si="108">AU51+AT52</f>
        <v>14</v>
      </c>
      <c r="AV52" s="19">
        <f t="shared" ref="AV52:AV53" si="109">SUM(AQ52,AS52,AU52)</f>
        <v>18</v>
      </c>
      <c r="AW52" s="16">
        <f>COUNTIFS(GNA_ANNA_MTLM_bugs!B:B,Overall_indicator!B52,GNA_ANNA_MTLM_bugs!E:E,"doc",GNA_ANNA_MTLM_bugs!U:U, "GNA_MTLSOCM")</f>
        <v>0</v>
      </c>
      <c r="AX52" s="18">
        <f t="shared" ref="AX52:AX53" si="110">AX51+AW52</f>
        <v>4</v>
      </c>
      <c r="AY52" s="16">
        <f>COUNTIFS(GNA_ANNA_MTLM_bugs!B:B,Overall_indicator!B52,GNA_ANNA_MTLM_bugs!E:E,"r*",GNA_ANNA_MTLM_bugs!U:U, "GNA_MTLSOCM")</f>
        <v>0</v>
      </c>
      <c r="AZ52" s="18">
        <f t="shared" ref="AZ52:AZ53" si="111">AZ51+AY52</f>
        <v>16</v>
      </c>
      <c r="BA52" s="16">
        <f>COUNTIFS(GNA_ANNA_MTLM_bugs!B:B,Overall_indicator!B52,GNA_ANNA_MTLM_bugs!E:E,"verif",GNA_ANNA_MTLM_bugs!U:U, "GNA_MTLSOCM")</f>
        <v>0</v>
      </c>
      <c r="BB52" s="18">
        <f t="shared" ref="BB52:BB53" si="112">BB51+BA52</f>
        <v>9</v>
      </c>
      <c r="BC52" s="15">
        <f>COUNTIFS(GNA_ANNA_MTLM_bugs!B:B,Overall_indicator!B52,GNA_ANNA_MTLM_bugs!E:E,"other",GNA_ANNA_MTLM_bugs!U:U, "GNA_MTLSOCM")</f>
        <v>0</v>
      </c>
      <c r="BD52" s="18">
        <f t="shared" ref="BD52:BD53" si="113">BD51+BC52</f>
        <v>3</v>
      </c>
      <c r="BE52" s="15">
        <f>COUNTIFS(GNA_ANNA_MTLM_bugs!B:B,Overall_indicator!B52,GNA_ANNA_MTLM_bugs!E:E,"tfm",  GNA_ANNA_MTLM_bugs!U:U, "GNA_MTLSOCM") + COUNTIFS(GNA_ANNA_MTLM_bugs!B:B,Overall_indicator!B52,GNA_ANNA_MTLM_bugs!E:E,"support",  GNA_ANNA_MTLM_bugs!U:U, "GNA_MTLSOCM")</f>
        <v>0</v>
      </c>
      <c r="BF52" s="18">
        <f t="shared" ref="BF52:BF53" si="114">BF51+BE52</f>
        <v>2</v>
      </c>
      <c r="BG52" s="16">
        <f>COUNTIFS(GNA_ANNA_MTLM_bugs!B:B,Overall_indicator!B52,GNA_ANNA_MTLM_bugs!S:S,"int*", GNA_ANNA_MTLM_bugs!U:U,"GNA_MTLSOCM")</f>
        <v>0</v>
      </c>
      <c r="BH52" s="18">
        <f t="shared" ref="BH52:BH53" si="115">BH51+BG52</f>
        <v>29</v>
      </c>
      <c r="BI52" s="15">
        <f>COUNTIFS(GNA_ANNA_MTLM_bugs!B:B,Overall_indicator!B52,GNA_ANNA_MTLM_bugs!S:S,"ext*", GNA_ANNA_MTLM_bugs!U:U,"GNA_MTLSOCM")</f>
        <v>0</v>
      </c>
      <c r="BJ52" s="18">
        <f t="shared" si="52"/>
        <v>2</v>
      </c>
      <c r="BK52" s="15">
        <f>COUNTIFS(GNA_ANNA_MTLM_bugs!B:B,Overall_indicator!B52,GNA_ANNA_MTLM_bugs!S:S,"sighting", GNA_ANNA_MTLM_bugs!U:U,"GNA_MTLSOCM")</f>
        <v>0</v>
      </c>
      <c r="BL52" s="18">
        <f t="shared" si="53"/>
        <v>1</v>
      </c>
    </row>
    <row r="53" spans="2:64" ht="18.600000000000001" customHeight="1" x14ac:dyDescent="0.3">
      <c r="B53" s="22" t="s">
        <v>749</v>
      </c>
      <c r="C53" s="23">
        <f>COUNTIFS(GNA_ANNA_MTLM_bugs!B:B,Overall_indicator!B53, GNA_ANNA_MTLM_bugs!U:U,"GNA_ANNA_ACE-MTLSOCM")</f>
        <v>0</v>
      </c>
      <c r="D53" s="24">
        <f t="shared" si="86"/>
        <v>123</v>
      </c>
      <c r="E53" s="25">
        <f>COUNTIFS(GNA_ANNA_MTLM_bugs!Q:Q, Overall_indicator!B53, GNA_ANNA_MTLM_bugs!H:H, "reject*", GNA_ANNA_MTLM_bugs!U:U, "GNA_ANNA_ACE-MTLSOCM")</f>
        <v>0</v>
      </c>
      <c r="F53" s="24">
        <f t="shared" si="87"/>
        <v>6</v>
      </c>
      <c r="G53" s="25">
        <f>COUNTIFS(GNA_ANNA_MTLM_bugs!P:P,Overall_indicator!B53,GNA_ANNA_MTLM_bugs!H:H, "complete*",GNA_ANNA_MTLM_bugs!U:U,"GNA_ANNA_ACE-MTLSOCM")</f>
        <v>0</v>
      </c>
      <c r="H53" s="24">
        <f t="shared" si="88"/>
        <v>80</v>
      </c>
      <c r="I53" s="26">
        <f t="shared" si="89"/>
        <v>86</v>
      </c>
      <c r="J53" s="23">
        <f>COUNTIFS(GNA_ANNA_MTLM_bugs!O:O,Overall_indicator!B53,GNA_ANNA_MTLM_bugs!H:H,"repo_modified", GNA_ANNA_MTLM_bugs!U:U, "GNA_ANNA_ACE-MTLSOCM")</f>
        <v>0</v>
      </c>
      <c r="K53" s="24">
        <f t="shared" si="90"/>
        <v>11</v>
      </c>
      <c r="L53" s="25">
        <f>COUNTIFS(GNA_ANNA_MTLM_bugs!R:R,Overall_indicator!B53,GNA_ANNA_MTLM_bugs!H:H,"change_define*", GNA_ANNA_MTLM_bugs!U:U, "GNA_ANNA_ACE-MTLSOCM")</f>
        <v>0</v>
      </c>
      <c r="M53" s="24">
        <f t="shared" si="91"/>
        <v>8</v>
      </c>
      <c r="N53" s="25">
        <f>COUNTIFS(GNA_ANNA_MTLM_bugs!B:B,Overall_indicator!B53,GNA_ANNA_MTLM_bugs!H:H,"open", GNA_ANNA_MTLM_bugs!U:U,"GNA_ANNA_ACE-MTLSOCM")</f>
        <v>0</v>
      </c>
      <c r="O53" s="24">
        <f t="shared" si="92"/>
        <v>18</v>
      </c>
      <c r="P53" s="26">
        <f t="shared" si="93"/>
        <v>37</v>
      </c>
      <c r="Q53" s="25">
        <f>COUNTIFS(GNA_ANNA_MTLM_bugs!B:B,Overall_indicator!B53,GNA_ANNA_MTLM_bugs!E:E,"doc",GNA_ANNA_MTLM_bugs!U:U, "GNA_ANNA_ACE-MTLSOCM")</f>
        <v>0</v>
      </c>
      <c r="R53" s="24">
        <f t="shared" si="94"/>
        <v>24</v>
      </c>
      <c r="S53" s="25">
        <f>COUNTIFS(GNA_ANNA_MTLM_bugs!B:B,Overall_indicator!B53,GNA_ANNA_MTLM_bugs!E:E,"r*", GNA_ANNA_MTLM_bugs!U:U, "GNA_ANNA_ACE-MTLSOCM")</f>
        <v>0</v>
      </c>
      <c r="T53" s="24">
        <f t="shared" si="95"/>
        <v>72</v>
      </c>
      <c r="U53" s="25">
        <f>COUNTIFS(GNA_ANNA_MTLM_bugs!B:B,Overall_indicator!B53,GNA_ANNA_MTLM_bugs!E:E,"verif", GNA_ANNA_MTLM_bugs!U:U, "GNA_ANNA_ACE-MTLSOCM")</f>
        <v>0</v>
      </c>
      <c r="V53" s="24">
        <f t="shared" si="96"/>
        <v>17</v>
      </c>
      <c r="W53" s="23">
        <f>COUNTIFS(GNA_ANNA_MTLM_bugs!B:B,Overall_indicator!B53,GNA_ANNA_MTLM_bugs!E:E,"other", GNA_ANNA_MTLM_bugs!U:U, "GNA_ANNA_ACE-MTLSOCM")</f>
        <v>0</v>
      </c>
      <c r="X53" s="24">
        <f t="shared" si="97"/>
        <v>8</v>
      </c>
      <c r="Y53" s="23">
        <f>COUNTIFS(GNA_ANNA_MTLM_bugs!B:B,Overall_indicator!B53,GNA_ANNA_MTLM_bugs!E:E,"tfm",  GNA_ANNA_MTLM_bugs!U:U, "GNA_ANNA_ACE-MTLSOCM") + COUNTIFS(GNA_ANNA_MTLM_bugs!B:B,Overall_indicator!B53,GNA_ANNA_MTLM_bugs!E:E,"support",  GNA_ANNA_MTLM_bugs!U:U, "GNA_ANNA_ACE-MTLSOCM")</f>
        <v>0</v>
      </c>
      <c r="Z53" s="24">
        <f t="shared" si="98"/>
        <v>2</v>
      </c>
      <c r="AA53" s="25">
        <f>COUNTIFS(GNA_ANNA_MTLM_bugs!B:B,Overall_indicator!B53, GNA_ANNA_MTLM_bugs!S:S, "int*",GNA_ANNA_MTLM_bugs!U:U, "GNA_ANNA_ACE-MTLSOCM")</f>
        <v>0</v>
      </c>
      <c r="AB53" s="24">
        <f t="shared" si="99"/>
        <v>116</v>
      </c>
      <c r="AC53" s="25">
        <f>COUNTIFS(GNA_ANNA_MTLM_bugs!B:B,Overall_indicator!B53, GNA_ANNA_MTLM_bugs!S:S, "ext*",GNA_ANNA_MTLM_bugs!U:U, "GNA_ANNA_ACE-MTLSOCM")</f>
        <v>0</v>
      </c>
      <c r="AD53" s="24">
        <f t="shared" si="100"/>
        <v>2</v>
      </c>
      <c r="AE53" s="25">
        <f>COUNTIFS(GNA_ANNA_MTLM_bugs!B:B,Overall_indicator!B53, GNA_ANNA_MTLM_bugs!S:S, "sighting",GNA_ANNA_MTLM_bugs!U:U, "GNA_ANNA_ACE-MTLSOCM")</f>
        <v>0</v>
      </c>
      <c r="AF53" s="24">
        <f t="shared" si="101"/>
        <v>4</v>
      </c>
      <c r="AH53" s="15" t="s">
        <v>749</v>
      </c>
      <c r="AI53" s="15">
        <f>COUNTIFS(GNA_ANNA_MTLM_bugs!B:B,Overall_indicator!B53, GNA_ANNA_MTLM_bugs!U:U,"GNA_MTLSOCM")</f>
        <v>0</v>
      </c>
      <c r="AJ53" s="18">
        <f t="shared" si="102"/>
        <v>34</v>
      </c>
      <c r="AK53" s="16">
        <f>COUNTIFS(GNA_ANNA_MTLM_bugs!Q:Q, Overall_indicator!B53, GNA_ANNA_MTLM_bugs!H:H, "reject*", GNA_ANNA_MTLM_bugs!U:U, "GNA_MTLSOCM")</f>
        <v>0</v>
      </c>
      <c r="AL53" s="18">
        <f t="shared" si="103"/>
        <v>0</v>
      </c>
      <c r="AM53" s="16">
        <f>COUNTIFS(GNA_ANNA_MTLM_bugs!P:P,Overall_indicator!B53,GNA_ANNA_MTLM_bugs!H:H, "complete*",GNA_ANNA_MTLM_bugs!U:U,"GNA_MTLSOCM")</f>
        <v>0</v>
      </c>
      <c r="AN53" s="18">
        <f t="shared" si="104"/>
        <v>14</v>
      </c>
      <c r="AO53" s="19">
        <f t="shared" si="105"/>
        <v>14</v>
      </c>
      <c r="AP53" s="15">
        <f>COUNTIFS(GNA_ANNA_MTLM_bugs!O:O,Overall_indicator!B53,GNA_ANNA_MTLM_bugs!H:H,"repo_modified", GNA_ANNA_MTLM_bugs!U:U, "GNA_MTLSOCM")</f>
        <v>0</v>
      </c>
      <c r="AQ53" s="18">
        <f t="shared" si="106"/>
        <v>3</v>
      </c>
      <c r="AR53" s="16">
        <f>COUNTIFS(GNA_ANNA_MTLM_bugs!R:R,Overall_indicator!B53,GNA_ANNA_MTLM_bugs!H:H,"change_define*", GNA_ANNA_MTLM_bugs!U:U, "GNA_MTLSOCM")</f>
        <v>0</v>
      </c>
      <c r="AS53" s="18">
        <f t="shared" si="107"/>
        <v>1</v>
      </c>
      <c r="AT53" s="16">
        <f>COUNTIFS(GNA_ANNA_MTLM_bugs!B:B,Overall_indicator!B53,GNA_ANNA_MTLM_bugs!H:H,"open", GNA_ANNA_MTLM_bugs!U:U,"GNA_MTLSOCM")</f>
        <v>0</v>
      </c>
      <c r="AU53" s="18">
        <f t="shared" si="108"/>
        <v>14</v>
      </c>
      <c r="AV53" s="19">
        <f t="shared" si="109"/>
        <v>18</v>
      </c>
      <c r="AW53" s="16">
        <f>COUNTIFS(GNA_ANNA_MTLM_bugs!B:B,Overall_indicator!B53,GNA_ANNA_MTLM_bugs!E:E,"doc",GNA_ANNA_MTLM_bugs!U:U, "GNA_MTLSOCM")</f>
        <v>0</v>
      </c>
      <c r="AX53" s="18">
        <f t="shared" si="110"/>
        <v>4</v>
      </c>
      <c r="AY53" s="16">
        <f>COUNTIFS(GNA_ANNA_MTLM_bugs!B:B,Overall_indicator!B53,GNA_ANNA_MTLM_bugs!E:E,"r*",GNA_ANNA_MTLM_bugs!U:U, "GNA_MTLSOCM")</f>
        <v>0</v>
      </c>
      <c r="AZ53" s="18">
        <f t="shared" si="111"/>
        <v>16</v>
      </c>
      <c r="BA53" s="16">
        <f>COUNTIFS(GNA_ANNA_MTLM_bugs!B:B,Overall_indicator!B53,GNA_ANNA_MTLM_bugs!E:E,"verif",GNA_ANNA_MTLM_bugs!U:U, "GNA_MTLSOCM")</f>
        <v>0</v>
      </c>
      <c r="BB53" s="18">
        <f t="shared" si="112"/>
        <v>9</v>
      </c>
      <c r="BC53" s="15">
        <f>COUNTIFS(GNA_ANNA_MTLM_bugs!B:B,Overall_indicator!B53,GNA_ANNA_MTLM_bugs!E:E,"other",GNA_ANNA_MTLM_bugs!U:U, "GNA_MTLSOCM")</f>
        <v>0</v>
      </c>
      <c r="BD53" s="18">
        <f t="shared" si="113"/>
        <v>3</v>
      </c>
      <c r="BE53" s="15">
        <f>COUNTIFS(GNA_ANNA_MTLM_bugs!B:B,Overall_indicator!B53,GNA_ANNA_MTLM_bugs!E:E,"tfm",  GNA_ANNA_MTLM_bugs!U:U, "GNA_MTLSOCM") + COUNTIFS(GNA_ANNA_MTLM_bugs!B:B,Overall_indicator!B53,GNA_ANNA_MTLM_bugs!E:E,"support",  GNA_ANNA_MTLM_bugs!U:U, "GNA_MTLSOCM")</f>
        <v>0</v>
      </c>
      <c r="BF53" s="18">
        <f t="shared" si="114"/>
        <v>2</v>
      </c>
      <c r="BG53" s="16">
        <f>COUNTIFS(GNA_ANNA_MTLM_bugs!B:B,Overall_indicator!B53,GNA_ANNA_MTLM_bugs!S:S,"int*", GNA_ANNA_MTLM_bugs!U:U,"GNA_MTLSOCM")</f>
        <v>0</v>
      </c>
      <c r="BH53" s="18">
        <f t="shared" si="115"/>
        <v>29</v>
      </c>
      <c r="BI53" s="15">
        <f>COUNTIFS(GNA_ANNA_MTLM_bugs!B:B,Overall_indicator!B53,GNA_ANNA_MTLM_bugs!S:S,"ext*", GNA_ANNA_MTLM_bugs!U:U,"GNA_MTLSOCM")</f>
        <v>0</v>
      </c>
      <c r="BJ53" s="18">
        <f t="shared" si="52"/>
        <v>2</v>
      </c>
      <c r="BK53" s="15">
        <f>COUNTIFS(GNA_ANNA_MTLM_bugs!B:B,Overall_indicator!B53,GNA_ANNA_MTLM_bugs!S:S,"sighting", GNA_ANNA_MTLM_bugs!U:U,"GNA_MTLSOCM")</f>
        <v>0</v>
      </c>
      <c r="BL53" s="18">
        <f t="shared" si="53"/>
        <v>1</v>
      </c>
    </row>
    <row r="54" spans="2:64" ht="18.600000000000001" customHeight="1" x14ac:dyDescent="0.3">
      <c r="AW54" s="25"/>
      <c r="AX54" s="25"/>
      <c r="AY54" s="25"/>
      <c r="AZ54" s="25"/>
      <c r="BA54" s="25"/>
      <c r="BB54" s="25"/>
      <c r="BC54" s="25"/>
      <c r="BD54" s="25"/>
      <c r="BE54" s="25"/>
    </row>
    <row r="55" spans="2:64" ht="18.600000000000001" customHeight="1" x14ac:dyDescent="0.3">
      <c r="AW55" s="31" t="s">
        <v>190</v>
      </c>
      <c r="AX55" s="31"/>
      <c r="AY55" s="31" t="s">
        <v>191</v>
      </c>
      <c r="AZ55" s="31"/>
      <c r="BA55" s="31" t="s">
        <v>192</v>
      </c>
      <c r="BB55" s="31"/>
      <c r="BC55" s="31" t="s">
        <v>193</v>
      </c>
      <c r="BD55" s="31"/>
      <c r="BE55" s="31" t="s">
        <v>726</v>
      </c>
    </row>
    <row r="56" spans="2:64" x14ac:dyDescent="0.3">
      <c r="Q56" s="28" t="s">
        <v>190</v>
      </c>
      <c r="R56" s="28"/>
      <c r="S56" s="28" t="s">
        <v>191</v>
      </c>
      <c r="T56" s="28"/>
      <c r="U56" s="28" t="s">
        <v>192</v>
      </c>
      <c r="V56" s="28"/>
      <c r="W56" s="28" t="s">
        <v>193</v>
      </c>
      <c r="X56" s="17"/>
      <c r="Y56" s="28" t="s">
        <v>727</v>
      </c>
      <c r="Z56" s="16"/>
      <c r="AA56" s="16"/>
      <c r="AB56" s="16"/>
      <c r="AC56" s="16"/>
      <c r="AD56" s="16"/>
      <c r="AE56" s="16"/>
      <c r="AF56" s="16"/>
      <c r="AW56" s="17">
        <f>SUM(AW3:AW53)</f>
        <v>4</v>
      </c>
      <c r="AX56" s="17"/>
      <c r="AY56" s="17">
        <f t="shared" ref="AY56:BE56" si="116">SUM(AY3:AY53)</f>
        <v>16</v>
      </c>
      <c r="AZ56" s="17"/>
      <c r="BA56" s="17">
        <f t="shared" si="116"/>
        <v>9</v>
      </c>
      <c r="BB56" s="17"/>
      <c r="BC56" s="17">
        <f t="shared" si="116"/>
        <v>3</v>
      </c>
      <c r="BD56" s="17"/>
      <c r="BE56" s="17">
        <f t="shared" si="116"/>
        <v>2</v>
      </c>
    </row>
    <row r="57" spans="2:64" x14ac:dyDescent="0.3">
      <c r="B57" t="s">
        <v>189</v>
      </c>
      <c r="Q57" s="17">
        <f>SUM(Q4:Q53)</f>
        <v>24</v>
      </c>
      <c r="R57" s="17"/>
      <c r="S57" s="17">
        <f t="shared" ref="S57:Y57" si="117">SUM(S4:S53)</f>
        <v>72</v>
      </c>
      <c r="T57" s="17"/>
      <c r="U57" s="17">
        <f t="shared" si="117"/>
        <v>17</v>
      </c>
      <c r="V57" s="17"/>
      <c r="W57" s="17">
        <f t="shared" si="117"/>
        <v>8</v>
      </c>
      <c r="X57" s="17"/>
      <c r="Y57" s="17">
        <f t="shared" si="117"/>
        <v>2</v>
      </c>
      <c r="Z57" s="16"/>
      <c r="AA57" s="16"/>
      <c r="AB57" s="16"/>
      <c r="AC57" s="16"/>
      <c r="AD57" s="16"/>
      <c r="AE57" s="16"/>
      <c r="AF57" s="16"/>
    </row>
  </sheetData>
  <mergeCells count="10">
    <mergeCell ref="AH1:BL1"/>
    <mergeCell ref="B1:AF1"/>
    <mergeCell ref="C2:I2"/>
    <mergeCell ref="J2:P2"/>
    <mergeCell ref="Q2:Z2"/>
    <mergeCell ref="AA2:AF2"/>
    <mergeCell ref="BG2:BL2"/>
    <mergeCell ref="AP2:AV2"/>
    <mergeCell ref="AW2:BF2"/>
    <mergeCell ref="AI2:AO2"/>
  </mergeCells>
  <phoneticPr fontId="2" type="noConversion"/>
  <pageMargins left="0.7" right="0.7" top="0.75" bottom="0.75" header="0.3" footer="0.3"/>
  <pageSetup orientation="portrait" r:id="rId1"/>
  <ignoredErrors>
    <ignoredError sqref="E4 G4 E5:E37 Y6 W4:W5 L5 G7:Z36 G5:K5 M5:V5 X5:Z5 G6:X6 Z6 S4 U4:V4 X4:Y4 AL4:BF4 AL5:AM5 AK4:AK36 AN6:AO36 AN5:AO5 AM6:AM36 AQ6:AS36 AQ5:AS5 AU6:AV36 AU5:AV5 AT5:AT36 AX6:AX36 AX5 AZ6:BA36 AZ5:BF5 AY5:AY36 BC6:BF36 G37:P37 R37:Z37 AE4:AE37 AA4:AD37 AF4:AF37 BG4:BK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GNA_ANNA_MTLM_bugs</vt:lpstr>
      <vt:lpstr>ANNA charts</vt:lpstr>
      <vt:lpstr>GNA-N_charts</vt:lpstr>
      <vt:lpstr>RTL_RDL_indicator</vt:lpstr>
      <vt:lpstr>HSDES Validation</vt:lpstr>
      <vt:lpstr>Overall_indicator</vt:lpstr>
      <vt:lpstr>HSDES_LU_949bd50118c6e090b0f64378a3fb03569229c090d0f3699be9740d54e0910ca1</vt:lpstr>
      <vt:lpstr>HSDES_LU_d5e3c9ddaf2c4544a48f7476f43e9125d7ec85361c479dcd64c64fe3bb54fea5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SreeVidya</dc:creator>
  <cp:keywords>CTPClassification=CTP_NT</cp:keywords>
  <cp:lastModifiedBy>SreeVidya</cp:lastModifiedBy>
  <dcterms:created xsi:type="dcterms:W3CDTF">2020-02-03T16:44:20Z</dcterms:created>
  <dcterms:modified xsi:type="dcterms:W3CDTF">2020-06-23T23:14:56Z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_DATASOURCESYSTEM">
    <vt:lpwstr>Production</vt:lpwstr>
  </property>
  <property fmtid="{D5CDD505-2E9C-101B-9397-08002B2CF9AE}" pid="3" name="ES_MAGAZINECATEGORY">
    <vt:lpwstr>public</vt:lpwstr>
  </property>
  <property fmtid="{D5CDD505-2E9C-101B-9397-08002B2CF9AE}" pid="4" name="ES_MAGAZINEID">
    <vt:lpwstr>1203982206</vt:lpwstr>
  </property>
  <property fmtid="{D5CDD505-2E9C-101B-9397-08002B2CF9AE}" pid="5" name="ES_MAGAZINENAME">
    <vt:lpwstr>SPI SIP - FM team</vt:lpwstr>
  </property>
  <property fmtid="{D5CDD505-2E9C-101B-9397-08002B2CF9AE}" pid="6" name="TitusGUID">
    <vt:lpwstr>7b272917-c4c3-4a55-87b2-49a2678528e0</vt:lpwstr>
  </property>
  <property fmtid="{D5CDD505-2E9C-101B-9397-08002B2CF9AE}" pid="7" name="CTP_TimeStamp">
    <vt:lpwstr>2020-06-23 23:14:55Z</vt:lpwstr>
  </property>
  <property fmtid="{D5CDD505-2E9C-101B-9397-08002B2CF9AE}" pid="8" name="CTP_BU">
    <vt:lpwstr>NA</vt:lpwstr>
  </property>
  <property fmtid="{D5CDD505-2E9C-101B-9397-08002B2CF9AE}" pid="9" name="CTP_IDSID">
    <vt:lpwstr>NA</vt:lpwstr>
  </property>
  <property fmtid="{D5CDD505-2E9C-101B-9397-08002B2CF9AE}" pid="10" name="CTP_WWID">
    <vt:lpwstr>NA</vt:lpwstr>
  </property>
  <property fmtid="{D5CDD505-2E9C-101B-9397-08002B2CF9AE}" pid="11" name="CTPClassification">
    <vt:lpwstr>CTP_NT</vt:lpwstr>
  </property>
</Properties>
</file>