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https://myisepipp-my.sharepoint.com/personal/1190402_isep_ipp_pt/Documents/Engenharia Informática/2ºANO/1ºSEMESTRE/FSIAP(32225)/Trabalhos/3- Carga e Descarga de um condensador/"/>
    </mc:Choice>
  </mc:AlternateContent>
  <xr:revisionPtr revIDLastSave="122" documentId="13_ncr:1_{11A32D9C-7A9C-4B5D-AD39-F062902EF361}" xr6:coauthVersionLast="45" xr6:coauthVersionMax="45" xr10:uidLastSave="{2F393E93-0EF2-49D8-8130-F7F7ECE3912D}"/>
  <bookViews>
    <workbookView xWindow="-108" yWindow="-108" windowWidth="23256" windowHeight="12720" tabRatio="128" xr2:uid="{00000000-000D-0000-FFFF-FFFF00000000}"/>
  </bookViews>
  <sheets>
    <sheet name="Sheet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2" i="1" l="1"/>
  <c r="C142" i="1"/>
  <c r="C138" i="1"/>
  <c r="C134" i="1"/>
  <c r="C133" i="1"/>
  <c r="C124" i="1"/>
  <c r="E120" i="1"/>
  <c r="L74" i="1" l="1"/>
  <c r="L73" i="1"/>
  <c r="L72" i="1"/>
  <c r="L71" i="1"/>
  <c r="L70" i="1"/>
  <c r="L69" i="1"/>
  <c r="L68" i="1"/>
  <c r="L67" i="1"/>
  <c r="H74" i="1"/>
  <c r="H73" i="1"/>
  <c r="H72" i="1"/>
  <c r="H71" i="1"/>
  <c r="H70" i="1"/>
  <c r="H69" i="1"/>
  <c r="H68" i="1"/>
  <c r="C64" i="1"/>
  <c r="C65" i="1"/>
  <c r="C66" i="1"/>
  <c r="C67" i="1" s="1"/>
  <c r="C68" i="1" s="1"/>
  <c r="C69" i="1" s="1"/>
  <c r="C70" i="1" s="1"/>
  <c r="C71" i="1" s="1"/>
  <c r="C72" i="1" s="1"/>
  <c r="C73" i="1" s="1"/>
  <c r="C74" i="1" s="1"/>
  <c r="T2" i="1" l="1"/>
  <c r="G105" i="1"/>
  <c r="S4" i="1"/>
  <c r="F107" i="1" l="1"/>
  <c r="O107" i="1"/>
  <c r="C172" i="1"/>
  <c r="AD170" i="1"/>
  <c r="P110" i="1" s="1"/>
  <c r="D152" i="1"/>
  <c r="G110" i="1" s="1"/>
  <c r="K31" i="1"/>
  <c r="F42" i="1"/>
  <c r="N99" i="1"/>
  <c r="N98" i="1"/>
  <c r="N97" i="1"/>
  <c r="N96" i="1"/>
  <c r="N95" i="1"/>
  <c r="N94" i="1"/>
  <c r="N93" i="1"/>
  <c r="N92" i="1"/>
  <c r="N91" i="1"/>
  <c r="N90" i="1"/>
  <c r="N89" i="1"/>
  <c r="N88" i="1"/>
  <c r="N86" i="1"/>
  <c r="L53" i="1"/>
  <c r="L66" i="1"/>
  <c r="L65" i="1"/>
  <c r="L64" i="1"/>
  <c r="L63" i="1"/>
  <c r="L62" i="1"/>
  <c r="L61" i="1"/>
  <c r="L60" i="1"/>
  <c r="L59" i="1"/>
  <c r="L58" i="1"/>
  <c r="L57" i="1"/>
  <c r="L55" i="1"/>
  <c r="L54" i="1"/>
  <c r="L56" i="1"/>
  <c r="K38" i="1"/>
  <c r="K37" i="1"/>
  <c r="K36" i="1"/>
  <c r="K35" i="1"/>
  <c r="K34" i="1"/>
  <c r="K33" i="1"/>
  <c r="K32" i="1"/>
  <c r="K30" i="1"/>
  <c r="K29" i="1"/>
  <c r="K28" i="1"/>
  <c r="K27" i="1"/>
  <c r="S6" i="1" l="1"/>
  <c r="I88" i="1" l="1"/>
  <c r="I89" i="1"/>
  <c r="I90" i="1"/>
  <c r="I91" i="1"/>
  <c r="I92" i="1"/>
  <c r="I93" i="1"/>
  <c r="I94" i="1"/>
  <c r="I95" i="1"/>
  <c r="I96" i="1"/>
  <c r="I97" i="1"/>
  <c r="I98" i="1"/>
  <c r="I99" i="1"/>
  <c r="I100" i="1"/>
  <c r="I86" i="1"/>
  <c r="G28" i="1"/>
  <c r="G29" i="1"/>
  <c r="G30" i="1"/>
  <c r="G31" i="1"/>
  <c r="G32" i="1"/>
  <c r="G33" i="1"/>
  <c r="G34" i="1"/>
  <c r="G35" i="1"/>
  <c r="G36" i="1"/>
  <c r="G37" i="1"/>
  <c r="G38" i="1"/>
  <c r="G27" i="1"/>
  <c r="I87" i="1" l="1"/>
  <c r="N87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53" i="1"/>
  <c r="C89" i="1" l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87" i="1"/>
  <c r="C86" i="1"/>
  <c r="C56" i="1"/>
  <c r="C57" i="1" s="1"/>
  <c r="C58" i="1" s="1"/>
  <c r="C59" i="1" s="1"/>
  <c r="C60" i="1" s="1"/>
  <c r="C61" i="1" s="1"/>
  <c r="C62" i="1" s="1"/>
  <c r="C63" i="1" s="1"/>
  <c r="C54" i="1"/>
  <c r="C53" i="1"/>
  <c r="B30" i="1"/>
  <c r="B31" i="1" s="1"/>
  <c r="B32" i="1" s="1"/>
  <c r="B33" i="1" s="1"/>
  <c r="B34" i="1" s="1"/>
  <c r="B35" i="1" s="1"/>
  <c r="B36" i="1" s="1"/>
  <c r="B37" i="1" s="1"/>
  <c r="B38" i="1" s="1"/>
  <c r="B28" i="1"/>
  <c r="G108" i="1" l="1"/>
  <c r="O108" i="1"/>
  <c r="O109" i="1" l="1"/>
  <c r="N111" i="1" s="1"/>
  <c r="G109" i="1"/>
  <c r="F111" i="1" s="1"/>
  <c r="B27" i="1"/>
</calcChain>
</file>

<file path=xl/sharedStrings.xml><?xml version="1.0" encoding="utf-8"?>
<sst xmlns="http://schemas.openxmlformats.org/spreadsheetml/2006/main" count="151" uniqueCount="109">
  <si>
    <t>1)</t>
  </si>
  <si>
    <t>Material Necessário:</t>
  </si>
  <si>
    <t>Resistência Interna do Multímetro:</t>
  </si>
  <si>
    <t>ohms</t>
  </si>
  <si>
    <t xml:space="preserve"> </t>
  </si>
  <si>
    <t>Tensão da fonte ( E) contínua:</t>
  </si>
  <si>
    <t>1 multímetro</t>
  </si>
  <si>
    <t>Incerteza absoluta do multímetro = +/- 1,0 ohms</t>
  </si>
  <si>
    <t>1 fonte de alimentação</t>
  </si>
  <si>
    <t>Capacidade do condensador:</t>
  </si>
  <si>
    <t>Farads</t>
  </si>
  <si>
    <t>2)</t>
  </si>
  <si>
    <t>1 placa de montagem</t>
  </si>
  <si>
    <t>Valor da Resistência R1 desligada do circuito:</t>
  </si>
  <si>
    <t>R=V/I</t>
  </si>
  <si>
    <t>Conjunto de resistências</t>
  </si>
  <si>
    <t xml:space="preserve">Tensão da Fonte (enunciado): </t>
  </si>
  <si>
    <t>Volts</t>
  </si>
  <si>
    <t>Valor teórico da Resistência R1:</t>
  </si>
  <si>
    <t>1 condensador</t>
  </si>
  <si>
    <t xml:space="preserve">Fios de ligação </t>
  </si>
  <si>
    <t>Incerteza absoluta do cronómetro = +/- 0,01 segundos</t>
  </si>
  <si>
    <t>3)</t>
  </si>
  <si>
    <t>1 cronómetro</t>
  </si>
  <si>
    <t>Incerteza absoluta da fonte = +/- 0,01 volts</t>
  </si>
  <si>
    <t>Valor teórico do Condensador utilizado no circuito:</t>
  </si>
  <si>
    <t>2,2 micro</t>
  </si>
  <si>
    <t>farads</t>
  </si>
  <si>
    <t>C=Q/V</t>
  </si>
  <si>
    <t>Valor do Condensador medido no circuito:</t>
  </si>
  <si>
    <t>4)</t>
  </si>
  <si>
    <t>CARGA DO CONDENSADOR</t>
  </si>
  <si>
    <t>tau = 1/declive da reta da linearização</t>
  </si>
  <si>
    <t>Tensão registada nos terminais do condensador:</t>
  </si>
  <si>
    <t>volts</t>
  </si>
  <si>
    <t>Tempo de carregamento total do condensador:</t>
  </si>
  <si>
    <t>segundos</t>
  </si>
  <si>
    <t>5)</t>
  </si>
  <si>
    <t>Tensão registada no condensador (Vc) após ligação dos terminais A e B :</t>
  </si>
  <si>
    <t>6)</t>
  </si>
  <si>
    <t>Tempo (s)</t>
  </si>
  <si>
    <t>Tensão (Vc) medida com o voltímetro</t>
  </si>
  <si>
    <t>Valores das tensões exponenciais</t>
  </si>
  <si>
    <t>Valores das tensões linearizadas em ordem inversa a tau</t>
  </si>
  <si>
    <t>Vmáx</t>
  </si>
  <si>
    <t>DESCARGA DO CONDENSADOR</t>
  </si>
  <si>
    <t>7)</t>
  </si>
  <si>
    <t>Circuito da Figura 6</t>
  </si>
  <si>
    <t xml:space="preserve">R2: </t>
  </si>
  <si>
    <t>ln(Vc/E) = ln(1-e^-t/tau)</t>
  </si>
  <si>
    <t>&lt;=&gt;  ln (Vc/E) =  t/tau</t>
  </si>
  <si>
    <t>8)</t>
  </si>
  <si>
    <t>Tensão máxima depois de ligados os pontos A e B:</t>
  </si>
  <si>
    <t>9)</t>
  </si>
  <si>
    <t>Tensão registada depois de desfeita a ligação entre A e B (Vc (t=0)):</t>
  </si>
  <si>
    <t>10)</t>
  </si>
  <si>
    <t>Valores das tensões registadas durante o tempo de descarga do condensador</t>
  </si>
  <si>
    <t>Valores das tensões logarítmicos</t>
  </si>
  <si>
    <t>V = 0</t>
  </si>
  <si>
    <t>ln(Vc/E) = ln(e^-t/tau)</t>
  </si>
  <si>
    <t>&lt;=&gt;  ln (Vc/E) =  -t/tau</t>
  </si>
  <si>
    <t xml:space="preserve">11) </t>
  </si>
  <si>
    <t>Circuito da figura 2 mas com duas resistências de 10 Mega Ohms em paralelo para que R1 seja agora equivalente a 5 MegaOhms</t>
  </si>
  <si>
    <t>Valores das tensões registadas até que a tensão seja zero</t>
  </si>
  <si>
    <t xml:space="preserve">Tensão inicial com ligação aos pontos A e B: </t>
  </si>
  <si>
    <t>Valores das tensões logarítmicos naturais</t>
  </si>
  <si>
    <t>QUESTÃO 2</t>
  </si>
  <si>
    <t>Resistência interna do voltímetro :</t>
  </si>
  <si>
    <t>No circuito com R1 = 10 MegaOhms:</t>
  </si>
  <si>
    <t>No circuito com R1 = 5 MegaOhms:</t>
  </si>
  <si>
    <t>Resistência de descarga =</t>
  </si>
  <si>
    <t>Capacidade do condensador =</t>
  </si>
  <si>
    <t>Constante de tempo teórica =</t>
  </si>
  <si>
    <t>Constante de tempo experimental =</t>
  </si>
  <si>
    <t>Erro percentual =</t>
  </si>
  <si>
    <t>%</t>
  </si>
  <si>
    <t xml:space="preserve">Rdescarga * C </t>
  </si>
  <si>
    <t xml:space="preserve"> (R1 em paralelo com o voltímetro)</t>
  </si>
  <si>
    <t>Equação da reta de ajuste :</t>
  </si>
  <si>
    <t>Tensão nos terminais Condensador(V):</t>
  </si>
  <si>
    <t>declive = 1/constante de tempo =</t>
  </si>
  <si>
    <t xml:space="preserve">constante de tempo = </t>
  </si>
  <si>
    <t>Utilizando a reta tangente:</t>
  </si>
  <si>
    <t>valor de  τ :</t>
  </si>
  <si>
    <t>(Através da tangente)</t>
  </si>
  <si>
    <t>R1 (Ω) :</t>
  </si>
  <si>
    <t>C (F):</t>
  </si>
  <si>
    <t>Utilizando a fórmula τ =  R1*C</t>
  </si>
  <si>
    <t xml:space="preserve">  τ (s):</t>
  </si>
  <si>
    <t>Tempo total previsto (teórico): Ttotal = 5τ</t>
  </si>
  <si>
    <t>Ttotal (s):</t>
  </si>
  <si>
    <t>declive = -1/tau</t>
  </si>
  <si>
    <t>Resolvendo a equação em ordem a x:</t>
  </si>
  <si>
    <t>valor do declive:</t>
  </si>
  <si>
    <t>(Através do declive)</t>
  </si>
  <si>
    <t>Questão 1:</t>
  </si>
  <si>
    <t>condensador carregado, corrente do circuito = 0A</t>
  </si>
  <si>
    <t>I=0 A</t>
  </si>
  <si>
    <t>r1 e voltímetro n têm tensão registada</t>
  </si>
  <si>
    <t>Lei de Ohm na resistencia r2</t>
  </si>
  <si>
    <t>tbm n tem tensão</t>
  </si>
  <si>
    <t>Pela Lei das Malhas de Kirchoff</t>
  </si>
  <si>
    <t xml:space="preserve">tem-se que </t>
  </si>
  <si>
    <t xml:space="preserve">V condensador completamente carregado = à da fonte </t>
  </si>
  <si>
    <t>2,3 micro</t>
  </si>
  <si>
    <t>y = 0,0719x-3,48</t>
  </si>
  <si>
    <t>y = -0,0806x-0,1056</t>
  </si>
  <si>
    <t>valor de  τ :-&gt;Calculado através da tangente</t>
  </si>
  <si>
    <t>y = -0,1221x + 0,147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</si>
</sst>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E+00"/>
    <numFmt numFmtId="165" formatCode="0.00000"/>
    <numFmt numFmtId="166" formatCode="0.0E+00"/>
    <numFmt numFmtId="167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34">
    <xf numFmtId="0" fontId="0" fillId="0" borderId="0" xfId="0"/>
    <xf numFmtId="0" fontId="0" fillId="0" borderId="1" xfId="0" applyBorder="1"/>
    <xf numFmtId="0" fontId="0" fillId="0" borderId="0" xfId="0" applyBorder="1"/>
    <xf numFmtId="165" fontId="0" fillId="0" borderId="0" xfId="0" applyNumberFormat="1"/>
    <xf numFmtId="0" fontId="0" fillId="2" borderId="1" xfId="0" applyFill="1" applyBorder="1"/>
    <xf numFmtId="0" fontId="0" fillId="2" borderId="4" xfId="0" applyFill="1" applyBorder="1"/>
    <xf numFmtId="0" fontId="0" fillId="2" borderId="3" xfId="0" applyFill="1" applyBorder="1"/>
    <xf numFmtId="2" fontId="0" fillId="2" borderId="1" xfId="0" applyNumberFormat="1" applyFill="1" applyBorder="1"/>
    <xf numFmtId="0" fontId="0" fillId="3" borderId="1" xfId="0" applyFill="1" applyBorder="1"/>
    <xf numFmtId="11" fontId="0" fillId="3" borderId="1" xfId="0" applyNumberFormat="1" applyFill="1" applyBorder="1"/>
    <xf numFmtId="0" fontId="0" fillId="3" borderId="2" xfId="0" applyFill="1" applyBorder="1"/>
    <xf numFmtId="164" fontId="0" fillId="3" borderId="1" xfId="0" applyNumberFormat="1" applyFill="1" applyBorder="1"/>
    <xf numFmtId="0" fontId="0" fillId="4" borderId="0" xfId="0" applyFill="1" applyBorder="1"/>
    <xf numFmtId="0" fontId="0" fillId="5" borderId="1" xfId="0" applyFill="1" applyBorder="1"/>
    <xf numFmtId="2" fontId="0" fillId="2" borderId="5" xfId="0" applyNumberFormat="1" applyFill="1" applyBorder="1"/>
    <xf numFmtId="2" fontId="0" fillId="2" borderId="0" xfId="0" applyNumberFormat="1" applyFill="1"/>
    <xf numFmtId="166" fontId="0" fillId="3" borderId="1" xfId="0" applyNumberFormat="1" applyFill="1" applyBorder="1"/>
    <xf numFmtId="166" fontId="0" fillId="2" borderId="1" xfId="0" applyNumberFormat="1" applyFill="1" applyBorder="1"/>
    <xf numFmtId="0" fontId="0" fillId="0" borderId="0" xfId="0" applyFill="1" applyBorder="1"/>
    <xf numFmtId="0" fontId="0" fillId="0" borderId="0" xfId="0" applyFill="1"/>
    <xf numFmtId="0" fontId="1" fillId="0" borderId="0" xfId="2" applyFill="1" applyBorder="1"/>
    <xf numFmtId="2" fontId="0" fillId="0" borderId="0" xfId="0" applyNumberFormat="1" applyFill="1" applyBorder="1"/>
    <xf numFmtId="0" fontId="1" fillId="0" borderId="0" xfId="1" applyFill="1" applyBorder="1"/>
    <xf numFmtId="167" fontId="0" fillId="2" borderId="1" xfId="0" applyNumberFormat="1" applyFont="1" applyFill="1" applyBorder="1"/>
    <xf numFmtId="0" fontId="2" fillId="0" borderId="0" xfId="0" applyFont="1"/>
    <xf numFmtId="0" fontId="1" fillId="8" borderId="1" xfId="3" applyBorder="1"/>
    <xf numFmtId="0" fontId="1" fillId="8" borderId="4" xfId="3" applyBorder="1"/>
    <xf numFmtId="0" fontId="1" fillId="8" borderId="6" xfId="3" applyBorder="1"/>
    <xf numFmtId="2" fontId="1" fillId="8" borderId="3" xfId="3" applyNumberFormat="1" applyBorder="1"/>
    <xf numFmtId="2" fontId="1" fillId="8" borderId="1" xfId="3" applyNumberFormat="1" applyBorder="1"/>
    <xf numFmtId="0" fontId="0" fillId="0" borderId="0" xfId="0" applyAlignment="1">
      <alignment horizontal="center"/>
    </xf>
    <xf numFmtId="164" fontId="1" fillId="8" borderId="1" xfId="3" applyNumberFormat="1" applyBorder="1"/>
    <xf numFmtId="11" fontId="1" fillId="8" borderId="1" xfId="3" applyNumberFormat="1" applyBorder="1"/>
    <xf numFmtId="0" fontId="1" fillId="8" borderId="0" xfId="3"/>
  </cellXfs>
  <cellStyles count="4">
    <cellStyle name="60% - Cor2" xfId="1" builtinId="36"/>
    <cellStyle name="60% - Cor4" xfId="2" builtinId="44"/>
    <cellStyle name="60% - Cor5" xfId="3" builtinId="48"/>
    <cellStyle name="Normal" xfId="0" builtinId="0"/>
  </cellStyles>
  <dxfs count="0"/>
  <tableStyles count="0" defaultTableStyle="TableStyleMedium2" defaultPivotStyle="PivotStyleLight16"/>
  <colors>
    <mruColors>
      <color rgb="FF996600"/>
      <color rgb="FFCC00FF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baseline="0"/>
              <a:t>Tensão em função do tempo de carga do condensador</a:t>
            </a:r>
          </a:p>
          <a:p>
            <a:pPr>
              <a:defRPr/>
            </a:pPr>
            <a:endParaRPr lang="pt-PT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Tensões registadas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Sheet1!$B$27:$B$38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xVal>
          <c:yVal>
            <c:numRef>
              <c:f>Sheet1!$C$27:$C$38</c:f>
              <c:numCache>
                <c:formatCode>General</c:formatCode>
                <c:ptCount val="12"/>
                <c:pt idx="0">
                  <c:v>1E-3</c:v>
                </c:pt>
                <c:pt idx="1">
                  <c:v>1.1299999999999999</c:v>
                </c:pt>
                <c:pt idx="2">
                  <c:v>1.87</c:v>
                </c:pt>
                <c:pt idx="3">
                  <c:v>2.34</c:v>
                </c:pt>
                <c:pt idx="4">
                  <c:v>2.64</c:v>
                </c:pt>
                <c:pt idx="5">
                  <c:v>2.81</c:v>
                </c:pt>
                <c:pt idx="6">
                  <c:v>2.91</c:v>
                </c:pt>
                <c:pt idx="7">
                  <c:v>2.96</c:v>
                </c:pt>
                <c:pt idx="8">
                  <c:v>3.05</c:v>
                </c:pt>
                <c:pt idx="9">
                  <c:v>3.08</c:v>
                </c:pt>
                <c:pt idx="10">
                  <c:v>3.11</c:v>
                </c:pt>
                <c:pt idx="11">
                  <c:v>3.13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F7-4ED1-BA29-CC9A0F928111}"/>
            </c:ext>
          </c:extLst>
        </c:ser>
        <c:ser>
          <c:idx val="1"/>
          <c:order val="1"/>
          <c:tx>
            <c:v>Estimativa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Sheet1!$F$24</c:f>
              <c:numCache>
                <c:formatCode>General</c:formatCode>
                <c:ptCount val="1"/>
                <c:pt idx="0">
                  <c:v>13.2</c:v>
                </c:pt>
              </c:numCache>
            </c:numRef>
          </c:xVal>
          <c:yVal>
            <c:numRef>
              <c:f>Sheet1!$G$24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01-4411-9A5C-361B781A07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71785920"/>
        <c:axId val="371786576"/>
      </c:scatterChart>
      <c:valAx>
        <c:axId val="37178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(em 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1786576"/>
        <c:crosses val="autoZero"/>
        <c:crossBetween val="midCat"/>
      </c:valAx>
      <c:valAx>
        <c:axId val="37178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Tensão (em volts)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178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Valores das tensões linearizadas em ordem inversa a tau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697593138818456"/>
                  <c:y val="-9.11712338233261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Sheet1!$C$53:$C$74</c:f>
              <c:numCache>
                <c:formatCode>General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</c:numCache>
            </c:numRef>
          </c:xVal>
          <c:yVal>
            <c:numRef>
              <c:f>Sheet1!$L$53:$L$74</c:f>
              <c:numCache>
                <c:formatCode>0.00</c:formatCode>
                <c:ptCount val="22"/>
                <c:pt idx="0">
                  <c:v>1.68208618298488E-3</c:v>
                </c:pt>
                <c:pt idx="1">
                  <c:v>-0.43363598507486073</c:v>
                </c:pt>
                <c:pt idx="2">
                  <c:v>-0.88562110881791789</c:v>
                </c:pt>
                <c:pt idx="3">
                  <c:v>-1.3117055041288179</c:v>
                </c:pt>
                <c:pt idx="4">
                  <c:v>-1.6955314371335013</c:v>
                </c:pt>
                <c:pt idx="5">
                  <c:v>-2.1383840773132858</c:v>
                </c:pt>
                <c:pt idx="6">
                  <c:v>-2.5517373582704566</c:v>
                </c:pt>
                <c:pt idx="7">
                  <c:v>-2.9626166647694934</c:v>
                </c:pt>
                <c:pt idx="8">
                  <c:v>-3.3762584333149031</c:v>
                </c:pt>
                <c:pt idx="9">
                  <c:v>-3.784189633918261</c:v>
                </c:pt>
                <c:pt idx="10">
                  <c:v>-4.2008280426245506</c:v>
                </c:pt>
                <c:pt idx="11">
                  <c:v>-4.5951198501345898</c:v>
                </c:pt>
                <c:pt idx="12">
                  <c:v>-5.0005849582427544</c:v>
                </c:pt>
                <c:pt idx="13">
                  <c:v>-5.393627546352362</c:v>
                </c:pt>
                <c:pt idx="14">
                  <c:v>-5.7990926544605257</c:v>
                </c:pt>
                <c:pt idx="15">
                  <c:v>-6.2045577625686903</c:v>
                </c:pt>
                <c:pt idx="16">
                  <c:v>-6.6100228706768549</c:v>
                </c:pt>
                <c:pt idx="17">
                  <c:v>-6.8977049431286357</c:v>
                </c:pt>
                <c:pt idx="18">
                  <c:v>-7.3031700512368003</c:v>
                </c:pt>
                <c:pt idx="19">
                  <c:v>-7.5908521236885811</c:v>
                </c:pt>
                <c:pt idx="20">
                  <c:v>-7.9963172317967457</c:v>
                </c:pt>
                <c:pt idx="21">
                  <c:v>-8.6894644123566902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9B5-47F2-B2FF-1BFC98A82C9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52921248"/>
        <c:axId val="269820752"/>
      </c:scatterChart>
      <c:valAx>
        <c:axId val="65292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(em 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9820752"/>
        <c:crosses val="autoZero"/>
        <c:crossBetween val="midCat"/>
      </c:valAx>
      <c:valAx>
        <c:axId val="26982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Logarítmos</a:t>
                </a:r>
                <a:r>
                  <a:rPr lang="pt-PT" baseline="0"/>
                  <a:t> das tensõens a dividr pela tensão da fonte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52921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Valores das tensões linearizadas em ordem inversa e negativa a tau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Valores das tensões linearizadas em ordem inversa a tau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020948957630589"/>
                  <c:y val="-4.29870776238623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Sheet1!$C$86:$C$99</c:f>
              <c:numCache>
                <c:formatCode>General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</c:numCache>
            </c:numRef>
          </c:xVal>
          <c:yVal>
            <c:numRef>
              <c:f>Sheet1!$N$86:$N$99</c:f>
              <c:numCache>
                <c:formatCode>0.00</c:formatCode>
                <c:ptCount val="14"/>
                <c:pt idx="0">
                  <c:v>1.6849203649196673E-3</c:v>
                </c:pt>
                <c:pt idx="1">
                  <c:v>-0.73270521872907479</c:v>
                </c:pt>
                <c:pt idx="2">
                  <c:v>-1.4084606565771509</c:v>
                </c:pt>
                <c:pt idx="3">
                  <c:v>-1.9748232913147015</c:v>
                </c:pt>
                <c:pt idx="4">
                  <c:v>-2.6055605816153249</c:v>
                </c:pt>
                <c:pt idx="5">
                  <c:v>-3.2197193508566397</c:v>
                </c:pt>
                <c:pt idx="6">
                  <c:v>-3.8594657546894697</c:v>
                </c:pt>
                <c:pt idx="7">
                  <c:v>-4.4830868726008051</c:v>
                </c:pt>
                <c:pt idx="8">
                  <c:v>-5.1042605535356609</c:v>
                </c:pt>
                <c:pt idx="9">
                  <c:v>-5.7433405128253305</c:v>
                </c:pt>
                <c:pt idx="10">
                  <c:v>-6.2898842191934001</c:v>
                </c:pt>
                <c:pt idx="11">
                  <c:v>-6.8960200227637163</c:v>
                </c:pt>
                <c:pt idx="12">
                  <c:v>-7.3014851308718809</c:v>
                </c:pt>
                <c:pt idx="13">
                  <c:v>-7.9946323114318254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5E0-4C9A-8112-EC521994B91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22987440"/>
        <c:axId val="778138688"/>
      </c:scatterChart>
      <c:valAx>
        <c:axId val="32298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(em 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78138688"/>
        <c:crosses val="autoZero"/>
        <c:crossBetween val="midCat"/>
      </c:valAx>
      <c:valAx>
        <c:axId val="77813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 b="0" i="0" baseline="0">
                    <a:effectLst/>
                  </a:rPr>
                  <a:t>Logarítmos das tensõens a dividr pela tensão da fonte</a:t>
                </a:r>
                <a:endParaRPr lang="pt-PT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22987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Tensões</a:t>
            </a:r>
            <a:r>
              <a:rPr lang="pt-PT" baseline="0"/>
              <a:t> em função do tempo de descarga do condensador</a:t>
            </a:r>
            <a:endParaRPr lang="pt-PT"/>
          </a:p>
        </c:rich>
      </c:tx>
      <c:layout>
        <c:manualLayout>
          <c:xMode val="edge"/>
          <c:yMode val="edge"/>
          <c:x val="0.15692305056018743"/>
          <c:y val="3.66698704680136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8.6242441246291893E-2"/>
          <c:y val="0.16914520167018332"/>
          <c:w val="0.67951787164757171"/>
          <c:h val="0.70132438298159616"/>
        </c:manualLayout>
      </c:layout>
      <c:scatterChart>
        <c:scatterStyle val="smoothMarker"/>
        <c:varyColors val="0"/>
        <c:ser>
          <c:idx val="0"/>
          <c:order val="0"/>
          <c:tx>
            <c:v>Tensões registadas de acordo com o tempo</c:v>
          </c:tx>
          <c:spPr>
            <a:ln w="19050" cap="rnd">
              <a:solidFill>
                <a:srgbClr val="0099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9900"/>
              </a:solidFill>
              <a:ln w="9525">
                <a:solidFill>
                  <a:srgbClr val="0099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Sheet1!$C$53:$C$67</c:f>
              <c:numCache>
                <c:formatCode>General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</c:numCache>
            </c:numRef>
          </c:xVal>
          <c:yVal>
            <c:numRef>
              <c:f>Sheet1!$D$53:$D$67</c:f>
              <c:numCache>
                <c:formatCode>0.00</c:formatCode>
                <c:ptCount val="15"/>
                <c:pt idx="0">
                  <c:v>5.95</c:v>
                </c:pt>
                <c:pt idx="1">
                  <c:v>3.85</c:v>
                </c:pt>
                <c:pt idx="2">
                  <c:v>2.4500000000000002</c:v>
                </c:pt>
                <c:pt idx="3">
                  <c:v>1.6</c:v>
                </c:pt>
                <c:pt idx="4">
                  <c:v>1.0900000000000001</c:v>
                </c:pt>
                <c:pt idx="5" formatCode="0.000">
                  <c:v>0.7</c:v>
                </c:pt>
                <c:pt idx="6" formatCode="0.000">
                  <c:v>0.46300000000000002</c:v>
                </c:pt>
                <c:pt idx="7" formatCode="0.000">
                  <c:v>0.307</c:v>
                </c:pt>
                <c:pt idx="8" formatCode="0.000">
                  <c:v>0.20300000000000001</c:v>
                </c:pt>
                <c:pt idx="9" formatCode="0.000">
                  <c:v>0.13500000000000001</c:v>
                </c:pt>
                <c:pt idx="10" formatCode="0.000">
                  <c:v>8.8999999999999996E-2</c:v>
                </c:pt>
                <c:pt idx="11" formatCode="0.000">
                  <c:v>0.06</c:v>
                </c:pt>
                <c:pt idx="12" formatCode="0.000">
                  <c:v>0.04</c:v>
                </c:pt>
                <c:pt idx="13" formatCode="0.000">
                  <c:v>2.7E-2</c:v>
                </c:pt>
                <c:pt idx="14" formatCode="0.000">
                  <c:v>1.7999999999999999E-2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DF-478B-896F-21248AF41E44}"/>
            </c:ext>
          </c:extLst>
        </c:ser>
        <c:ser>
          <c:idx val="1"/>
          <c:order val="1"/>
          <c:tx>
            <c:v>ponto estimado de tau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Sheet1!$P$49</c:f>
              <c:numCache>
                <c:formatCode>General</c:formatCode>
                <c:ptCount val="1"/>
                <c:pt idx="0">
                  <c:v>13.5</c:v>
                </c:pt>
              </c:numCache>
            </c:numRef>
          </c:xVal>
          <c:yVal>
            <c:numRef>
              <c:f>Sheet1!$Q$49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CE-4505-A341-1F814C8D970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72648384"/>
        <c:axId val="372642480"/>
      </c:scatterChart>
      <c:valAx>
        <c:axId val="37264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</a:t>
                </a:r>
                <a:r>
                  <a:rPr lang="pt-PT" baseline="0"/>
                  <a:t> (em 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2642480"/>
        <c:crosses val="autoZero"/>
        <c:crossBetween val="midCat"/>
      </c:valAx>
      <c:valAx>
        <c:axId val="37264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Tensão registada (em volts)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2648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002537022259988"/>
          <c:y val="0.43236856355329062"/>
          <c:w val="0.2199746199174657"/>
          <c:h val="0.247117599419417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Linearização das tensões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linearização das tensões</c:v>
          </c:tx>
          <c:spPr>
            <a:ln w="19050" cap="rnd">
              <a:solidFill>
                <a:srgbClr val="CC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C00FF"/>
              </a:solidFill>
              <a:ln w="9525">
                <a:solidFill>
                  <a:srgbClr val="CC00FF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489841107439853"/>
                  <c:y val="-6.21886151415414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Sheet1!$C$53:$C$74</c:f>
              <c:numCache>
                <c:formatCode>General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</c:numCache>
            </c:numRef>
          </c:xVal>
          <c:yVal>
            <c:numRef>
              <c:f>Sheet1!$H$53:$H$74</c:f>
              <c:numCache>
                <c:formatCode>0.00</c:formatCode>
                <c:ptCount val="22"/>
                <c:pt idx="0">
                  <c:v>1.7833912195575383</c:v>
                </c:pt>
                <c:pt idx="1">
                  <c:v>1.3480731482996928</c:v>
                </c:pt>
                <c:pt idx="2">
                  <c:v>0.89608802455663572</c:v>
                </c:pt>
                <c:pt idx="3">
                  <c:v>0.47000362924573563</c:v>
                </c:pt>
                <c:pt idx="4">
                  <c:v>8.6177696241052412E-2</c:v>
                </c:pt>
                <c:pt idx="5">
                  <c:v>-0.35667494393873245</c:v>
                </c:pt>
                <c:pt idx="6">
                  <c:v>-0.77002822489590295</c:v>
                </c:pt>
                <c:pt idx="7">
                  <c:v>-1.18090753139494</c:v>
                </c:pt>
                <c:pt idx="8">
                  <c:v>-1.5945492999403497</c:v>
                </c:pt>
                <c:pt idx="9">
                  <c:v>-2.0024805005437076</c:v>
                </c:pt>
                <c:pt idx="10">
                  <c:v>-2.4191189092499972</c:v>
                </c:pt>
                <c:pt idx="11">
                  <c:v>-2.8134107167600364</c:v>
                </c:pt>
                <c:pt idx="12">
                  <c:v>-3.2188758248682006</c:v>
                </c:pt>
                <c:pt idx="13">
                  <c:v>-3.6119184129778081</c:v>
                </c:pt>
                <c:pt idx="14" formatCode="General">
                  <c:v>-4.0173835210859723</c:v>
                </c:pt>
                <c:pt idx="15">
                  <c:v>-4.4228486291941369</c:v>
                </c:pt>
                <c:pt idx="16">
                  <c:v>-4.8283137373023015</c:v>
                </c:pt>
                <c:pt idx="17">
                  <c:v>-5.1159958097540823</c:v>
                </c:pt>
                <c:pt idx="18">
                  <c:v>-5.521460917862246</c:v>
                </c:pt>
                <c:pt idx="19">
                  <c:v>-5.8091429903140277</c:v>
                </c:pt>
                <c:pt idx="20">
                  <c:v>-6.2146080984221914</c:v>
                </c:pt>
                <c:pt idx="21">
                  <c:v>-6.9077552789821368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5A-4B2C-A05A-8637C5378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080184"/>
        <c:axId val="385081496"/>
      </c:scatterChart>
      <c:valAx>
        <c:axId val="385080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(em 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5081496"/>
        <c:crosses val="autoZero"/>
        <c:crossBetween val="midCat"/>
      </c:valAx>
      <c:valAx>
        <c:axId val="38508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0"/>
                  <a:t>Tensão</a:t>
                </a:r>
                <a:r>
                  <a:rPr lang="pt-PT" b="0" baseline="0"/>
                  <a:t> logarítmica registada (em volts)</a:t>
                </a:r>
                <a:endParaRPr lang="pt-PT"/>
              </a:p>
            </c:rich>
          </c:tx>
          <c:layout>
            <c:manualLayout>
              <c:xMode val="edge"/>
              <c:yMode val="edge"/>
              <c:x val="2.388888470885657E-2"/>
              <c:y val="0.383576115485564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5080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Linearização das tensões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9002599020649502E-2"/>
                  <c:y val="0.247495703324440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Sheet1!$B$27:$B$38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xVal>
          <c:yVal>
            <c:numRef>
              <c:f>Sheet1!$G$27:$G$38</c:f>
              <c:numCache>
                <c:formatCode>0.00</c:formatCode>
                <c:ptCount val="12"/>
                <c:pt idx="0">
                  <c:v>1.0010005001667084</c:v>
                </c:pt>
                <c:pt idx="1">
                  <c:v>3.0956565001247109</c:v>
                </c:pt>
                <c:pt idx="2">
                  <c:v>6.4882963992867122</c:v>
                </c:pt>
                <c:pt idx="3">
                  <c:v>10.381236562731843</c:v>
                </c:pt>
                <c:pt idx="4">
                  <c:v>14.013203607733615</c:v>
                </c:pt>
                <c:pt idx="5">
                  <c:v>16.609918218786699</c:v>
                </c:pt>
                <c:pt idx="6">
                  <c:v>18.356798567017925</c:v>
                </c:pt>
                <c:pt idx="7">
                  <c:v>19.297971755502758</c:v>
                </c:pt>
                <c:pt idx="8">
                  <c:v>21.115344422540609</c:v>
                </c:pt>
                <c:pt idx="9">
                  <c:v>21.758402396197081</c:v>
                </c:pt>
                <c:pt idx="10">
                  <c:v>22.421044400746343</c:v>
                </c:pt>
                <c:pt idx="11">
                  <c:v>22.873979542440807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D0-4E88-98E1-38F3A977D99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53899072"/>
        <c:axId val="453903992"/>
      </c:scatterChart>
      <c:valAx>
        <c:axId val="45389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(em 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3903992"/>
        <c:crosses val="autoZero"/>
        <c:crossBetween val="midCat"/>
      </c:valAx>
      <c:valAx>
        <c:axId val="45390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Tensão (em volts)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389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Tensões registadas em função do tempo</a:t>
            </a:r>
            <a:r>
              <a:rPr lang="en-US" baseline="0"/>
              <a:t> de descarga do condensador com as resistências em paralelo e R2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Tensões registadas</c:v>
          </c:tx>
          <c:spPr>
            <a:ln w="19050" cap="rnd">
              <a:solidFill>
                <a:srgbClr val="9966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96600"/>
              </a:solidFill>
              <a:ln w="9525">
                <a:solidFill>
                  <a:srgbClr val="9966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Sheet1!$C$86:$C$100</c:f>
              <c:numCache>
                <c:formatCode>General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</c:numCache>
            </c:numRef>
          </c:xVal>
          <c:yVal>
            <c:numRef>
              <c:f>Sheet1!$D$86:$D$100</c:f>
              <c:numCache>
                <c:formatCode>General</c:formatCode>
                <c:ptCount val="15"/>
                <c:pt idx="0">
                  <c:v>5.94</c:v>
                </c:pt>
                <c:pt idx="1">
                  <c:v>2.85</c:v>
                </c:pt>
                <c:pt idx="2">
                  <c:v>1.45</c:v>
                </c:pt>
                <c:pt idx="3">
                  <c:v>0.82299999999999995</c:v>
                </c:pt>
                <c:pt idx="4">
                  <c:v>0.438</c:v>
                </c:pt>
                <c:pt idx="5">
                  <c:v>0.23699999999999999</c:v>
                </c:pt>
                <c:pt idx="6">
                  <c:v>0.125</c:v>
                </c:pt>
                <c:pt idx="7">
                  <c:v>6.7000000000000004E-2</c:v>
                </c:pt>
                <c:pt idx="8">
                  <c:v>3.5999999999999997E-2</c:v>
                </c:pt>
                <c:pt idx="9">
                  <c:v>1.9E-2</c:v>
                </c:pt>
                <c:pt idx="10">
                  <c:v>1.0999999999999999E-2</c:v>
                </c:pt>
                <c:pt idx="11">
                  <c:v>6.0000000000000001E-3</c:v>
                </c:pt>
                <c:pt idx="12">
                  <c:v>4.0000000000000001E-3</c:v>
                </c:pt>
                <c:pt idx="13">
                  <c:v>2E-3</c:v>
                </c:pt>
                <c:pt idx="14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C7-42DD-98D4-CC6C1EABDD82}"/>
            </c:ext>
          </c:extLst>
        </c:ser>
        <c:ser>
          <c:idx val="1"/>
          <c:order val="1"/>
          <c:tx>
            <c:v>Estimativa de tau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Sheet1!$R$83</c:f>
              <c:numCache>
                <c:formatCode>General</c:formatCode>
                <c:ptCount val="1"/>
                <c:pt idx="0">
                  <c:v>9.6</c:v>
                </c:pt>
              </c:numCache>
            </c:numRef>
          </c:xVal>
          <c:yVal>
            <c:numRef>
              <c:f>Sheet1!$S$83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10-4253-9E1B-3D7E5B3DB05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25774248"/>
        <c:axId val="324311960"/>
      </c:scatterChart>
      <c:valAx>
        <c:axId val="325774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(em segundos)</a:t>
                </a:r>
              </a:p>
            </c:rich>
          </c:tx>
          <c:layout>
            <c:manualLayout>
              <c:xMode val="edge"/>
              <c:yMode val="edge"/>
              <c:x val="0.44426968503937009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24311960"/>
        <c:crosses val="autoZero"/>
        <c:crossBetween val="midCat"/>
      </c:valAx>
      <c:valAx>
        <c:axId val="32431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Tensão</a:t>
                </a:r>
                <a:r>
                  <a:rPr lang="pt-PT" baseline="0"/>
                  <a:t> (em Volts)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25774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Linearização das tensões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731496062992127"/>
                  <c:y val="-0.107043598716827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Sheet1!$C$86:$C$99</c:f>
              <c:numCache>
                <c:formatCode>General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</c:numCache>
            </c:numRef>
          </c:xVal>
          <c:yVal>
            <c:numRef>
              <c:f>Sheet1!$I$86:$I$99</c:f>
              <c:numCache>
                <c:formatCode>0.00</c:formatCode>
                <c:ptCount val="14"/>
                <c:pt idx="0">
                  <c:v>1.7817091333745536</c:v>
                </c:pt>
                <c:pt idx="1">
                  <c:v>1.0473189942805592</c:v>
                </c:pt>
                <c:pt idx="2">
                  <c:v>0.37156355643248301</c:v>
                </c:pt>
                <c:pt idx="3">
                  <c:v>-0.19479907830506729</c:v>
                </c:pt>
                <c:pt idx="4">
                  <c:v>-0.82553636860569091</c:v>
                </c:pt>
                <c:pt idx="5">
                  <c:v>-1.439695137847006</c:v>
                </c:pt>
                <c:pt idx="6">
                  <c:v>-2.0794415416798357</c:v>
                </c:pt>
                <c:pt idx="7">
                  <c:v>-2.7030626595911711</c:v>
                </c:pt>
                <c:pt idx="8">
                  <c:v>-3.3242363405260273</c:v>
                </c:pt>
                <c:pt idx="9">
                  <c:v>-3.9633162998156966</c:v>
                </c:pt>
                <c:pt idx="10">
                  <c:v>-4.5098600061837661</c:v>
                </c:pt>
                <c:pt idx="11">
                  <c:v>-5.1159958097540823</c:v>
                </c:pt>
                <c:pt idx="12">
                  <c:v>-5.521460917862246</c:v>
                </c:pt>
                <c:pt idx="13">
                  <c:v>-6.2146080984221914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85-472F-8FA2-62841CB8E35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63534040"/>
        <c:axId val="463539616"/>
      </c:scatterChart>
      <c:valAx>
        <c:axId val="463534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</a:t>
                </a:r>
                <a:r>
                  <a:rPr lang="pt-PT" baseline="0"/>
                  <a:t> (em 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3539616"/>
        <c:crosses val="autoZero"/>
        <c:crossBetween val="midCat"/>
      </c:valAx>
      <c:valAx>
        <c:axId val="46353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Tensão (em volts)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3534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Valores das tensões linearizadas em ordem inversa à constante de tempo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2131936442457183E-2"/>
                  <c:y val="0.218633929811936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Sheet1!$B$27:$B$38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xVal>
          <c:yVal>
            <c:numRef>
              <c:f>Sheet1!$K$27:$K$38</c:f>
              <c:numCache>
                <c:formatCode>0.00</c:formatCode>
                <c:ptCount val="12"/>
                <c:pt idx="0">
                  <c:v>-8.6928257600593959</c:v>
                </c:pt>
                <c:pt idx="1">
                  <c:v>-1.6628528483530094</c:v>
                </c:pt>
                <c:pt idx="2">
                  <c:v>-1.1591320502107632</c:v>
                </c:pt>
                <c:pt idx="3">
                  <c:v>-0.9349195517076484</c:v>
                </c:pt>
                <c:pt idx="4">
                  <c:v>-0.81429156391903357</c:v>
                </c:pt>
                <c:pt idx="5">
                  <c:v>-0.75188599773160392</c:v>
                </c:pt>
                <c:pt idx="6">
                  <c:v>-0.71691739989385717</c:v>
                </c:pt>
                <c:pt idx="7">
                  <c:v>-0.69988121274128934</c:v>
                </c:pt>
                <c:pt idx="8">
                  <c:v>-0.66992889045793824</c:v>
                </c:pt>
                <c:pt idx="9">
                  <c:v>-0.66014088409177518</c:v>
                </c:pt>
                <c:pt idx="10">
                  <c:v>-0.65044775488611561</c:v>
                </c:pt>
                <c:pt idx="11">
                  <c:v>-0.64403747652519672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BC-4E2F-AD0B-820AAA48743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52921248"/>
        <c:axId val="269820752"/>
      </c:scatterChart>
      <c:valAx>
        <c:axId val="65292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9820752"/>
        <c:crosses val="autoZero"/>
        <c:crossBetween val="midCat"/>
      </c:valAx>
      <c:valAx>
        <c:axId val="26982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52921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Valores das tensões linearizadas em ordem inversa a tau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697593138818456"/>
                  <c:y val="-9.11712338233261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Sheet1!$C$53:$C$74</c:f>
              <c:numCache>
                <c:formatCode>General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</c:numCache>
            </c:numRef>
          </c:xVal>
          <c:yVal>
            <c:numRef>
              <c:f>Sheet1!$L$53:$L$74</c:f>
              <c:numCache>
                <c:formatCode>0.00</c:formatCode>
                <c:ptCount val="22"/>
                <c:pt idx="0">
                  <c:v>1.68208618298488E-3</c:v>
                </c:pt>
                <c:pt idx="1">
                  <c:v>-0.43363598507486073</c:v>
                </c:pt>
                <c:pt idx="2">
                  <c:v>-0.88562110881791789</c:v>
                </c:pt>
                <c:pt idx="3">
                  <c:v>-1.3117055041288179</c:v>
                </c:pt>
                <c:pt idx="4">
                  <c:v>-1.6955314371335013</c:v>
                </c:pt>
                <c:pt idx="5">
                  <c:v>-2.1383840773132858</c:v>
                </c:pt>
                <c:pt idx="6">
                  <c:v>-2.5517373582704566</c:v>
                </c:pt>
                <c:pt idx="7">
                  <c:v>-2.9626166647694934</c:v>
                </c:pt>
                <c:pt idx="8">
                  <c:v>-3.3762584333149031</c:v>
                </c:pt>
                <c:pt idx="9">
                  <c:v>-3.784189633918261</c:v>
                </c:pt>
                <c:pt idx="10">
                  <c:v>-4.2008280426245506</c:v>
                </c:pt>
                <c:pt idx="11">
                  <c:v>-4.5951198501345898</c:v>
                </c:pt>
                <c:pt idx="12">
                  <c:v>-5.0005849582427544</c:v>
                </c:pt>
                <c:pt idx="13">
                  <c:v>-5.393627546352362</c:v>
                </c:pt>
                <c:pt idx="14">
                  <c:v>-5.7990926544605257</c:v>
                </c:pt>
                <c:pt idx="15">
                  <c:v>-6.2045577625686903</c:v>
                </c:pt>
                <c:pt idx="16">
                  <c:v>-6.6100228706768549</c:v>
                </c:pt>
                <c:pt idx="17">
                  <c:v>-6.8977049431286357</c:v>
                </c:pt>
                <c:pt idx="18">
                  <c:v>-7.3031700512368003</c:v>
                </c:pt>
                <c:pt idx="19">
                  <c:v>-7.5908521236885811</c:v>
                </c:pt>
                <c:pt idx="20">
                  <c:v>-7.9963172317967457</c:v>
                </c:pt>
                <c:pt idx="21">
                  <c:v>-8.6894644123566902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E21-492B-82AB-9AC492FAFB2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52921248"/>
        <c:axId val="269820752"/>
      </c:scatterChart>
      <c:valAx>
        <c:axId val="65292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(em 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9820752"/>
        <c:crosses val="autoZero"/>
        <c:crossBetween val="midCat"/>
      </c:valAx>
      <c:valAx>
        <c:axId val="26982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Logarítmos</a:t>
                </a:r>
                <a:r>
                  <a:rPr lang="pt-PT" baseline="0"/>
                  <a:t> das tensõens a dividr pela tensão da fonte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52921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Valores das tensões linearizadas em ordem inversa e negativa a tau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Valores das tensões linearizadas em ordem inversa a tau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020948957630589"/>
                  <c:y val="-4.29870776238623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Sheet1!$C$86:$C$99</c:f>
              <c:numCache>
                <c:formatCode>General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</c:numCache>
            </c:numRef>
          </c:xVal>
          <c:yVal>
            <c:numRef>
              <c:f>Sheet1!$N$86:$N$99</c:f>
              <c:numCache>
                <c:formatCode>0.00</c:formatCode>
                <c:ptCount val="14"/>
                <c:pt idx="0">
                  <c:v>1.6849203649196673E-3</c:v>
                </c:pt>
                <c:pt idx="1">
                  <c:v>-0.73270521872907479</c:v>
                </c:pt>
                <c:pt idx="2">
                  <c:v>-1.4084606565771509</c:v>
                </c:pt>
                <c:pt idx="3">
                  <c:v>-1.9748232913147015</c:v>
                </c:pt>
                <c:pt idx="4">
                  <c:v>-2.6055605816153249</c:v>
                </c:pt>
                <c:pt idx="5">
                  <c:v>-3.2197193508566397</c:v>
                </c:pt>
                <c:pt idx="6">
                  <c:v>-3.8594657546894697</c:v>
                </c:pt>
                <c:pt idx="7">
                  <c:v>-4.4830868726008051</c:v>
                </c:pt>
                <c:pt idx="8">
                  <c:v>-5.1042605535356609</c:v>
                </c:pt>
                <c:pt idx="9">
                  <c:v>-5.7433405128253305</c:v>
                </c:pt>
                <c:pt idx="10">
                  <c:v>-6.2898842191934001</c:v>
                </c:pt>
                <c:pt idx="11">
                  <c:v>-6.8960200227637163</c:v>
                </c:pt>
                <c:pt idx="12">
                  <c:v>-7.3014851308718809</c:v>
                </c:pt>
                <c:pt idx="13">
                  <c:v>-7.9946323114318254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BC-4759-B3CC-85B7FE2E20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22987440"/>
        <c:axId val="778138688"/>
      </c:scatterChart>
      <c:valAx>
        <c:axId val="32298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(em 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78138688"/>
        <c:crosses val="autoZero"/>
        <c:crossBetween val="midCat"/>
      </c:valAx>
      <c:valAx>
        <c:axId val="77813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 b="0" i="0" baseline="0">
                    <a:effectLst/>
                  </a:rPr>
                  <a:t>Logarítmos das tensõens a dividr pela tensão da fonte</a:t>
                </a:r>
                <a:endParaRPr lang="pt-PT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22987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152463</xdr:colOff>
      <xdr:row>22</xdr:row>
      <xdr:rowOff>141831</xdr:rowOff>
    </xdr:from>
    <xdr:to>
      <xdr:col>24</xdr:col>
      <xdr:colOff>272649</xdr:colOff>
      <xdr:row>39</xdr:row>
      <xdr:rowOff>67530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13165</xdr:colOff>
      <xdr:row>49</xdr:row>
      <xdr:rowOff>87086</xdr:rowOff>
    </xdr:from>
    <xdr:to>
      <xdr:col>28</xdr:col>
      <xdr:colOff>75188</xdr:colOff>
      <xdr:row>64</xdr:row>
      <xdr:rowOff>81896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241360</xdr:colOff>
      <xdr:row>49</xdr:row>
      <xdr:rowOff>93287</xdr:rowOff>
    </xdr:from>
    <xdr:to>
      <xdr:col>39</xdr:col>
      <xdr:colOff>428342</xdr:colOff>
      <xdr:row>64</xdr:row>
      <xdr:rowOff>95945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465616</xdr:colOff>
      <xdr:row>24</xdr:row>
      <xdr:rowOff>823</xdr:rowOff>
    </xdr:from>
    <xdr:to>
      <xdr:col>38</xdr:col>
      <xdr:colOff>7531</xdr:colOff>
      <xdr:row>39</xdr:row>
      <xdr:rowOff>139804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612322</xdr:colOff>
      <xdr:row>70</xdr:row>
      <xdr:rowOff>21771</xdr:rowOff>
    </xdr:from>
    <xdr:to>
      <xdr:col>30</xdr:col>
      <xdr:colOff>462455</xdr:colOff>
      <xdr:row>87</xdr:row>
      <xdr:rowOff>183158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182983</xdr:colOff>
      <xdr:row>70</xdr:row>
      <xdr:rowOff>70757</xdr:rowOff>
    </xdr:from>
    <xdr:to>
      <xdr:col>44</xdr:col>
      <xdr:colOff>583855</xdr:colOff>
      <xdr:row>88</xdr:row>
      <xdr:rowOff>48985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403513</xdr:colOff>
      <xdr:row>24</xdr:row>
      <xdr:rowOff>90055</xdr:rowOff>
    </xdr:from>
    <xdr:to>
      <xdr:col>51</xdr:col>
      <xdr:colOff>206828</xdr:colOff>
      <xdr:row>39</xdr:row>
      <xdr:rowOff>121227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0033161-8C5C-43DA-A49E-5CC454971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27709</xdr:colOff>
      <xdr:row>49</xdr:row>
      <xdr:rowOff>55420</xdr:rowOff>
    </xdr:from>
    <xdr:to>
      <xdr:col>52</xdr:col>
      <xdr:colOff>440624</xdr:colOff>
      <xdr:row>64</xdr:row>
      <xdr:rowOff>86592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D37ED473-5113-4871-9BD9-C4C059AA65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45</xdr:col>
      <xdr:colOff>529318</xdr:colOff>
      <xdr:row>70</xdr:row>
      <xdr:rowOff>32655</xdr:rowOff>
    </xdr:from>
    <xdr:to>
      <xdr:col>58</xdr:col>
      <xdr:colOff>87086</xdr:colOff>
      <xdr:row>87</xdr:row>
      <xdr:rowOff>67291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E5DA9A39-90F4-495E-BF6C-1C724DDB86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563880</xdr:colOff>
      <xdr:row>53</xdr:row>
      <xdr:rowOff>110172</xdr:rowOff>
    </xdr:from>
    <xdr:to>
      <xdr:col>19</xdr:col>
      <xdr:colOff>578533</xdr:colOff>
      <xdr:row>62</xdr:row>
      <xdr:rowOff>110783</xdr:rowOff>
    </xdr:to>
    <xdr:cxnSp macro="">
      <xdr:nvCxnSpPr>
        <xdr:cNvPr id="15" name="Conexão reta 14">
          <a:extLst>
            <a:ext uri="{FF2B5EF4-FFF2-40B4-BE49-F238E27FC236}">
              <a16:creationId xmlns:a16="http://schemas.microsoft.com/office/drawing/2014/main" id="{E6D27B17-FE12-415C-B7D2-DEC52198AA44}"/>
            </a:ext>
          </a:extLst>
        </xdr:cNvPr>
        <xdr:cNvCxnSpPr/>
      </xdr:nvCxnSpPr>
      <xdr:spPr>
        <a:xfrm>
          <a:off x="13464540" y="9802812"/>
          <a:ext cx="723313" cy="164653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484094</xdr:colOff>
      <xdr:row>62</xdr:row>
      <xdr:rowOff>80683</xdr:rowOff>
    </xdr:from>
    <xdr:to>
      <xdr:col>24</xdr:col>
      <xdr:colOff>304800</xdr:colOff>
      <xdr:row>62</xdr:row>
      <xdr:rowOff>89647</xdr:rowOff>
    </xdr:to>
    <xdr:cxnSp macro="">
      <xdr:nvCxnSpPr>
        <xdr:cNvPr id="17" name="Conexão reta 16">
          <a:extLst>
            <a:ext uri="{FF2B5EF4-FFF2-40B4-BE49-F238E27FC236}">
              <a16:creationId xmlns:a16="http://schemas.microsoft.com/office/drawing/2014/main" id="{7A20EE27-0B3F-4793-AD27-7B6936FE74B0}"/>
            </a:ext>
          </a:extLst>
        </xdr:cNvPr>
        <xdr:cNvCxnSpPr/>
      </xdr:nvCxnSpPr>
      <xdr:spPr>
        <a:xfrm flipH="1" flipV="1">
          <a:off x="12819529" y="11196918"/>
          <a:ext cx="3738283" cy="896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214246</xdr:colOff>
      <xdr:row>75</xdr:row>
      <xdr:rowOff>12286</xdr:rowOff>
    </xdr:from>
    <xdr:to>
      <xdr:col>21</xdr:col>
      <xdr:colOff>250371</xdr:colOff>
      <xdr:row>85</xdr:row>
      <xdr:rowOff>130628</xdr:rowOff>
    </xdr:to>
    <xdr:cxnSp macro="">
      <xdr:nvCxnSpPr>
        <xdr:cNvPr id="24" name="Conexão reta 23">
          <a:extLst>
            <a:ext uri="{FF2B5EF4-FFF2-40B4-BE49-F238E27FC236}">
              <a16:creationId xmlns:a16="http://schemas.microsoft.com/office/drawing/2014/main" id="{F046F694-CAEC-4B57-A382-84C902A6862F}"/>
            </a:ext>
          </a:extLst>
        </xdr:cNvPr>
        <xdr:cNvCxnSpPr/>
      </xdr:nvCxnSpPr>
      <xdr:spPr>
        <a:xfrm>
          <a:off x="14692246" y="13902457"/>
          <a:ext cx="645725" cy="196891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201832</xdr:colOff>
      <xdr:row>82</xdr:row>
      <xdr:rowOff>40194</xdr:rowOff>
    </xdr:from>
    <xdr:to>
      <xdr:col>21</xdr:col>
      <xdr:colOff>201832</xdr:colOff>
      <xdr:row>85</xdr:row>
      <xdr:rowOff>131075</xdr:rowOff>
    </xdr:to>
    <xdr:cxnSp macro="">
      <xdr:nvCxnSpPr>
        <xdr:cNvPr id="12" name="Conexão reta 11">
          <a:extLst>
            <a:ext uri="{FF2B5EF4-FFF2-40B4-BE49-F238E27FC236}">
              <a16:creationId xmlns:a16="http://schemas.microsoft.com/office/drawing/2014/main" id="{FBFA5EDA-2260-4983-8B8B-823DEF0FAC8B}"/>
            </a:ext>
          </a:extLst>
        </xdr:cNvPr>
        <xdr:cNvCxnSpPr/>
      </xdr:nvCxnSpPr>
      <xdr:spPr>
        <a:xfrm flipV="1">
          <a:off x="15289432" y="15225765"/>
          <a:ext cx="0" cy="646053"/>
        </a:xfrm>
        <a:prstGeom prst="line">
          <a:avLst/>
        </a:prstGeom>
        <a:ln w="9525" cap="flat" cmpd="sng" algn="ctr">
          <a:solidFill>
            <a:schemeClr val="accent3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602149</xdr:colOff>
      <xdr:row>59</xdr:row>
      <xdr:rowOff>88434</xdr:rowOff>
    </xdr:from>
    <xdr:to>
      <xdr:col>19</xdr:col>
      <xdr:colOff>606825</xdr:colOff>
      <xdr:row>62</xdr:row>
      <xdr:rowOff>73233</xdr:rowOff>
    </xdr:to>
    <xdr:cxnSp macro="">
      <xdr:nvCxnSpPr>
        <xdr:cNvPr id="16" name="Conexão reta 15">
          <a:extLst>
            <a:ext uri="{FF2B5EF4-FFF2-40B4-BE49-F238E27FC236}">
              <a16:creationId xmlns:a16="http://schemas.microsoft.com/office/drawing/2014/main" id="{AB1DD17F-C3CE-4FD7-8E39-96904D145418}"/>
            </a:ext>
          </a:extLst>
        </xdr:cNvPr>
        <xdr:cNvCxnSpPr/>
      </xdr:nvCxnSpPr>
      <xdr:spPr>
        <a:xfrm flipH="1" flipV="1">
          <a:off x="14211469" y="10878354"/>
          <a:ext cx="4676" cy="533439"/>
        </a:xfrm>
        <a:prstGeom prst="line">
          <a:avLst/>
        </a:prstGeom>
        <a:ln w="9525" cap="flat" cmpd="sng" algn="ctr">
          <a:solidFill>
            <a:schemeClr val="accent3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720435</xdr:colOff>
      <xdr:row>145</xdr:row>
      <xdr:rowOff>124692</xdr:rowOff>
    </xdr:from>
    <xdr:to>
      <xdr:col>22</xdr:col>
      <xdr:colOff>393518</xdr:colOff>
      <xdr:row>160</xdr:row>
      <xdr:rowOff>155864</xdr:rowOff>
    </xdr:to>
    <xdr:graphicFrame macro="">
      <xdr:nvGraphicFramePr>
        <xdr:cNvPr id="23" name="Gráfico 18">
          <a:extLst>
            <a:ext uri="{FF2B5EF4-FFF2-40B4-BE49-F238E27FC236}">
              <a16:creationId xmlns:a16="http://schemas.microsoft.com/office/drawing/2014/main" id="{A61ACADE-0E47-4E44-BEE6-5751A4F24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593049</xdr:colOff>
      <xdr:row>174</xdr:row>
      <xdr:rowOff>21570</xdr:rowOff>
    </xdr:from>
    <xdr:to>
      <xdr:col>22</xdr:col>
      <xdr:colOff>20585</xdr:colOff>
      <xdr:row>191</xdr:row>
      <xdr:rowOff>53435</xdr:rowOff>
    </xdr:to>
    <xdr:graphicFrame macro="">
      <xdr:nvGraphicFramePr>
        <xdr:cNvPr id="25" name="Gráfico 19">
          <a:extLst>
            <a:ext uri="{FF2B5EF4-FFF2-40B4-BE49-F238E27FC236}">
              <a16:creationId xmlns:a16="http://schemas.microsoft.com/office/drawing/2014/main" id="{82253EFE-FDAB-47B0-96D3-468E361F75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0.11121</cdr:x>
      <cdr:y>0.22664</cdr:y>
    </cdr:from>
    <cdr:to>
      <cdr:x>0.27116</cdr:x>
      <cdr:y>0.81992</cdr:y>
    </cdr:to>
    <cdr:cxnSp macro="">
      <cdr:nvCxnSpPr>
        <cdr:cNvPr id="3" name="Conexão reta 2">
          <a:extLst xmlns:a="http://schemas.openxmlformats.org/drawingml/2006/main">
            <a:ext uri="{FF2B5EF4-FFF2-40B4-BE49-F238E27FC236}">
              <a16:creationId xmlns:a16="http://schemas.microsoft.com/office/drawing/2014/main" id="{7B93C814-B89C-4D35-8CA0-E93260AE3BB0}"/>
            </a:ext>
          </a:extLst>
        </cdr:cNvPr>
        <cdr:cNvCxnSpPr/>
      </cdr:nvCxnSpPr>
      <cdr:spPr>
        <a:xfrm xmlns:a="http://schemas.openxmlformats.org/drawingml/2006/main" flipV="1">
          <a:off x="595594" y="673957"/>
          <a:ext cx="856626" cy="176424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2">
          <a:schemeClr val="accent6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0.09907</cdr:x>
      <cdr:y>0.29054</cdr:y>
    </cdr:from>
    <cdr:to>
      <cdr:x>0.66781</cdr:x>
      <cdr:y>0.34042</cdr:y>
    </cdr:to>
    <cdr:cxnSp macro="">
      <cdr:nvCxnSpPr>
        <cdr:cNvPr id="5" name="Conexão reta 4">
          <a:extLst xmlns:a="http://schemas.openxmlformats.org/drawingml/2006/main">
            <a:ext uri="{FF2B5EF4-FFF2-40B4-BE49-F238E27FC236}">
              <a16:creationId xmlns:a16="http://schemas.microsoft.com/office/drawing/2014/main" id="{0962A3AC-941E-4433-82FE-B994B390061D}"/>
            </a:ext>
          </a:extLst>
        </cdr:cNvPr>
        <cdr:cNvCxnSpPr/>
      </cdr:nvCxnSpPr>
      <cdr:spPr>
        <a:xfrm xmlns:a="http://schemas.openxmlformats.org/drawingml/2006/main" flipH="1">
          <a:off x="530935" y="880115"/>
          <a:ext cx="3047841" cy="1511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accent4"/>
        </a:lnRef>
        <a:fillRef xmlns:a="http://schemas.openxmlformats.org/drawingml/2006/main" idx="0">
          <a:schemeClr val="accent4"/>
        </a:fillRef>
        <a:effectRef xmlns:a="http://schemas.openxmlformats.org/drawingml/2006/main" idx="2">
          <a:schemeClr val="accent4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0.2426</cdr:x>
      <cdr:y>0.33229</cdr:y>
    </cdr:from>
    <cdr:to>
      <cdr:x>0.24319</cdr:x>
      <cdr:y>0.81787</cdr:y>
    </cdr:to>
    <cdr:cxnSp macro="">
      <cdr:nvCxnSpPr>
        <cdr:cNvPr id="7" name="Conexão reta 6">
          <a:extLst xmlns:a="http://schemas.openxmlformats.org/drawingml/2006/main">
            <a:ext uri="{FF2B5EF4-FFF2-40B4-BE49-F238E27FC236}">
              <a16:creationId xmlns:a16="http://schemas.microsoft.com/office/drawing/2014/main" id="{8204BA35-BB1C-4A44-894C-FB46FFD7A8DC}"/>
            </a:ext>
          </a:extLst>
        </cdr:cNvPr>
        <cdr:cNvCxnSpPr/>
      </cdr:nvCxnSpPr>
      <cdr:spPr>
        <a:xfrm xmlns:a="http://schemas.openxmlformats.org/drawingml/2006/main" flipH="1">
          <a:off x="1300099" y="1006587"/>
          <a:ext cx="3129" cy="1470957"/>
        </a:xfrm>
        <a:prstGeom xmlns:a="http://schemas.openxmlformats.org/drawingml/2006/main" prst="line">
          <a:avLst/>
        </a:prstGeom>
        <a:ln xmlns:a="http://schemas.openxmlformats.org/drawingml/2006/main" w="9525" cap="flat" cmpd="sng" algn="ctr">
          <a:solidFill>
            <a:schemeClr val="accent3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0.06274</cdr:x>
      <cdr:y>0.82732</cdr:y>
    </cdr:from>
    <cdr:to>
      <cdr:x>0.68619</cdr:x>
      <cdr:y>0.82732</cdr:y>
    </cdr:to>
    <cdr:cxnSp macro="">
      <cdr:nvCxnSpPr>
        <cdr:cNvPr id="3" name="Conexão reta 2">
          <a:extLst xmlns:a="http://schemas.openxmlformats.org/drawingml/2006/main">
            <a:ext uri="{FF2B5EF4-FFF2-40B4-BE49-F238E27FC236}">
              <a16:creationId xmlns:a16="http://schemas.microsoft.com/office/drawing/2014/main" id="{BB9A3F3A-F132-4DD5-BB39-CE8F9EBD5411}"/>
            </a:ext>
          </a:extLst>
        </cdr:cNvPr>
        <cdr:cNvCxnSpPr/>
      </cdr:nvCxnSpPr>
      <cdr:spPr>
        <a:xfrm xmlns:a="http://schemas.openxmlformats.org/drawingml/2006/main" flipH="1">
          <a:off x="428338" y="2701169"/>
          <a:ext cx="4256416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L187"/>
  <sheetViews>
    <sheetView tabSelected="1" topLeftCell="N62" zoomScale="76" zoomScaleNormal="70" workbookViewId="0">
      <selection activeCell="H162" sqref="H162"/>
    </sheetView>
  </sheetViews>
  <sheetFormatPr defaultRowHeight="14.4" x14ac:dyDescent="0.3"/>
  <cols>
    <col min="1" max="1" width="10.88671875" bestFit="1" customWidth="1"/>
    <col min="2" max="2" width="14.88671875" customWidth="1"/>
    <col min="3" max="3" width="16.44140625" customWidth="1"/>
    <col min="4" max="4" width="8.88671875" customWidth="1"/>
    <col min="5" max="5" width="14.44140625" customWidth="1"/>
    <col min="6" max="6" width="11.109375" customWidth="1"/>
    <col min="7" max="7" width="10.77734375" bestFit="1" customWidth="1"/>
    <col min="9" max="9" width="9" bestFit="1" customWidth="1"/>
    <col min="11" max="11" width="10.6640625" customWidth="1"/>
    <col min="14" max="14" width="12.5546875" customWidth="1"/>
    <col min="15" max="15" width="10" bestFit="1" customWidth="1"/>
    <col min="16" max="16" width="9" bestFit="1" customWidth="1"/>
    <col min="19" max="19" width="10.33203125" bestFit="1" customWidth="1"/>
    <col min="20" max="20" width="12.6640625" bestFit="1" customWidth="1"/>
  </cols>
  <sheetData>
    <row r="2" spans="1:21" x14ac:dyDescent="0.3">
      <c r="A2" t="s">
        <v>0</v>
      </c>
      <c r="L2" s="8" t="s">
        <v>1</v>
      </c>
      <c r="M2" s="8"/>
      <c r="N2" s="8"/>
      <c r="P2" s="8" t="s">
        <v>2</v>
      </c>
      <c r="Q2" s="8"/>
      <c r="R2" s="8"/>
      <c r="S2" s="8"/>
      <c r="T2" s="16">
        <f>1*10^7</f>
        <v>10000000</v>
      </c>
      <c r="U2" s="8" t="s">
        <v>3</v>
      </c>
    </row>
    <row r="3" spans="1:21" x14ac:dyDescent="0.3">
      <c r="A3" t="s">
        <v>4</v>
      </c>
      <c r="B3" s="8" t="s">
        <v>5</v>
      </c>
      <c r="C3" s="8"/>
      <c r="D3" s="8"/>
      <c r="E3" s="8">
        <v>5.96</v>
      </c>
      <c r="L3" s="8" t="s">
        <v>6</v>
      </c>
      <c r="M3" s="8"/>
      <c r="N3" s="8"/>
      <c r="P3" s="8" t="s">
        <v>7</v>
      </c>
      <c r="Q3" s="8"/>
      <c r="R3" s="8"/>
      <c r="S3" s="8"/>
      <c r="T3" s="8"/>
      <c r="U3" s="12"/>
    </row>
    <row r="4" spans="1:21" x14ac:dyDescent="0.3">
      <c r="L4" s="8" t="s">
        <v>8</v>
      </c>
      <c r="M4" s="8"/>
      <c r="N4" s="8"/>
      <c r="P4" s="8" t="s">
        <v>9</v>
      </c>
      <c r="Q4" s="8"/>
      <c r="R4" s="8"/>
      <c r="S4" s="9">
        <f>2.2*10^-6</f>
        <v>2.2000000000000001E-6</v>
      </c>
      <c r="T4" s="8" t="s">
        <v>10</v>
      </c>
    </row>
    <row r="5" spans="1:21" x14ac:dyDescent="0.3">
      <c r="A5" t="s">
        <v>11</v>
      </c>
      <c r="L5" s="8" t="s">
        <v>12</v>
      </c>
      <c r="M5" s="8"/>
      <c r="N5" s="8"/>
    </row>
    <row r="6" spans="1:21" x14ac:dyDescent="0.3">
      <c r="B6" s="8" t="s">
        <v>13</v>
      </c>
      <c r="C6" s="8"/>
      <c r="D6" s="8"/>
      <c r="E6" s="8"/>
      <c r="F6" s="8"/>
      <c r="G6" s="10">
        <v>9.99</v>
      </c>
      <c r="H6" s="8" t="s">
        <v>3</v>
      </c>
      <c r="I6" s="8" t="s">
        <v>14</v>
      </c>
      <c r="L6" s="8" t="s">
        <v>15</v>
      </c>
      <c r="M6" s="8"/>
      <c r="N6" s="8"/>
      <c r="P6" s="8" t="s">
        <v>16</v>
      </c>
      <c r="Q6" s="8"/>
      <c r="R6" s="8"/>
      <c r="S6" s="9">
        <f>6</f>
        <v>6</v>
      </c>
      <c r="T6" s="8" t="s">
        <v>17</v>
      </c>
    </row>
    <row r="7" spans="1:21" x14ac:dyDescent="0.3">
      <c r="B7" s="8" t="s">
        <v>18</v>
      </c>
      <c r="C7" s="8"/>
      <c r="D7" s="8"/>
      <c r="E7" s="11">
        <v>10000000</v>
      </c>
      <c r="F7" s="8" t="s">
        <v>3</v>
      </c>
      <c r="L7" s="8" t="s">
        <v>19</v>
      </c>
      <c r="M7" s="8"/>
      <c r="N7" s="8"/>
    </row>
    <row r="8" spans="1:21" x14ac:dyDescent="0.3">
      <c r="L8" s="8" t="s">
        <v>20</v>
      </c>
      <c r="M8" s="8"/>
      <c r="N8" s="8"/>
      <c r="P8" s="8" t="s">
        <v>21</v>
      </c>
      <c r="Q8" s="8"/>
      <c r="R8" s="8"/>
      <c r="S8" s="8"/>
      <c r="T8" s="8"/>
      <c r="U8" s="8"/>
    </row>
    <row r="9" spans="1:21" x14ac:dyDescent="0.3">
      <c r="A9" t="s">
        <v>22</v>
      </c>
      <c r="L9" s="8" t="s">
        <v>23</v>
      </c>
      <c r="M9" s="8"/>
      <c r="N9" s="8"/>
      <c r="P9" s="8" t="s">
        <v>24</v>
      </c>
      <c r="Q9" s="8"/>
      <c r="R9" s="8"/>
      <c r="S9" s="8"/>
      <c r="T9" s="8"/>
      <c r="U9" s="12"/>
    </row>
    <row r="10" spans="1:21" x14ac:dyDescent="0.3">
      <c r="B10" s="8" t="s">
        <v>25</v>
      </c>
      <c r="C10" s="8"/>
      <c r="D10" s="8"/>
      <c r="E10" s="8"/>
      <c r="F10" s="8"/>
      <c r="G10" s="8" t="s">
        <v>104</v>
      </c>
      <c r="H10" s="8" t="s">
        <v>27</v>
      </c>
      <c r="I10" s="8" t="s">
        <v>28</v>
      </c>
    </row>
    <row r="11" spans="1:21" x14ac:dyDescent="0.3">
      <c r="B11" s="8" t="s">
        <v>29</v>
      </c>
      <c r="C11" s="8"/>
      <c r="D11" s="8"/>
      <c r="E11" s="8"/>
      <c r="F11" s="8" t="s">
        <v>26</v>
      </c>
      <c r="G11" s="8" t="s">
        <v>27</v>
      </c>
    </row>
    <row r="16" spans="1:21" x14ac:dyDescent="0.3">
      <c r="A16" t="s">
        <v>30</v>
      </c>
      <c r="B16" s="4" t="s">
        <v>31</v>
      </c>
      <c r="C16" s="4"/>
      <c r="D16" s="4"/>
      <c r="U16" t="s">
        <v>32</v>
      </c>
    </row>
    <row r="17" spans="1:20" x14ac:dyDescent="0.3">
      <c r="B17" s="8" t="s">
        <v>33</v>
      </c>
      <c r="C17" s="8"/>
      <c r="D17" s="8"/>
      <c r="E17" s="8"/>
      <c r="F17" s="8"/>
      <c r="G17" s="8">
        <v>3.13</v>
      </c>
      <c r="H17" s="8" t="s">
        <v>34</v>
      </c>
    </row>
    <row r="18" spans="1:20" x14ac:dyDescent="0.3">
      <c r="B18" s="8" t="s">
        <v>35</v>
      </c>
      <c r="C18" s="8"/>
      <c r="D18" s="8"/>
      <c r="E18" s="8"/>
      <c r="F18" s="8"/>
      <c r="G18" s="8">
        <v>55.74</v>
      </c>
      <c r="H18" s="8" t="s">
        <v>36</v>
      </c>
    </row>
    <row r="21" spans="1:20" x14ac:dyDescent="0.3">
      <c r="A21" t="s">
        <v>37</v>
      </c>
    </row>
    <row r="22" spans="1:20" x14ac:dyDescent="0.3">
      <c r="B22" s="8" t="s">
        <v>38</v>
      </c>
      <c r="C22" s="8"/>
      <c r="D22" s="8"/>
      <c r="E22" s="8"/>
      <c r="F22" s="8"/>
      <c r="G22" s="8"/>
      <c r="H22" s="8"/>
      <c r="I22" s="8">
        <v>0.08</v>
      </c>
      <c r="J22" s="8" t="s">
        <v>34</v>
      </c>
    </row>
    <row r="24" spans="1:20" x14ac:dyDescent="0.3">
      <c r="A24" t="s">
        <v>39</v>
      </c>
      <c r="F24">
        <v>13.2</v>
      </c>
      <c r="G24">
        <v>0</v>
      </c>
    </row>
    <row r="25" spans="1:20" x14ac:dyDescent="0.3">
      <c r="B25" s="2"/>
      <c r="C25" s="2"/>
      <c r="D25" s="2"/>
    </row>
    <row r="26" spans="1:20" x14ac:dyDescent="0.3">
      <c r="B26" s="4" t="s">
        <v>40</v>
      </c>
      <c r="C26" s="4" t="s">
        <v>41</v>
      </c>
      <c r="D26" s="4"/>
      <c r="E26" s="4"/>
      <c r="F26" s="4"/>
      <c r="G26" s="4" t="s">
        <v>42</v>
      </c>
      <c r="H26" s="4"/>
      <c r="I26" s="4"/>
      <c r="J26" s="4"/>
      <c r="K26" s="4" t="s">
        <v>43</v>
      </c>
      <c r="L26" s="4"/>
      <c r="M26" s="4"/>
      <c r="N26" s="4"/>
      <c r="O26" s="4"/>
      <c r="P26" s="4"/>
    </row>
    <row r="27" spans="1:20" x14ac:dyDescent="0.3">
      <c r="B27" s="4">
        <f ca="1">0+SLOPE(C27:C38,B27:B38)</f>
        <v>0</v>
      </c>
      <c r="C27" s="4">
        <v>1E-3</v>
      </c>
      <c r="G27" s="7">
        <f>EXP(C27)</f>
        <v>1.0010005001667084</v>
      </c>
      <c r="K27" s="14">
        <f>LN(C27/E3)</f>
        <v>-8.6928257600593959</v>
      </c>
    </row>
    <row r="28" spans="1:20" x14ac:dyDescent="0.3">
      <c r="B28" s="4">
        <f>5</f>
        <v>5</v>
      </c>
      <c r="C28" s="4">
        <v>1.1299999999999999</v>
      </c>
      <c r="G28" s="7">
        <f t="shared" ref="G28:G38" si="0">EXP(C28)</f>
        <v>3.0956565001247109</v>
      </c>
      <c r="H28" s="2"/>
      <c r="K28" s="14">
        <f>LN(C28/E3)</f>
        <v>-1.6628528483530094</v>
      </c>
    </row>
    <row r="29" spans="1:20" x14ac:dyDescent="0.3">
      <c r="B29" s="4">
        <v>10</v>
      </c>
      <c r="C29" s="4">
        <v>1.87</v>
      </c>
      <c r="G29" s="7">
        <f t="shared" si="0"/>
        <v>6.4882963992867122</v>
      </c>
      <c r="K29" s="14">
        <f>LN(C29/E3)</f>
        <v>-1.1591320502107632</v>
      </c>
      <c r="T29" s="3"/>
    </row>
    <row r="30" spans="1:20" x14ac:dyDescent="0.3">
      <c r="B30" s="4">
        <f>B29+5</f>
        <v>15</v>
      </c>
      <c r="C30" s="4">
        <v>2.34</v>
      </c>
      <c r="G30" s="7">
        <f t="shared" si="0"/>
        <v>10.381236562731843</v>
      </c>
      <c r="K30" s="14">
        <f>LN(C30/E3)</f>
        <v>-0.9349195517076484</v>
      </c>
    </row>
    <row r="31" spans="1:20" x14ac:dyDescent="0.3">
      <c r="B31" s="4">
        <f>B30+5</f>
        <v>20</v>
      </c>
      <c r="C31" s="4">
        <v>2.64</v>
      </c>
      <c r="G31" s="7">
        <f t="shared" si="0"/>
        <v>14.013203607733615</v>
      </c>
      <c r="K31" s="14">
        <f>LN(C31/E3)</f>
        <v>-0.81429156391903357</v>
      </c>
    </row>
    <row r="32" spans="1:20" x14ac:dyDescent="0.3">
      <c r="B32" s="4">
        <f t="shared" ref="B32:B38" si="1">B31+5</f>
        <v>25</v>
      </c>
      <c r="C32" s="4">
        <v>2.81</v>
      </c>
      <c r="G32" s="7">
        <f t="shared" si="0"/>
        <v>16.609918218786699</v>
      </c>
      <c r="K32" s="14">
        <f>LN(C32/E3)</f>
        <v>-0.75188599773160392</v>
      </c>
    </row>
    <row r="33" spans="1:21" x14ac:dyDescent="0.3">
      <c r="B33" s="4">
        <f t="shared" si="1"/>
        <v>30</v>
      </c>
      <c r="C33" s="4">
        <v>2.91</v>
      </c>
      <c r="G33" s="7">
        <f t="shared" si="0"/>
        <v>18.356798567017925</v>
      </c>
      <c r="K33" s="14">
        <f>LN(C33/E3)</f>
        <v>-0.71691739989385717</v>
      </c>
    </row>
    <row r="34" spans="1:21" x14ac:dyDescent="0.3">
      <c r="B34" s="4">
        <f t="shared" si="1"/>
        <v>35</v>
      </c>
      <c r="C34" s="4">
        <v>2.96</v>
      </c>
      <c r="G34" s="7">
        <f t="shared" si="0"/>
        <v>19.297971755502758</v>
      </c>
      <c r="K34" s="14">
        <f>LN(C34/E3)</f>
        <v>-0.69988121274128934</v>
      </c>
    </row>
    <row r="35" spans="1:21" x14ac:dyDescent="0.3">
      <c r="B35" s="4">
        <f t="shared" si="1"/>
        <v>40</v>
      </c>
      <c r="C35" s="4">
        <v>3.05</v>
      </c>
      <c r="D35" s="2"/>
      <c r="G35" s="7">
        <f t="shared" si="0"/>
        <v>21.115344422540609</v>
      </c>
      <c r="K35" s="14">
        <f>LN(C35/E3)</f>
        <v>-0.66992889045793824</v>
      </c>
    </row>
    <row r="36" spans="1:21" x14ac:dyDescent="0.3">
      <c r="B36" s="4">
        <f t="shared" si="1"/>
        <v>45</v>
      </c>
      <c r="C36" s="4">
        <v>3.08</v>
      </c>
      <c r="D36" s="2"/>
      <c r="G36" s="7">
        <f t="shared" si="0"/>
        <v>21.758402396197081</v>
      </c>
      <c r="K36" s="14">
        <f>LN(C36/E3)</f>
        <v>-0.66014088409177518</v>
      </c>
    </row>
    <row r="37" spans="1:21" x14ac:dyDescent="0.3">
      <c r="B37" s="4">
        <f t="shared" si="1"/>
        <v>50</v>
      </c>
      <c r="C37" s="4">
        <v>3.11</v>
      </c>
      <c r="D37" s="2"/>
      <c r="G37" s="7">
        <f t="shared" si="0"/>
        <v>22.421044400746343</v>
      </c>
      <c r="K37" s="14">
        <f>LN(C37/E3)</f>
        <v>-0.65044775488611561</v>
      </c>
    </row>
    <row r="38" spans="1:21" x14ac:dyDescent="0.3">
      <c r="B38" s="4">
        <f t="shared" si="1"/>
        <v>55</v>
      </c>
      <c r="C38" s="4">
        <v>3.13</v>
      </c>
      <c r="D38" s="4" t="s">
        <v>44</v>
      </c>
      <c r="G38" s="7">
        <f t="shared" si="0"/>
        <v>22.873979542440807</v>
      </c>
      <c r="K38" s="14">
        <f>LN(C38/E3)</f>
        <v>-0.64403747652519672</v>
      </c>
    </row>
    <row r="41" spans="1:21" x14ac:dyDescent="0.3">
      <c r="C41" s="13" t="s">
        <v>45</v>
      </c>
      <c r="D41" s="13"/>
      <c r="E41" s="13"/>
    </row>
    <row r="42" spans="1:21" x14ac:dyDescent="0.3">
      <c r="A42" t="s">
        <v>46</v>
      </c>
      <c r="C42" s="8" t="s">
        <v>47</v>
      </c>
      <c r="D42" s="8"/>
      <c r="E42" s="8" t="s">
        <v>48</v>
      </c>
      <c r="F42" s="9">
        <f>10*10^3</f>
        <v>10000</v>
      </c>
      <c r="G42" s="8" t="s">
        <v>3</v>
      </c>
      <c r="R42" t="s">
        <v>49</v>
      </c>
      <c r="U42" t="s">
        <v>50</v>
      </c>
    </row>
    <row r="46" spans="1:21" x14ac:dyDescent="0.3">
      <c r="A46" t="s">
        <v>51</v>
      </c>
      <c r="C46" s="8" t="s">
        <v>52</v>
      </c>
      <c r="D46" s="8"/>
      <c r="E46" s="8"/>
      <c r="F46" s="8"/>
      <c r="G46" s="8"/>
      <c r="H46" s="8">
        <v>5.94</v>
      </c>
      <c r="I46" s="8" t="s">
        <v>34</v>
      </c>
    </row>
    <row r="48" spans="1:21" x14ac:dyDescent="0.3">
      <c r="A48" t="s">
        <v>53</v>
      </c>
      <c r="C48" s="8" t="s">
        <v>54</v>
      </c>
      <c r="D48" s="8"/>
      <c r="E48" s="8"/>
      <c r="F48" s="8"/>
      <c r="G48" s="8"/>
      <c r="H48" s="8"/>
      <c r="I48" s="8"/>
      <c r="J48" s="8">
        <v>5.94</v>
      </c>
      <c r="K48" s="8" t="s">
        <v>34</v>
      </c>
    </row>
    <row r="49" spans="1:17" x14ac:dyDescent="0.3">
      <c r="P49">
        <v>13.5</v>
      </c>
      <c r="Q49">
        <v>0</v>
      </c>
    </row>
    <row r="50" spans="1:17" x14ac:dyDescent="0.3">
      <c r="A50" t="s">
        <v>55</v>
      </c>
      <c r="C50" s="2"/>
      <c r="D50" s="2"/>
      <c r="E50" s="2"/>
    </row>
    <row r="51" spans="1:17" x14ac:dyDescent="0.3">
      <c r="C51" s="4" t="s">
        <v>56</v>
      </c>
      <c r="D51" s="4"/>
      <c r="E51" s="4"/>
      <c r="F51" s="4"/>
      <c r="G51" s="4"/>
      <c r="H51" s="5"/>
      <c r="I51" s="4"/>
      <c r="J51" s="4"/>
    </row>
    <row r="52" spans="1:17" x14ac:dyDescent="0.3">
      <c r="C52" s="4" t="s">
        <v>40</v>
      </c>
      <c r="D52" s="4" t="s">
        <v>41</v>
      </c>
      <c r="E52" s="6"/>
      <c r="F52" s="4"/>
      <c r="G52" s="4"/>
      <c r="H52" s="4" t="s">
        <v>57</v>
      </c>
      <c r="I52" s="4"/>
      <c r="J52" s="4"/>
      <c r="K52" s="4"/>
      <c r="L52" s="4" t="s">
        <v>43</v>
      </c>
      <c r="M52" s="4"/>
      <c r="N52" s="4"/>
      <c r="O52" s="4"/>
      <c r="P52" s="4"/>
      <c r="Q52" s="4"/>
    </row>
    <row r="53" spans="1:17" x14ac:dyDescent="0.3">
      <c r="C53" s="4">
        <f>0</f>
        <v>0</v>
      </c>
      <c r="D53" s="7">
        <v>5.95</v>
      </c>
      <c r="H53" s="7">
        <f>LN(D53)</f>
        <v>1.7833912195575383</v>
      </c>
      <c r="L53" s="14">
        <f>LN(D53/H46)</f>
        <v>1.68208618298488E-3</v>
      </c>
    </row>
    <row r="54" spans="1:17" x14ac:dyDescent="0.3">
      <c r="C54" s="4">
        <f>5</f>
        <v>5</v>
      </c>
      <c r="D54" s="7">
        <v>3.85</v>
      </c>
      <c r="H54" s="7">
        <f t="shared" ref="H54:H74" si="2">LN(D54)</f>
        <v>1.3480731482996928</v>
      </c>
      <c r="I54" s="2"/>
      <c r="L54" s="14">
        <f>LN(D54/H46)</f>
        <v>-0.43363598507486073</v>
      </c>
    </row>
    <row r="55" spans="1:17" x14ac:dyDescent="0.3">
      <c r="C55" s="4">
        <v>10</v>
      </c>
      <c r="D55" s="7">
        <v>2.4500000000000002</v>
      </c>
      <c r="H55" s="7">
        <f t="shared" si="2"/>
        <v>0.89608802455663572</v>
      </c>
      <c r="L55" s="14">
        <f>LN(D55/H46)</f>
        <v>-0.88562110881791789</v>
      </c>
    </row>
    <row r="56" spans="1:17" x14ac:dyDescent="0.3">
      <c r="C56" s="4">
        <f>C55+5</f>
        <v>15</v>
      </c>
      <c r="D56" s="7">
        <v>1.6</v>
      </c>
      <c r="H56" s="7">
        <f t="shared" si="2"/>
        <v>0.47000362924573563</v>
      </c>
      <c r="L56" s="14">
        <f>LN(D56/H46)</f>
        <v>-1.3117055041288179</v>
      </c>
    </row>
    <row r="57" spans="1:17" x14ac:dyDescent="0.3">
      <c r="C57" s="4">
        <f>C56+5</f>
        <v>20</v>
      </c>
      <c r="D57" s="7">
        <v>1.0900000000000001</v>
      </c>
      <c r="H57" s="7">
        <f t="shared" si="2"/>
        <v>8.6177696241052412E-2</v>
      </c>
      <c r="L57" s="14">
        <f>LN(D57/H46)</f>
        <v>-1.6955314371335013</v>
      </c>
    </row>
    <row r="58" spans="1:17" x14ac:dyDescent="0.3">
      <c r="C58" s="4">
        <f t="shared" ref="C58:C74" si="3">C57+5</f>
        <v>25</v>
      </c>
      <c r="D58" s="23">
        <v>0.7</v>
      </c>
      <c r="H58" s="7">
        <f t="shared" si="2"/>
        <v>-0.35667494393873245</v>
      </c>
      <c r="L58" s="14">
        <f>LN(D58/H46)</f>
        <v>-2.1383840773132858</v>
      </c>
    </row>
    <row r="59" spans="1:17" x14ac:dyDescent="0.3">
      <c r="C59" s="4">
        <f t="shared" si="3"/>
        <v>30</v>
      </c>
      <c r="D59" s="23">
        <v>0.46300000000000002</v>
      </c>
      <c r="H59" s="7">
        <f t="shared" si="2"/>
        <v>-0.77002822489590295</v>
      </c>
      <c r="L59" s="14">
        <f>LN(D59/H46)</f>
        <v>-2.5517373582704566</v>
      </c>
    </row>
    <row r="60" spans="1:17" x14ac:dyDescent="0.3">
      <c r="C60" s="4">
        <f t="shared" si="3"/>
        <v>35</v>
      </c>
      <c r="D60" s="23">
        <v>0.307</v>
      </c>
      <c r="H60" s="7">
        <f t="shared" si="2"/>
        <v>-1.18090753139494</v>
      </c>
      <c r="L60" s="14">
        <f>LN(D60/H46)</f>
        <v>-2.9626166647694934</v>
      </c>
    </row>
    <row r="61" spans="1:17" x14ac:dyDescent="0.3">
      <c r="C61" s="4">
        <f t="shared" si="3"/>
        <v>40</v>
      </c>
      <c r="D61" s="23">
        <v>0.20300000000000001</v>
      </c>
      <c r="E61" s="2"/>
      <c r="H61" s="7">
        <f t="shared" si="2"/>
        <v>-1.5945492999403497</v>
      </c>
      <c r="L61" s="14">
        <f>LN(D61/H46)</f>
        <v>-3.3762584333149031</v>
      </c>
    </row>
    <row r="62" spans="1:17" x14ac:dyDescent="0.3">
      <c r="C62" s="4">
        <f t="shared" si="3"/>
        <v>45</v>
      </c>
      <c r="D62" s="23">
        <v>0.13500000000000001</v>
      </c>
      <c r="E62" s="2"/>
      <c r="H62" s="7">
        <f t="shared" si="2"/>
        <v>-2.0024805005437076</v>
      </c>
      <c r="L62" s="14">
        <f>LN(D62/H46)</f>
        <v>-3.784189633918261</v>
      </c>
    </row>
    <row r="63" spans="1:17" x14ac:dyDescent="0.3">
      <c r="C63" s="4">
        <f t="shared" si="3"/>
        <v>50</v>
      </c>
      <c r="D63" s="23">
        <v>8.8999999999999996E-2</v>
      </c>
      <c r="E63" s="2"/>
      <c r="H63" s="7">
        <f t="shared" si="2"/>
        <v>-2.4191189092499972</v>
      </c>
      <c r="L63" s="14">
        <f>LN(D63/H46)</f>
        <v>-4.2008280426245506</v>
      </c>
    </row>
    <row r="64" spans="1:17" x14ac:dyDescent="0.3">
      <c r="C64" s="4">
        <f t="shared" si="3"/>
        <v>55</v>
      </c>
      <c r="D64" s="23">
        <v>0.06</v>
      </c>
      <c r="H64" s="7">
        <f t="shared" si="2"/>
        <v>-2.8134107167600364</v>
      </c>
      <c r="L64" s="14">
        <f>LN(D64/H46)</f>
        <v>-4.5951198501345898</v>
      </c>
    </row>
    <row r="65" spans="3:30" x14ac:dyDescent="0.3">
      <c r="C65" s="4">
        <f t="shared" si="3"/>
        <v>60</v>
      </c>
      <c r="D65" s="23">
        <v>0.04</v>
      </c>
      <c r="H65" s="7">
        <f t="shared" si="2"/>
        <v>-3.2188758248682006</v>
      </c>
      <c r="L65" s="14">
        <f>LN(D65/H46)</f>
        <v>-5.0005849582427544</v>
      </c>
    </row>
    <row r="66" spans="3:30" x14ac:dyDescent="0.3">
      <c r="C66" s="4">
        <f t="shared" si="3"/>
        <v>65</v>
      </c>
      <c r="D66" s="23">
        <v>2.7E-2</v>
      </c>
      <c r="H66" s="7">
        <f t="shared" si="2"/>
        <v>-3.6119184129778081</v>
      </c>
      <c r="L66" s="14">
        <f>LN(D66/H46)</f>
        <v>-5.393627546352362</v>
      </c>
    </row>
    <row r="67" spans="3:30" ht="15" customHeight="1" x14ac:dyDescent="0.3">
      <c r="C67" s="4">
        <f t="shared" si="3"/>
        <v>70</v>
      </c>
      <c r="D67" s="23">
        <v>1.7999999999999999E-2</v>
      </c>
      <c r="H67" s="4">
        <f t="shared" si="2"/>
        <v>-4.0173835210859723</v>
      </c>
      <c r="L67" s="14">
        <f>LN(D67/H46)</f>
        <v>-5.7990926544605257</v>
      </c>
      <c r="T67" t="s">
        <v>59</v>
      </c>
      <c r="W67" t="s">
        <v>60</v>
      </c>
      <c r="AD67" t="s">
        <v>4</v>
      </c>
    </row>
    <row r="68" spans="3:30" x14ac:dyDescent="0.3">
      <c r="C68" s="4">
        <f t="shared" si="3"/>
        <v>75</v>
      </c>
      <c r="D68" s="23">
        <v>1.2E-2</v>
      </c>
      <c r="H68" s="7">
        <f t="shared" si="2"/>
        <v>-4.4228486291941369</v>
      </c>
      <c r="L68" s="14">
        <f>LN(D68/H46)</f>
        <v>-6.2045577625686903</v>
      </c>
    </row>
    <row r="69" spans="3:30" x14ac:dyDescent="0.3">
      <c r="C69" s="4">
        <f t="shared" si="3"/>
        <v>80</v>
      </c>
      <c r="D69" s="23">
        <v>8.0000000000000002E-3</v>
      </c>
      <c r="H69" s="7">
        <f t="shared" si="2"/>
        <v>-4.8283137373023015</v>
      </c>
      <c r="L69" s="14">
        <f>LN(D69/H46)</f>
        <v>-6.6100228706768549</v>
      </c>
    </row>
    <row r="70" spans="3:30" x14ac:dyDescent="0.3">
      <c r="C70" s="4">
        <f t="shared" si="3"/>
        <v>85</v>
      </c>
      <c r="D70" s="23">
        <v>6.0000000000000001E-3</v>
      </c>
      <c r="H70" s="7">
        <f t="shared" si="2"/>
        <v>-5.1159958097540823</v>
      </c>
      <c r="L70" s="14">
        <f>LN(D70/H46)</f>
        <v>-6.8977049431286357</v>
      </c>
    </row>
    <row r="71" spans="3:30" x14ac:dyDescent="0.3">
      <c r="C71" s="4">
        <f t="shared" si="3"/>
        <v>90</v>
      </c>
      <c r="D71" s="23">
        <v>4.0000000000000001E-3</v>
      </c>
      <c r="H71" s="7">
        <f t="shared" si="2"/>
        <v>-5.521460917862246</v>
      </c>
      <c r="L71" s="14">
        <f>LN(D71/H46)</f>
        <v>-7.3031700512368003</v>
      </c>
    </row>
    <row r="72" spans="3:30" x14ac:dyDescent="0.3">
      <c r="C72" s="4">
        <f t="shared" si="3"/>
        <v>95</v>
      </c>
      <c r="D72" s="23">
        <v>3.0000000000000001E-3</v>
      </c>
      <c r="H72" s="7">
        <f t="shared" si="2"/>
        <v>-5.8091429903140277</v>
      </c>
      <c r="L72" s="14">
        <f>LN(D72/H46)</f>
        <v>-7.5908521236885811</v>
      </c>
    </row>
    <row r="73" spans="3:30" x14ac:dyDescent="0.3">
      <c r="C73" s="4">
        <f t="shared" si="3"/>
        <v>100</v>
      </c>
      <c r="D73" s="23">
        <v>2E-3</v>
      </c>
      <c r="H73" s="7">
        <f t="shared" si="2"/>
        <v>-6.2146080984221914</v>
      </c>
      <c r="L73" s="14">
        <f>LN(D73/H46)</f>
        <v>-7.9963172317967457</v>
      </c>
    </row>
    <row r="74" spans="3:30" x14ac:dyDescent="0.3">
      <c r="C74" s="4">
        <f t="shared" si="3"/>
        <v>105</v>
      </c>
      <c r="D74" s="23">
        <v>1E-3</v>
      </c>
      <c r="E74" s="6" t="s">
        <v>58</v>
      </c>
      <c r="H74" s="7">
        <f t="shared" si="2"/>
        <v>-6.9077552789821368</v>
      </c>
      <c r="L74" s="14">
        <f>LN(D74/H46)</f>
        <v>-8.6894644123566902</v>
      </c>
    </row>
    <row r="82" spans="1:38" x14ac:dyDescent="0.3">
      <c r="C82" s="4" t="s">
        <v>62</v>
      </c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</row>
    <row r="83" spans="1:38" x14ac:dyDescent="0.3">
      <c r="A83" t="s">
        <v>61</v>
      </c>
      <c r="R83">
        <v>9.6</v>
      </c>
      <c r="S83">
        <v>0</v>
      </c>
    </row>
    <row r="84" spans="1:38" x14ac:dyDescent="0.3">
      <c r="C84" s="4" t="s">
        <v>63</v>
      </c>
      <c r="D84" s="4"/>
      <c r="E84" s="4"/>
      <c r="F84" s="4"/>
      <c r="G84" s="4"/>
      <c r="H84" s="4"/>
      <c r="I84" s="5" t="s">
        <v>64</v>
      </c>
      <c r="J84" s="5"/>
      <c r="K84" s="5"/>
      <c r="L84" s="4"/>
      <c r="M84" s="4"/>
      <c r="N84" s="4">
        <v>5.93</v>
      </c>
    </row>
    <row r="85" spans="1:38" x14ac:dyDescent="0.3">
      <c r="C85" s="4" t="s">
        <v>40</v>
      </c>
      <c r="D85" s="4" t="s">
        <v>41</v>
      </c>
      <c r="E85" s="6"/>
      <c r="F85" s="4"/>
      <c r="G85" s="4"/>
      <c r="I85" s="4" t="s">
        <v>65</v>
      </c>
      <c r="J85" s="4"/>
      <c r="K85" s="4"/>
      <c r="L85" s="4"/>
      <c r="M85" s="4"/>
      <c r="N85" s="4" t="s">
        <v>43</v>
      </c>
      <c r="O85" s="4"/>
      <c r="P85" s="4"/>
      <c r="Q85" s="4"/>
      <c r="R85" s="4"/>
      <c r="S85" s="4"/>
    </row>
    <row r="86" spans="1:38" x14ac:dyDescent="0.3">
      <c r="C86" s="4">
        <f>0</f>
        <v>0</v>
      </c>
      <c r="D86" s="4">
        <v>5.94</v>
      </c>
      <c r="I86" s="7">
        <f>LN(D86)</f>
        <v>1.7817091333745536</v>
      </c>
      <c r="N86" s="14">
        <f>LN(D86/N84)</f>
        <v>1.6849203649196673E-3</v>
      </c>
    </row>
    <row r="87" spans="1:38" x14ac:dyDescent="0.3">
      <c r="C87" s="4">
        <f>5</f>
        <v>5</v>
      </c>
      <c r="D87" s="4">
        <v>2.85</v>
      </c>
      <c r="H87" s="2"/>
      <c r="I87" s="7">
        <f t="shared" ref="I87:I100" si="4">LN(D87)</f>
        <v>1.0473189942805592</v>
      </c>
      <c r="N87" s="14">
        <f>LN(D87/N84)</f>
        <v>-0.73270521872907479</v>
      </c>
    </row>
    <row r="88" spans="1:38" x14ac:dyDescent="0.3">
      <c r="C88" s="4">
        <v>10</v>
      </c>
      <c r="D88" s="4">
        <v>1.45</v>
      </c>
      <c r="I88" s="7">
        <f t="shared" si="4"/>
        <v>0.37156355643248301</v>
      </c>
      <c r="N88" s="14">
        <f>LN(D88/N84)</f>
        <v>-1.4084606565771509</v>
      </c>
    </row>
    <row r="89" spans="1:38" x14ac:dyDescent="0.3">
      <c r="C89" s="4">
        <f>C88+5</f>
        <v>15</v>
      </c>
      <c r="D89" s="4">
        <v>0.82299999999999995</v>
      </c>
      <c r="I89" s="7">
        <f t="shared" si="4"/>
        <v>-0.19479907830506729</v>
      </c>
      <c r="N89" s="14">
        <f>LN(D89/N84)</f>
        <v>-1.9748232913147015</v>
      </c>
    </row>
    <row r="90" spans="1:38" x14ac:dyDescent="0.3">
      <c r="C90" s="4">
        <f>C89+5</f>
        <v>20</v>
      </c>
      <c r="D90" s="4">
        <v>0.438</v>
      </c>
      <c r="I90" s="7">
        <f t="shared" si="4"/>
        <v>-0.82553636860569091</v>
      </c>
      <c r="N90" s="14">
        <f>LN(D90/N84)</f>
        <v>-2.6055605816153249</v>
      </c>
    </row>
    <row r="91" spans="1:38" x14ac:dyDescent="0.3">
      <c r="C91" s="4">
        <f t="shared" ref="C91:C100" si="5">C90+5</f>
        <v>25</v>
      </c>
      <c r="D91" s="4">
        <v>0.23699999999999999</v>
      </c>
      <c r="I91" s="7">
        <f t="shared" si="4"/>
        <v>-1.439695137847006</v>
      </c>
      <c r="N91" s="14">
        <f>LN(D91/N84)</f>
        <v>-3.2197193508566397</v>
      </c>
    </row>
    <row r="92" spans="1:38" x14ac:dyDescent="0.3">
      <c r="C92" s="4">
        <f t="shared" si="5"/>
        <v>30</v>
      </c>
      <c r="D92" s="4">
        <v>0.125</v>
      </c>
      <c r="I92" s="7">
        <f t="shared" si="4"/>
        <v>-2.0794415416798357</v>
      </c>
      <c r="N92" s="14">
        <f>LN(D92/N84)</f>
        <v>-3.8594657546894697</v>
      </c>
    </row>
    <row r="93" spans="1:38" x14ac:dyDescent="0.3">
      <c r="C93" s="4">
        <f t="shared" si="5"/>
        <v>35</v>
      </c>
      <c r="D93" s="4">
        <v>6.7000000000000004E-2</v>
      </c>
      <c r="E93" s="2"/>
      <c r="I93" s="7">
        <f t="shared" si="4"/>
        <v>-2.7030626595911711</v>
      </c>
      <c r="N93" s="14">
        <f>LN(D93/N84)</f>
        <v>-4.4830868726008051</v>
      </c>
    </row>
    <row r="94" spans="1:38" x14ac:dyDescent="0.3">
      <c r="C94" s="4">
        <f t="shared" si="5"/>
        <v>40</v>
      </c>
      <c r="D94" s="4">
        <v>3.5999999999999997E-2</v>
      </c>
      <c r="I94" s="7">
        <f t="shared" si="4"/>
        <v>-3.3242363405260273</v>
      </c>
      <c r="N94" s="14">
        <f>LN(D94/N84)</f>
        <v>-5.1042605535356609</v>
      </c>
    </row>
    <row r="95" spans="1:38" x14ac:dyDescent="0.3">
      <c r="C95" s="4">
        <f t="shared" si="5"/>
        <v>45</v>
      </c>
      <c r="D95" s="4">
        <v>1.9E-2</v>
      </c>
      <c r="I95" s="7">
        <f t="shared" si="4"/>
        <v>-3.9633162998156966</v>
      </c>
      <c r="N95" s="14">
        <f>LN(D95/N84)</f>
        <v>-5.7433405128253305</v>
      </c>
      <c r="AL95" t="s">
        <v>4</v>
      </c>
    </row>
    <row r="96" spans="1:38" x14ac:dyDescent="0.3">
      <c r="C96" s="4">
        <f t="shared" si="5"/>
        <v>50</v>
      </c>
      <c r="D96" s="4">
        <v>1.0999999999999999E-2</v>
      </c>
      <c r="I96" s="7">
        <f t="shared" si="4"/>
        <v>-4.5098600061837661</v>
      </c>
      <c r="N96" s="14">
        <f>LN(D96/N84)</f>
        <v>-6.2898842191934001</v>
      </c>
    </row>
    <row r="97" spans="1:17" x14ac:dyDescent="0.3">
      <c r="C97" s="4">
        <f t="shared" si="5"/>
        <v>55</v>
      </c>
      <c r="D97" s="4">
        <v>6.0000000000000001E-3</v>
      </c>
      <c r="I97" s="7">
        <f t="shared" si="4"/>
        <v>-5.1159958097540823</v>
      </c>
      <c r="N97" s="14">
        <f>LN(D97/N84)</f>
        <v>-6.8960200227637163</v>
      </c>
    </row>
    <row r="98" spans="1:17" x14ac:dyDescent="0.3">
      <c r="C98" s="4">
        <f t="shared" si="5"/>
        <v>60</v>
      </c>
      <c r="D98" s="4">
        <v>4.0000000000000001E-3</v>
      </c>
      <c r="I98" s="7">
        <f t="shared" si="4"/>
        <v>-5.521460917862246</v>
      </c>
      <c r="N98" s="14">
        <f>LN(D98/N84)</f>
        <v>-7.3014851308718809</v>
      </c>
    </row>
    <row r="99" spans="1:17" x14ac:dyDescent="0.3">
      <c r="C99" s="4">
        <f t="shared" si="5"/>
        <v>65</v>
      </c>
      <c r="D99" s="4">
        <v>2E-3</v>
      </c>
      <c r="I99" s="7">
        <f t="shared" si="4"/>
        <v>-6.2146080984221914</v>
      </c>
      <c r="N99" s="14">
        <f>LN(D99/N84)</f>
        <v>-7.9946323114318254</v>
      </c>
    </row>
    <row r="100" spans="1:17" x14ac:dyDescent="0.3">
      <c r="C100" s="4">
        <f t="shared" si="5"/>
        <v>70</v>
      </c>
      <c r="D100" s="4">
        <v>1E-3</v>
      </c>
      <c r="I100" s="7">
        <f t="shared" si="4"/>
        <v>-6.9077552789821368</v>
      </c>
    </row>
    <row r="101" spans="1:17" x14ac:dyDescent="0.3">
      <c r="C101" s="2"/>
      <c r="D101" s="2"/>
      <c r="E101" s="2"/>
    </row>
    <row r="105" spans="1:17" x14ac:dyDescent="0.3">
      <c r="B105" s="1"/>
      <c r="D105" s="4" t="s">
        <v>67</v>
      </c>
      <c r="E105" s="4"/>
      <c r="F105" s="4"/>
      <c r="G105" s="17">
        <f>1*10^7</f>
        <v>10000000</v>
      </c>
      <c r="H105" s="4" t="s">
        <v>3</v>
      </c>
    </row>
    <row r="106" spans="1:17" x14ac:dyDescent="0.3">
      <c r="A106" s="1" t="s">
        <v>66</v>
      </c>
      <c r="D106" s="4" t="s">
        <v>68</v>
      </c>
      <c r="E106" s="4"/>
      <c r="F106" s="4"/>
      <c r="G106" s="4"/>
      <c r="H106" s="4"/>
      <c r="L106" s="4" t="s">
        <v>69</v>
      </c>
      <c r="M106" s="4"/>
      <c r="N106" s="4"/>
      <c r="O106" s="4"/>
      <c r="P106" s="4"/>
    </row>
    <row r="107" spans="1:17" x14ac:dyDescent="0.3">
      <c r="D107" s="4" t="s">
        <v>70</v>
      </c>
      <c r="E107" s="4"/>
      <c r="F107" s="17">
        <f>1/((1/G105) + (1/G105))</f>
        <v>5000000</v>
      </c>
      <c r="G107" s="4"/>
      <c r="H107" s="4" t="s">
        <v>3</v>
      </c>
      <c r="L107" s="4" t="s">
        <v>70</v>
      </c>
      <c r="M107" s="4"/>
      <c r="N107" s="4"/>
      <c r="O107" s="17">
        <f>1/((1/G105)+(1/(5*10^6)))</f>
        <v>3333333.3333333335</v>
      </c>
      <c r="P107" s="4" t="s">
        <v>3</v>
      </c>
    </row>
    <row r="108" spans="1:17" x14ac:dyDescent="0.3">
      <c r="D108" s="4" t="s">
        <v>71</v>
      </c>
      <c r="E108" s="4"/>
      <c r="F108" s="4"/>
      <c r="G108" s="17">
        <f>S4</f>
        <v>2.2000000000000001E-6</v>
      </c>
      <c r="H108" s="4" t="s">
        <v>27</v>
      </c>
      <c r="L108" s="4" t="s">
        <v>71</v>
      </c>
      <c r="M108" s="4"/>
      <c r="N108" s="4"/>
      <c r="O108" s="4">
        <f>S4</f>
        <v>2.2000000000000001E-6</v>
      </c>
      <c r="P108" s="4" t="s">
        <v>27</v>
      </c>
    </row>
    <row r="109" spans="1:17" x14ac:dyDescent="0.3">
      <c r="D109" s="4" t="s">
        <v>72</v>
      </c>
      <c r="E109" s="4"/>
      <c r="F109" s="4"/>
      <c r="G109" s="7">
        <f>G108*F107</f>
        <v>11</v>
      </c>
      <c r="H109" s="4" t="s">
        <v>36</v>
      </c>
      <c r="L109" s="4" t="s">
        <v>72</v>
      </c>
      <c r="M109" s="4"/>
      <c r="N109" s="4"/>
      <c r="O109" s="17">
        <f>O107*O108</f>
        <v>7.3333333333333339</v>
      </c>
      <c r="P109" s="4" t="s">
        <v>36</v>
      </c>
    </row>
    <row r="110" spans="1:17" x14ac:dyDescent="0.3">
      <c r="D110" s="4" t="s">
        <v>73</v>
      </c>
      <c r="E110" s="4"/>
      <c r="F110" s="4"/>
      <c r="G110" s="7">
        <f>D152</f>
        <v>12.406947890818858</v>
      </c>
      <c r="H110" s="4" t="s">
        <v>36</v>
      </c>
      <c r="L110" s="4" t="s">
        <v>73</v>
      </c>
      <c r="M110" s="4"/>
      <c r="N110" s="4"/>
      <c r="O110" s="4"/>
      <c r="P110" s="15">
        <f>AD170</f>
        <v>8.1900081900081894</v>
      </c>
      <c r="Q110" s="4" t="s">
        <v>36</v>
      </c>
    </row>
    <row r="111" spans="1:17" x14ac:dyDescent="0.3">
      <c r="D111" s="4" t="s">
        <v>74</v>
      </c>
      <c r="E111" s="4"/>
      <c r="F111" s="7">
        <f>ABS(G110-G109)/G109*100</f>
        <v>12.790435371080521</v>
      </c>
      <c r="G111" s="4" t="s">
        <v>75</v>
      </c>
      <c r="H111" s="4"/>
      <c r="L111" s="4" t="s">
        <v>74</v>
      </c>
      <c r="M111" s="4"/>
      <c r="N111" s="7">
        <f>ABS(P110-O109)/O109*100</f>
        <v>11.681929863748028</v>
      </c>
      <c r="O111" s="4" t="s">
        <v>75</v>
      </c>
      <c r="P111" s="4"/>
    </row>
    <row r="113" spans="1:18" x14ac:dyDescent="0.3">
      <c r="M113" s="4" t="s">
        <v>76</v>
      </c>
      <c r="N113" s="4"/>
      <c r="O113" s="4" t="s">
        <v>77</v>
      </c>
      <c r="P113" s="4"/>
      <c r="Q113" s="4"/>
      <c r="R113" s="4"/>
    </row>
    <row r="116" spans="1:18" x14ac:dyDescent="0.3">
      <c r="A116">
        <v>14</v>
      </c>
      <c r="G116" s="2"/>
      <c r="H116" s="2"/>
      <c r="I116" s="2"/>
      <c r="J116" s="2"/>
      <c r="K116" s="2"/>
      <c r="L116" s="2"/>
      <c r="M116" s="2"/>
      <c r="N116" s="2"/>
    </row>
    <row r="117" spans="1:18" x14ac:dyDescent="0.3">
      <c r="B117" s="25" t="s">
        <v>78</v>
      </c>
      <c r="C117" s="25"/>
      <c r="D117" s="25" t="s">
        <v>105</v>
      </c>
      <c r="E117" s="25"/>
      <c r="H117" s="24"/>
    </row>
    <row r="118" spans="1:18" x14ac:dyDescent="0.3">
      <c r="B118" s="26" t="s">
        <v>79</v>
      </c>
      <c r="C118" s="26"/>
      <c r="D118" s="26"/>
      <c r="E118" s="26">
        <v>3.13</v>
      </c>
    </row>
    <row r="119" spans="1:18" x14ac:dyDescent="0.3">
      <c r="B119" s="26" t="s">
        <v>80</v>
      </c>
      <c r="C119" s="26"/>
      <c r="D119" s="26">
        <v>7.1900000000000006E-2</v>
      </c>
      <c r="E119" s="19"/>
      <c r="F119" s="18"/>
    </row>
    <row r="120" spans="1:18" x14ac:dyDescent="0.3">
      <c r="B120" s="27" t="s">
        <v>81</v>
      </c>
      <c r="C120" s="27"/>
      <c r="D120" s="27"/>
      <c r="E120" s="28">
        <f>POWER(D119,-1)</f>
        <v>13.908205841446453</v>
      </c>
    </row>
    <row r="121" spans="1:18" x14ac:dyDescent="0.3">
      <c r="C121" s="22"/>
      <c r="D121" s="22"/>
    </row>
    <row r="122" spans="1:18" x14ac:dyDescent="0.3">
      <c r="B122" s="25" t="s">
        <v>82</v>
      </c>
      <c r="C122" s="25"/>
    </row>
    <row r="124" spans="1:18" x14ac:dyDescent="0.3">
      <c r="B124" s="25" t="s">
        <v>83</v>
      </c>
      <c r="C124" s="29">
        <f>13.3</f>
        <v>13.3</v>
      </c>
    </row>
    <row r="126" spans="1:18" x14ac:dyDescent="0.3">
      <c r="B126" s="30" t="s">
        <v>107</v>
      </c>
      <c r="C126" s="30"/>
      <c r="D126" s="30"/>
      <c r="E126" s="30"/>
    </row>
    <row r="132" spans="1:4" x14ac:dyDescent="0.3">
      <c r="A132">
        <v>15</v>
      </c>
    </row>
    <row r="133" spans="1:4" x14ac:dyDescent="0.3">
      <c r="B133" s="25" t="s">
        <v>85</v>
      </c>
      <c r="C133" s="31">
        <f>E7</f>
        <v>10000000</v>
      </c>
    </row>
    <row r="134" spans="1:4" x14ac:dyDescent="0.3">
      <c r="B134" s="25" t="s">
        <v>86</v>
      </c>
      <c r="C134" s="32">
        <f>S4</f>
        <v>2.2000000000000001E-6</v>
      </c>
    </row>
    <row r="136" spans="1:4" x14ac:dyDescent="0.3">
      <c r="B136" s="25" t="s">
        <v>87</v>
      </c>
      <c r="C136" s="25"/>
      <c r="D136" s="25"/>
    </row>
    <row r="137" spans="1:4" x14ac:dyDescent="0.3">
      <c r="A137" t="s">
        <v>4</v>
      </c>
    </row>
    <row r="138" spans="1:4" x14ac:dyDescent="0.3">
      <c r="B138" s="25" t="s">
        <v>88</v>
      </c>
      <c r="C138" s="31">
        <f>C133*C134</f>
        <v>22</v>
      </c>
    </row>
    <row r="140" spans="1:4" x14ac:dyDescent="0.3">
      <c r="B140" s="25" t="s">
        <v>89</v>
      </c>
      <c r="C140" s="25"/>
      <c r="D140" s="25"/>
    </row>
    <row r="142" spans="1:4" x14ac:dyDescent="0.3">
      <c r="B142" s="25" t="s">
        <v>90</v>
      </c>
      <c r="C142" s="31">
        <f>5*C138</f>
        <v>110</v>
      </c>
    </row>
    <row r="149" spans="1:6" x14ac:dyDescent="0.3">
      <c r="A149">
        <v>17</v>
      </c>
    </row>
    <row r="150" spans="1:6" x14ac:dyDescent="0.3">
      <c r="B150" s="25" t="s">
        <v>78</v>
      </c>
      <c r="C150" s="25"/>
      <c r="D150" s="25" t="s">
        <v>106</v>
      </c>
      <c r="E150" s="25"/>
    </row>
    <row r="151" spans="1:6" x14ac:dyDescent="0.3">
      <c r="B151" s="26" t="s">
        <v>91</v>
      </c>
      <c r="C151" s="26"/>
      <c r="D151" s="26">
        <v>-8.0600000000000005E-2</v>
      </c>
    </row>
    <row r="152" spans="1:6" x14ac:dyDescent="0.3">
      <c r="B152" s="25" t="s">
        <v>81</v>
      </c>
      <c r="C152" s="25"/>
      <c r="D152" s="29">
        <f>POWER(D151,-1)*-1</f>
        <v>12.406947890818858</v>
      </c>
      <c r="E152" s="18"/>
      <c r="F152" s="18"/>
    </row>
    <row r="153" spans="1:6" x14ac:dyDescent="0.3">
      <c r="B153" s="18"/>
      <c r="C153" s="18"/>
      <c r="D153" s="18"/>
      <c r="E153" s="18"/>
      <c r="F153" s="18"/>
    </row>
    <row r="154" spans="1:6" x14ac:dyDescent="0.3">
      <c r="B154" s="20"/>
      <c r="C154" s="18"/>
      <c r="D154" s="18"/>
      <c r="E154" s="18"/>
      <c r="F154" s="18"/>
    </row>
    <row r="155" spans="1:6" x14ac:dyDescent="0.3">
      <c r="B155" s="20"/>
      <c r="C155" s="21"/>
      <c r="D155" s="18"/>
      <c r="E155" s="18"/>
      <c r="F155" s="18"/>
    </row>
    <row r="156" spans="1:6" x14ac:dyDescent="0.3">
      <c r="B156" s="18"/>
      <c r="C156" s="18"/>
      <c r="D156" s="18"/>
      <c r="E156" s="18"/>
      <c r="F156" s="18"/>
    </row>
    <row r="160" spans="1:6" x14ac:dyDescent="0.3">
      <c r="A160">
        <v>18</v>
      </c>
      <c r="B160" s="25" t="s">
        <v>82</v>
      </c>
      <c r="C160" s="25"/>
    </row>
    <row r="161" spans="1:30" x14ac:dyDescent="0.3">
      <c r="B161" s="33"/>
      <c r="C161" s="33"/>
    </row>
    <row r="162" spans="1:30" x14ac:dyDescent="0.3">
      <c r="B162" s="25" t="s">
        <v>83</v>
      </c>
      <c r="C162" s="29">
        <f>13.2</f>
        <v>13.2</v>
      </c>
      <c r="D162" t="s">
        <v>84</v>
      </c>
    </row>
    <row r="167" spans="1:30" x14ac:dyDescent="0.3">
      <c r="A167">
        <v>20</v>
      </c>
      <c r="B167" s="25" t="s">
        <v>78</v>
      </c>
      <c r="C167" s="25"/>
      <c r="D167" s="25" t="s">
        <v>108</v>
      </c>
      <c r="E167" s="25"/>
    </row>
    <row r="169" spans="1:30" x14ac:dyDescent="0.3">
      <c r="B169" s="25" t="s">
        <v>92</v>
      </c>
      <c r="C169" s="25"/>
      <c r="D169" s="25"/>
      <c r="AA169" s="5" t="s">
        <v>91</v>
      </c>
      <c r="AB169" s="5"/>
      <c r="AC169" s="5">
        <v>-0.1221</v>
      </c>
    </row>
    <row r="170" spans="1:30" x14ac:dyDescent="0.3">
      <c r="AA170" s="4" t="s">
        <v>81</v>
      </c>
      <c r="AB170" s="4"/>
      <c r="AC170" s="4"/>
      <c r="AD170" s="7">
        <f>POWER(AC169,-1)*-1</f>
        <v>8.1900081900081894</v>
      </c>
    </row>
    <row r="171" spans="1:30" x14ac:dyDescent="0.3">
      <c r="B171" s="25" t="s">
        <v>93</v>
      </c>
      <c r="C171" s="25">
        <v>-0.1221</v>
      </c>
    </row>
    <row r="172" spans="1:30" x14ac:dyDescent="0.3">
      <c r="B172" s="25" t="s">
        <v>83</v>
      </c>
      <c r="C172" s="29">
        <f>1/C171*-1</f>
        <v>8.1900081900081894</v>
      </c>
      <c r="D172" t="s">
        <v>94</v>
      </c>
    </row>
    <row r="176" spans="1:30" x14ac:dyDescent="0.3">
      <c r="A176">
        <v>21</v>
      </c>
      <c r="B176" s="25" t="s">
        <v>82</v>
      </c>
      <c r="C176" s="25"/>
    </row>
    <row r="178" spans="2:7" x14ac:dyDescent="0.3">
      <c r="B178" s="25" t="s">
        <v>83</v>
      </c>
      <c r="C178" s="29">
        <v>9.6</v>
      </c>
      <c r="D178" t="s">
        <v>84</v>
      </c>
    </row>
    <row r="182" spans="2:7" x14ac:dyDescent="0.3">
      <c r="B182" t="s">
        <v>95</v>
      </c>
      <c r="C182" s="1" t="s">
        <v>96</v>
      </c>
      <c r="D182" s="1"/>
      <c r="E182" s="1"/>
      <c r="F182" s="1"/>
      <c r="G182" s="1"/>
    </row>
    <row r="183" spans="2:7" x14ac:dyDescent="0.3">
      <c r="C183" s="1" t="s">
        <v>97</v>
      </c>
      <c r="D183" s="1" t="s">
        <v>98</v>
      </c>
      <c r="E183" s="1"/>
      <c r="F183" s="1"/>
      <c r="G183" s="1"/>
    </row>
    <row r="184" spans="2:7" x14ac:dyDescent="0.3">
      <c r="C184" s="1" t="s">
        <v>99</v>
      </c>
      <c r="D184" s="1"/>
      <c r="E184" s="1" t="s">
        <v>100</v>
      </c>
      <c r="F184" s="1"/>
      <c r="G184" s="1"/>
    </row>
    <row r="185" spans="2:7" x14ac:dyDescent="0.3">
      <c r="C185" s="1" t="s">
        <v>101</v>
      </c>
      <c r="D185" s="1"/>
      <c r="E185" s="1"/>
      <c r="F185" s="1"/>
      <c r="G185" s="1"/>
    </row>
    <row r="186" spans="2:7" x14ac:dyDescent="0.3">
      <c r="C186" s="1" t="s">
        <v>102</v>
      </c>
      <c r="D186" s="1"/>
      <c r="E186" s="1"/>
      <c r="F186" s="1"/>
      <c r="G186" s="1"/>
    </row>
    <row r="187" spans="2:7" x14ac:dyDescent="0.3">
      <c r="C187" s="1" t="s">
        <v>103</v>
      </c>
      <c r="D187" s="1"/>
      <c r="E187" s="1"/>
      <c r="F187" s="1"/>
      <c r="G187" s="1"/>
    </row>
  </sheetData>
  <mergeCells count="1">
    <mergeCell ref="B126:E126"/>
  </mergeCells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João Pereira</dc:creator>
  <cp:keywords/>
  <dc:description/>
  <cp:lastModifiedBy>António Daniel</cp:lastModifiedBy>
  <cp:revision/>
  <dcterms:created xsi:type="dcterms:W3CDTF">2020-11-19T20:12:38Z</dcterms:created>
  <dcterms:modified xsi:type="dcterms:W3CDTF">2020-11-27T22:13:33Z</dcterms:modified>
  <cp:category/>
  <cp:contentStatus/>
</cp:coreProperties>
</file>