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EXCEL/"/>
    </mc:Choice>
  </mc:AlternateContent>
  <xr:revisionPtr revIDLastSave="1083" documentId="8_{5FEC7D2C-8789-4356-A85A-E02D81EB9E40}" xr6:coauthVersionLast="45" xr6:coauthVersionMax="45" xr10:uidLastSave="{BD239F17-033B-4FA9-BD16-9F83D7B70392}"/>
  <bookViews>
    <workbookView xWindow="-120" yWindow="-120" windowWidth="20730" windowHeight="11310" xr2:uid="{D5E1AA74-D045-4281-84CF-8575FECD8785}"/>
  </bookViews>
  <sheets>
    <sheet name="Folha1" sheetId="2" r:id="rId1"/>
    <sheet name="Folh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7" i="2" l="1"/>
  <c r="E85" i="2"/>
  <c r="F78" i="2"/>
  <c r="D172" i="2"/>
  <c r="D174" i="2"/>
  <c r="E164" i="2"/>
  <c r="D162" i="2"/>
  <c r="D160" i="2"/>
  <c r="D154" i="2"/>
  <c r="D151" i="2"/>
  <c r="H144" i="2"/>
  <c r="H143" i="2"/>
  <c r="H142" i="2"/>
  <c r="H141" i="2"/>
  <c r="H140" i="2"/>
  <c r="D140" i="2"/>
  <c r="K109" i="2"/>
  <c r="K110" i="2"/>
  <c r="K111" i="2"/>
  <c r="K112" i="2"/>
  <c r="K108" i="2"/>
  <c r="K107" i="2"/>
  <c r="J112" i="2"/>
  <c r="J111" i="2"/>
  <c r="J110" i="2"/>
  <c r="J109" i="2"/>
  <c r="J108" i="2"/>
  <c r="J107" i="2"/>
  <c r="E112" i="2"/>
  <c r="E111" i="2"/>
  <c r="E110" i="2"/>
  <c r="E109" i="2"/>
  <c r="E108" i="2"/>
  <c r="E107" i="2"/>
  <c r="K103" i="2"/>
  <c r="G102" i="2"/>
  <c r="D72" i="2"/>
  <c r="D68" i="2"/>
  <c r="D57" i="2"/>
  <c r="D52" i="2"/>
  <c r="F22" i="2"/>
  <c r="F23" i="2" s="1"/>
  <c r="F24" i="2" s="1"/>
  <c r="F25" i="2" s="1"/>
  <c r="F26" i="2" s="1"/>
  <c r="F21" i="2"/>
  <c r="F20" i="2"/>
  <c r="F19" i="2"/>
  <c r="E21" i="2"/>
  <c r="E22" i="2"/>
  <c r="E23" i="2"/>
  <c r="E24" i="2"/>
  <c r="E25" i="2"/>
  <c r="E26" i="2"/>
  <c r="E20" i="2"/>
  <c r="E19" i="2"/>
  <c r="D28" i="2"/>
  <c r="D19" i="2" a="1"/>
  <c r="D19" i="2" s="1"/>
  <c r="D20" i="2" a="1"/>
  <c r="D24" i="2" s="1"/>
  <c r="D142" i="2" l="1"/>
  <c r="D23" i="2"/>
  <c r="D22" i="2"/>
  <c r="D21" i="2"/>
  <c r="D20" i="2"/>
  <c r="D26" i="2"/>
  <c r="D25" i="2"/>
  <c r="K102" i="2" l="1"/>
  <c r="C102" i="2"/>
  <c r="C101" i="2"/>
  <c r="E83" i="2"/>
  <c r="F107" i="2" l="1"/>
  <c r="H87" i="2"/>
  <c r="E114" i="2"/>
  <c r="G112" i="2" s="1"/>
  <c r="H107" i="2"/>
  <c r="D109" i="2" l="1"/>
  <c r="D111" i="2"/>
  <c r="F112" i="2"/>
  <c r="F110" i="2"/>
  <c r="F111" i="2"/>
  <c r="D112" i="2"/>
  <c r="F108" i="2"/>
  <c r="D110" i="2"/>
  <c r="D108" i="2"/>
  <c r="D107" i="2"/>
  <c r="F109" i="2"/>
  <c r="G111" i="2"/>
  <c r="H108" i="2"/>
  <c r="H109" i="2" s="1"/>
  <c r="H110" i="2" s="1"/>
  <c r="H111" i="2" s="1"/>
  <c r="H112" i="2" s="1"/>
  <c r="G109" i="2"/>
  <c r="G107" i="2"/>
  <c r="G108" i="2"/>
  <c r="G110" i="2"/>
  <c r="L109" i="2" l="1"/>
  <c r="G114" i="2"/>
  <c r="I107" i="2"/>
  <c r="I108" i="2" s="1"/>
  <c r="I109" i="2" s="1"/>
  <c r="I110" i="2" s="1"/>
  <c r="I111" i="2" s="1"/>
  <c r="I112" i="2" s="1"/>
  <c r="G19" i="2"/>
  <c r="N112" i="2" l="1"/>
  <c r="M110" i="2"/>
  <c r="M112" i="2"/>
  <c r="M107" i="2"/>
  <c r="L112" i="2"/>
  <c r="L111" i="2"/>
  <c r="L108" i="2"/>
  <c r="M108" i="2"/>
  <c r="M111" i="2"/>
  <c r="L110" i="2"/>
  <c r="M109" i="2"/>
  <c r="N109" i="2"/>
  <c r="N111" i="2"/>
  <c r="N108" i="2"/>
  <c r="N107" i="2"/>
  <c r="L107" i="2"/>
  <c r="N110" i="2"/>
  <c r="G20" i="2" l="1"/>
  <c r="G21" i="2" s="1"/>
  <c r="G22" i="2" s="1"/>
  <c r="G23" i="2" s="1"/>
  <c r="G24" i="2" s="1"/>
  <c r="G25" i="2" s="1"/>
  <c r="G26" i="2" s="1"/>
  <c r="E28" i="2"/>
</calcChain>
</file>

<file path=xl/sharedStrings.xml><?xml version="1.0" encoding="utf-8"?>
<sst xmlns="http://schemas.openxmlformats.org/spreadsheetml/2006/main" count="78" uniqueCount="66">
  <si>
    <t>Turma 1DK</t>
  </si>
  <si>
    <t>1)</t>
  </si>
  <si>
    <t>Nº de de Registos(n)</t>
  </si>
  <si>
    <t>a)</t>
  </si>
  <si>
    <t>Frequencia absoluta ni</t>
  </si>
  <si>
    <t>Frequencia relativa fi</t>
  </si>
  <si>
    <t>Frequencia acumulada absoluta Fi</t>
  </si>
  <si>
    <t>Frequencia acumulada relativa Fri</t>
  </si>
  <si>
    <t>Total</t>
  </si>
  <si>
    <t>b)</t>
  </si>
  <si>
    <t>c)</t>
  </si>
  <si>
    <t>Média</t>
  </si>
  <si>
    <t>C.A:</t>
  </si>
  <si>
    <t>Mediana</t>
  </si>
  <si>
    <t>n=50, logo é par</t>
  </si>
  <si>
    <t>x(n/2)</t>
  </si>
  <si>
    <t>x(n/2+1)</t>
  </si>
  <si>
    <t>Moda</t>
  </si>
  <si>
    <t>d)</t>
  </si>
  <si>
    <t>Variância</t>
  </si>
  <si>
    <t>Desvio Padrão</t>
  </si>
  <si>
    <t>e)</t>
  </si>
  <si>
    <t>2)</t>
  </si>
  <si>
    <t>Dados ordenados</t>
  </si>
  <si>
    <t>Min</t>
  </si>
  <si>
    <t>Regra de Struges</t>
  </si>
  <si>
    <t>Max</t>
  </si>
  <si>
    <t>Amplitude da Amostra</t>
  </si>
  <si>
    <t>Nº de classes</t>
  </si>
  <si>
    <t>n</t>
  </si>
  <si>
    <t>Amplitude de Classe</t>
  </si>
  <si>
    <t>Classes</t>
  </si>
  <si>
    <t>Marca de Classe</t>
  </si>
  <si>
    <t>Frequencia acumulada absoluta Ni</t>
  </si>
  <si>
    <t>Frequencia acumulada relativa Fi</t>
  </si>
  <si>
    <t>Amplitude de classe hi</t>
  </si>
  <si>
    <t>ni/hi</t>
  </si>
  <si>
    <t>Coluna auxiliar para cálculo da variância</t>
  </si>
  <si>
    <t>Coluna auxiliar para cálculo da assimetria</t>
  </si>
  <si>
    <t>Coluna auxiliar para cálculo da curtose</t>
  </si>
  <si>
    <t>k</t>
  </si>
  <si>
    <t>fk</t>
  </si>
  <si>
    <t>Fk-1</t>
  </si>
  <si>
    <t>hk</t>
  </si>
  <si>
    <t>Lk</t>
  </si>
  <si>
    <t>alpha</t>
  </si>
  <si>
    <t>Variancia</t>
  </si>
  <si>
    <t>Desvio-padrão</t>
  </si>
  <si>
    <t>Coeficiente de variação</t>
  </si>
  <si>
    <t>Conclusão:</t>
  </si>
  <si>
    <t>f)</t>
  </si>
  <si>
    <t>Assimetria</t>
  </si>
  <si>
    <t>Curtose</t>
  </si>
  <si>
    <t>Pela observação da tabela de frequências podemos observar o nº  de programas com maior frequência absoluta: 7</t>
  </si>
  <si>
    <t>Registos Mensal de Idas ao Supermercado</t>
  </si>
  <si>
    <t>m3</t>
  </si>
  <si>
    <t>s3</t>
  </si>
  <si>
    <t>p(55)</t>
  </si>
  <si>
    <t>p(75)</t>
  </si>
  <si>
    <t>Como o coeficiente de variação é muito baixo, a amostra não apresenta grande dispersão dos dados.</t>
  </si>
  <si>
    <t>Nº de idas mensais ao supermercado</t>
  </si>
  <si>
    <t>Tempo (em minutos) que o agregado passa em compras no supermercado</t>
  </si>
  <si>
    <r>
      <t>R.: Uma vez que 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&gt;0  é enviesada à direita.</t>
    </r>
  </si>
  <si>
    <t>Enviesada à direita, porque a3 &gt; 0</t>
  </si>
  <si>
    <t>Platicúrtica, porque a4 &lt; 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</si>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</sst>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4" fillId="0" borderId="0" applyFont="0" applyFill="0" applyBorder="0" applyAlignment="0" applyProtection="0"/>
    <xf numFmtId="0" fontId="10" fillId="8" borderId="0" applyNumberFormat="0" applyBorder="0" applyAlignment="0" applyProtection="0"/>
    <xf numFmtId="0" fontId="11" fillId="9" borderId="48" applyNumberFormat="0" applyAlignment="0" applyProtection="0"/>
    <xf numFmtId="0" fontId="4" fillId="10" borderId="49" applyNumberFormat="0" applyFont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</cellStyleXfs>
  <cellXfs count="130">
    <xf numFmtId="0" fontId="0" fillId="0" borderId="0" xfId="0"/>
    <xf numFmtId="0" fontId="1" fillId="3" borderId="4" xfId="2" applyFont="1" applyBorder="1" applyAlignment="1">
      <alignment horizontal="center" vertical="center"/>
    </xf>
    <xf numFmtId="0" fontId="1" fillId="3" borderId="5" xfId="2" applyFont="1" applyBorder="1" applyAlignment="1">
      <alignment horizontal="center" vertical="center"/>
    </xf>
    <xf numFmtId="0" fontId="1" fillId="3" borderId="6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164" fontId="6" fillId="0" borderId="0" xfId="0" applyNumberFormat="1" applyFont="1"/>
    <xf numFmtId="9" fontId="0" fillId="0" borderId="0" xfId="3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1" fontId="0" fillId="4" borderId="14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5" fillId="4" borderId="29" xfId="0" applyFont="1" applyFill="1" applyBorder="1"/>
    <xf numFmtId="0" fontId="0" fillId="0" borderId="0" xfId="0" applyAlignment="1"/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/>
    <xf numFmtId="0" fontId="0" fillId="0" borderId="44" xfId="0" applyBorder="1"/>
    <xf numFmtId="0" fontId="0" fillId="0" borderId="0" xfId="0" applyBorder="1"/>
    <xf numFmtId="0" fontId="1" fillId="0" borderId="0" xfId="2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4" fillId="12" borderId="14" xfId="8" applyBorder="1" applyAlignment="1">
      <alignment horizontal="center" vertical="center" wrapText="1"/>
    </xf>
    <xf numFmtId="0" fontId="4" fillId="12" borderId="24" xfId="8" applyBorder="1" applyAlignment="1">
      <alignment horizontal="center" vertical="center" wrapText="1"/>
    </xf>
    <xf numFmtId="0" fontId="4" fillId="12" borderId="14" xfId="8" applyBorder="1" applyAlignment="1">
      <alignment horizontal="center" vertical="center"/>
    </xf>
    <xf numFmtId="0" fontId="4" fillId="12" borderId="13" xfId="8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12" borderId="22" xfId="8" applyBorder="1" applyAlignment="1">
      <alignment horizontal="center" vertical="center" wrapText="1"/>
    </xf>
    <xf numFmtId="0" fontId="4" fillId="12" borderId="50" xfId="8" applyBorder="1" applyAlignment="1">
      <alignment horizontal="center" vertical="center" wrapText="1"/>
    </xf>
    <xf numFmtId="0" fontId="4" fillId="12" borderId="51" xfId="8" applyBorder="1" applyAlignment="1">
      <alignment horizontal="center" vertical="center" wrapText="1"/>
    </xf>
    <xf numFmtId="0" fontId="4" fillId="12" borderId="39" xfId="8" applyBorder="1" applyAlignment="1">
      <alignment horizontal="center" vertical="center"/>
    </xf>
    <xf numFmtId="0" fontId="4" fillId="12" borderId="27" xfId="8" applyBorder="1" applyAlignment="1">
      <alignment horizontal="center" vertical="center"/>
    </xf>
    <xf numFmtId="0" fontId="4" fillId="12" borderId="28" xfId="8" applyBorder="1" applyAlignment="1">
      <alignment horizontal="center" vertical="center"/>
    </xf>
    <xf numFmtId="0" fontId="0" fillId="12" borderId="14" xfId="8" applyFont="1" applyBorder="1" applyAlignment="1">
      <alignment horizontal="center" vertical="center"/>
    </xf>
    <xf numFmtId="0" fontId="4" fillId="12" borderId="14" xfId="8" applyBorder="1" applyAlignment="1">
      <alignment horizontal="center"/>
    </xf>
    <xf numFmtId="164" fontId="11" fillId="9" borderId="48" xfId="5" applyNumberFormat="1" applyAlignment="1">
      <alignment horizontal="center" vertical="center"/>
    </xf>
    <xf numFmtId="0" fontId="11" fillId="9" borderId="48" xfId="5" applyAlignment="1">
      <alignment horizontal="center" vertical="center"/>
    </xf>
    <xf numFmtId="9" fontId="11" fillId="9" borderId="48" xfId="5" applyNumberFormat="1" applyAlignment="1">
      <alignment horizontal="center" vertical="center"/>
    </xf>
    <xf numFmtId="0" fontId="5" fillId="0" borderId="0" xfId="0" applyFont="1" applyFill="1" applyAlignment="1"/>
    <xf numFmtId="0" fontId="4" fillId="12" borderId="37" xfId="8" applyBorder="1" applyAlignment="1">
      <alignment horizontal="center" vertical="center" wrapText="1"/>
    </xf>
    <xf numFmtId="0" fontId="2" fillId="11" borderId="45" xfId="7" applyBorder="1" applyAlignment="1">
      <alignment horizontal="center" vertical="center"/>
    </xf>
    <xf numFmtId="0" fontId="2" fillId="11" borderId="17" xfId="7" applyBorder="1" applyAlignment="1">
      <alignment horizontal="center" vertical="center"/>
    </xf>
    <xf numFmtId="0" fontId="2" fillId="11" borderId="19" xfId="7" applyBorder="1" applyAlignment="1">
      <alignment horizontal="center" vertical="center"/>
    </xf>
    <xf numFmtId="0" fontId="12" fillId="9" borderId="48" xfId="5" applyFont="1" applyAlignment="1">
      <alignment horizontal="center" vertical="center"/>
    </xf>
    <xf numFmtId="9" fontId="12" fillId="9" borderId="48" xfId="5" applyNumberFormat="1" applyFont="1" applyAlignment="1">
      <alignment horizontal="center" vertical="center"/>
    </xf>
    <xf numFmtId="164" fontId="12" fillId="9" borderId="48" xfId="5" applyNumberFormat="1" applyFont="1" applyAlignment="1">
      <alignment horizontal="center" vertical="center"/>
    </xf>
    <xf numFmtId="0" fontId="11" fillId="9" borderId="48" xfId="5" applyAlignment="1">
      <alignment horizontal="center"/>
    </xf>
    <xf numFmtId="0" fontId="12" fillId="9" borderId="52" xfId="5" applyFont="1" applyBorder="1" applyAlignment="1">
      <alignment horizontal="center" vertical="center"/>
    </xf>
    <xf numFmtId="164" fontId="12" fillId="9" borderId="52" xfId="5" applyNumberFormat="1" applyFont="1" applyBorder="1" applyAlignment="1">
      <alignment horizontal="center" vertical="center"/>
    </xf>
    <xf numFmtId="0" fontId="12" fillId="9" borderId="53" xfId="5" applyFont="1" applyBorder="1" applyAlignment="1">
      <alignment horizontal="center" vertical="center"/>
    </xf>
    <xf numFmtId="164" fontId="12" fillId="9" borderId="53" xfId="5" applyNumberFormat="1" applyFont="1" applyBorder="1" applyAlignment="1">
      <alignment horizontal="center" vertical="center"/>
    </xf>
    <xf numFmtId="164" fontId="12" fillId="9" borderId="54" xfId="5" applyNumberFormat="1" applyFont="1" applyBorder="1" applyAlignment="1">
      <alignment horizontal="center" vertical="center"/>
    </xf>
    <xf numFmtId="164" fontId="12" fillId="9" borderId="55" xfId="5" applyNumberFormat="1" applyFont="1" applyBorder="1" applyAlignment="1">
      <alignment horizontal="center" vertical="center"/>
    </xf>
    <xf numFmtId="164" fontId="12" fillId="9" borderId="56" xfId="5" applyNumberFormat="1" applyFont="1" applyBorder="1" applyAlignment="1">
      <alignment horizontal="center" vertical="center"/>
    </xf>
    <xf numFmtId="0" fontId="11" fillId="9" borderId="60" xfId="5" applyBorder="1" applyAlignment="1">
      <alignment horizontal="center" vertical="center"/>
    </xf>
    <xf numFmtId="1" fontId="11" fillId="9" borderId="60" xfId="5" applyNumberFormat="1" applyBorder="1" applyAlignment="1">
      <alignment horizontal="center" vertical="center"/>
    </xf>
    <xf numFmtId="0" fontId="0" fillId="12" borderId="37" xfId="8" applyFont="1" applyBorder="1" applyAlignment="1">
      <alignment horizontal="center"/>
    </xf>
    <xf numFmtId="0" fontId="0" fillId="12" borderId="14" xfId="8" applyFont="1" applyBorder="1" applyAlignment="1">
      <alignment horizontal="center"/>
    </xf>
    <xf numFmtId="0" fontId="11" fillId="9" borderId="48" xfId="5" applyAlignment="1">
      <alignment horizontal="center" vertical="center"/>
    </xf>
    <xf numFmtId="0" fontId="4" fillId="12" borderId="37" xfId="8" applyBorder="1" applyAlignment="1">
      <alignment horizontal="center" vertical="center"/>
    </xf>
    <xf numFmtId="0" fontId="4" fillId="12" borderId="38" xfId="8" applyBorder="1" applyAlignment="1">
      <alignment horizontal="center" vertical="center"/>
    </xf>
    <xf numFmtId="0" fontId="4" fillId="12" borderId="23" xfId="8" applyBorder="1" applyAlignment="1">
      <alignment horizontal="center" vertical="center"/>
    </xf>
    <xf numFmtId="0" fontId="4" fillId="12" borderId="24" xfId="8" applyBorder="1" applyAlignment="1">
      <alignment horizontal="center" vertical="center"/>
    </xf>
    <xf numFmtId="0" fontId="4" fillId="12" borderId="25" xfId="8" applyBorder="1" applyAlignment="1">
      <alignment horizontal="center" vertical="center"/>
    </xf>
    <xf numFmtId="0" fontId="0" fillId="12" borderId="23" xfId="8" applyFont="1" applyBorder="1" applyAlignment="1">
      <alignment horizontal="center" vertical="center"/>
    </xf>
    <xf numFmtId="0" fontId="0" fillId="12" borderId="25" xfId="8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2" fillId="10" borderId="57" xfId="6" applyFont="1" applyBorder="1" applyAlignment="1">
      <alignment horizontal="center"/>
    </xf>
    <xf numFmtId="0" fontId="1" fillId="10" borderId="58" xfId="6" applyFont="1" applyBorder="1" applyAlignment="1">
      <alignment horizontal="center"/>
    </xf>
    <xf numFmtId="0" fontId="1" fillId="10" borderId="59" xfId="6" applyFont="1" applyBorder="1" applyAlignment="1">
      <alignment horizontal="center"/>
    </xf>
    <xf numFmtId="164" fontId="11" fillId="9" borderId="48" xfId="5" applyNumberFormat="1" applyAlignment="1">
      <alignment horizontal="center" vertical="center"/>
    </xf>
    <xf numFmtId="0" fontId="4" fillId="12" borderId="41" xfId="8" applyBorder="1" applyAlignment="1">
      <alignment horizontal="center"/>
    </xf>
    <xf numFmtId="0" fontId="4" fillId="12" borderId="42" xfId="8" applyBorder="1" applyAlignment="1">
      <alignment horizontal="center"/>
    </xf>
    <xf numFmtId="0" fontId="4" fillId="12" borderId="43" xfId="8" applyBorder="1" applyAlignment="1">
      <alignment horizontal="center"/>
    </xf>
    <xf numFmtId="0" fontId="7" fillId="8" borderId="23" xfId="4" applyFont="1" applyBorder="1" applyAlignment="1">
      <alignment horizontal="center"/>
    </xf>
    <xf numFmtId="0" fontId="10" fillId="8" borderId="24" xfId="4" applyBorder="1" applyAlignment="1">
      <alignment horizontal="center"/>
    </xf>
    <xf numFmtId="0" fontId="10" fillId="8" borderId="25" xfId="4" applyBorder="1" applyAlignment="1">
      <alignment horizontal="center"/>
    </xf>
    <xf numFmtId="0" fontId="7" fillId="8" borderId="24" xfId="4" applyFont="1" applyBorder="1" applyAlignment="1">
      <alignment horizontal="center"/>
    </xf>
    <xf numFmtId="0" fontId="7" fillId="8" borderId="25" xfId="4" applyFont="1" applyBorder="1" applyAlignment="1">
      <alignment horizontal="center"/>
    </xf>
    <xf numFmtId="0" fontId="0" fillId="12" borderId="23" xfId="8" applyFont="1" applyBorder="1" applyAlignment="1">
      <alignment horizontal="center"/>
    </xf>
    <xf numFmtId="0" fontId="0" fillId="12" borderId="25" xfId="8" applyFont="1" applyBorder="1" applyAlignment="1">
      <alignment horizontal="center"/>
    </xf>
    <xf numFmtId="0" fontId="4" fillId="12" borderId="29" xfId="8" applyBorder="1" applyAlignment="1">
      <alignment horizontal="center"/>
    </xf>
    <xf numFmtId="0" fontId="4" fillId="12" borderId="30" xfId="8" applyBorder="1" applyAlignment="1">
      <alignment horizontal="center"/>
    </xf>
    <xf numFmtId="0" fontId="4" fillId="12" borderId="31" xfId="8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4" fillId="12" borderId="46" xfId="8" applyBorder="1" applyAlignment="1">
      <alignment horizontal="center"/>
    </xf>
    <xf numFmtId="0" fontId="4" fillId="12" borderId="47" xfId="8" applyBorder="1" applyAlignment="1">
      <alignment horizontal="center"/>
    </xf>
    <xf numFmtId="0" fontId="5" fillId="0" borderId="0" xfId="0" applyFont="1" applyAlignment="1">
      <alignment horizontal="center"/>
    </xf>
  </cellXfs>
  <cellStyles count="9">
    <cellStyle name="60% - Cor5" xfId="8" builtinId="48"/>
    <cellStyle name="Cálculo" xfId="5" builtinId="22"/>
    <cellStyle name="Cor1" xfId="7" builtinId="29"/>
    <cellStyle name="Cor2" xfId="1" builtinId="33"/>
    <cellStyle name="Cor3" xfId="2" builtinId="37"/>
    <cellStyle name="Neutro" xfId="4" builtinId="28"/>
    <cellStyle name="Normal" xfId="0" builtinId="0"/>
    <cellStyle name="Nota" xfId="6" builtinId="10"/>
    <cellStyle name="Pe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Folha1!$K$106</c:f>
              <c:strCache>
                <c:ptCount val="1"/>
                <c:pt idx="0">
                  <c:v>ni/hi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Folha1!$D$107:$D$112</c:f>
              <c:strCache>
                <c:ptCount val="6"/>
                <c:pt idx="0">
                  <c:v>[31,43 ; 37,43[</c:v>
                </c:pt>
                <c:pt idx="1">
                  <c:v>[37,43 ; 43,43[</c:v>
                </c:pt>
                <c:pt idx="2">
                  <c:v>[43,43 ; 49,43[</c:v>
                </c:pt>
                <c:pt idx="3">
                  <c:v>[49,43 ; 55,43[</c:v>
                </c:pt>
                <c:pt idx="4">
                  <c:v>[55,43 ; 61,43[</c:v>
                </c:pt>
                <c:pt idx="5">
                  <c:v>[61,43 ; 67,43[</c:v>
                </c:pt>
              </c:strCache>
            </c:strRef>
          </c:cat>
          <c:val>
            <c:numRef>
              <c:f>Folha1!$K$107:$K$112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1.6666666666666667</c:v>
                </c:pt>
                <c:pt idx="2">
                  <c:v>3.1666666666666665</c:v>
                </c:pt>
                <c:pt idx="3">
                  <c:v>2</c:v>
                </c:pt>
                <c:pt idx="4">
                  <c:v>0.66666666666666663</c:v>
                </c:pt>
                <c:pt idx="5">
                  <c:v>0.49999999999999939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1-4AEF-99C9-251019E9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556540136"/>
        <c:axId val="556540464"/>
      </c:barChart>
      <c:catAx>
        <c:axId val="55654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40464"/>
        <c:crosses val="autoZero"/>
        <c:auto val="1"/>
        <c:lblAlgn val="ctr"/>
        <c:lblOffset val="100"/>
        <c:noMultiLvlLbl val="0"/>
      </c:catAx>
      <c:valAx>
        <c:axId val="5565404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4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Folha1!$D$18</c:f>
              <c:strCache>
                <c:ptCount val="1"/>
                <c:pt idx="0">
                  <c:v>Frequencia absoluta ni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Folha1!$D$19:$D$26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13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5-40FA-A701-5C3747124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689204304"/>
        <c:axId val="690129144"/>
      </c:barChart>
      <c:catAx>
        <c:axId val="68920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29144"/>
        <c:crosses val="autoZero"/>
        <c:auto val="1"/>
        <c:lblAlgn val="ctr"/>
        <c:lblOffset val="100"/>
        <c:noMultiLvlLbl val="0"/>
      </c:catAx>
      <c:valAx>
        <c:axId val="690129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92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Folha1!$E$18</c:f>
              <c:strCache>
                <c:ptCount val="1"/>
                <c:pt idx="0">
                  <c:v>Frequencia relativa fi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Folha1!$E$19:$E$26</c:f>
              <c:numCache>
                <c:formatCode>0.0000</c:formatCode>
                <c:ptCount val="8"/>
                <c:pt idx="0">
                  <c:v>0.04</c:v>
                </c:pt>
                <c:pt idx="1">
                  <c:v>0.04</c:v>
                </c:pt>
                <c:pt idx="2">
                  <c:v>0.02</c:v>
                </c:pt>
                <c:pt idx="3">
                  <c:v>0.06</c:v>
                </c:pt>
                <c:pt idx="4">
                  <c:v>0.16</c:v>
                </c:pt>
                <c:pt idx="5">
                  <c:v>0.26</c:v>
                </c:pt>
                <c:pt idx="6">
                  <c:v>0.3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6-4EBD-91A5-3516F863F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820545528"/>
        <c:axId val="820545856"/>
      </c:barChart>
      <c:catAx>
        <c:axId val="820545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45856"/>
        <c:crosses val="autoZero"/>
        <c:auto val="1"/>
        <c:lblAlgn val="ctr"/>
        <c:lblOffset val="100"/>
        <c:noMultiLvlLbl val="0"/>
      </c:catAx>
      <c:valAx>
        <c:axId val="820545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4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10990</xdr:colOff>
      <xdr:row>137</xdr:row>
      <xdr:rowOff>186347</xdr:rowOff>
    </xdr:from>
    <xdr:ext cx="3467584" cy="1543265"/>
    <xdr:pic>
      <xdr:nvPicPr>
        <xdr:cNvPr id="8" name="Imagem 21">
          <a:extLst>
            <a:ext uri="{FF2B5EF4-FFF2-40B4-BE49-F238E27FC236}">
              <a16:creationId xmlns:a16="http://schemas.microsoft.com/office/drawing/2014/main" id="{2D66085E-286F-4487-98A3-D195DA736C25}"/>
            </a:ext>
            <a:ext uri="{147F2762-F138-4A5C-976F-8EAC2B608ADB}">
              <a16:predDERef xmlns:a16="http://schemas.microsoft.com/office/drawing/2014/main" pred="{A4D99426-2D56-4336-9684-B8E8E03B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765" y="26665847"/>
          <a:ext cx="3467584" cy="1543265"/>
        </a:xfrm>
        <a:prstGeom prst="rect">
          <a:avLst/>
        </a:prstGeom>
      </xdr:spPr>
    </xdr:pic>
    <xdr:clientData/>
  </xdr:oneCellAnchor>
  <xdr:oneCellAnchor>
    <xdr:from>
      <xdr:col>2</xdr:col>
      <xdr:colOff>260350</xdr:colOff>
      <xdr:row>76</xdr:row>
      <xdr:rowOff>187408</xdr:rowOff>
    </xdr:from>
    <xdr:ext cx="2339975" cy="5514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30">
              <a:extLst>
                <a:ext uri="{FF2B5EF4-FFF2-40B4-BE49-F238E27FC236}">
                  <a16:creationId xmlns:a16="http://schemas.microsoft.com/office/drawing/2014/main" id="{1B9F6898-B813-4E92-A15C-DACFDA74A3A5}"/>
                </a:ext>
              </a:extLst>
            </xdr:cNvPr>
            <xdr:cNvSpPr txBox="1"/>
          </xdr:nvSpPr>
          <xdr:spPr>
            <a:xfrm>
              <a:off x="1479550" y="14751133"/>
              <a:ext cx="2339975" cy="551472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𝐦</m:t>
                      </m:r>
                    </m:e>
                    <m: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𝟑</m:t>
                      </m:r>
                    </m:sub>
                  </m:sSub>
                  <m:r>
                    <a:rPr lang="pt-PT" sz="1400" b="1" i="0">
                      <a:solidFill>
                        <a:schemeClr val="bg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num>
                    <m:den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𝐧</m:t>
                      </m:r>
                    </m:den>
                  </m:f>
                  <m:nary>
                    <m:naryPr>
                      <m:chr m:val="∑"/>
                      <m:limLoc m:val="undOvr"/>
                      <m:grow m:val="on"/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𝐢</m:t>
                      </m:r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𝟖</m:t>
                      </m:r>
                    </m:sup>
                    <m:e>
                      <m:sSup>
                        <m:sSupPr>
                          <m:ctrlPr>
                            <a:rPr lang="pt-PT" sz="1400" b="1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pt-PT" sz="1400" b="1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pt-PT" sz="1400" b="1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𝐱</m:t>
                                  </m:r>
                                </m:e>
                                <m:sub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𝐢</m:t>
                                  </m:r>
                                </m:sub>
                              </m:sSub>
                              <m:r>
                                <a:rPr lang="pt-PT" sz="1400" b="1" i="0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lang="pt-PT" sz="1400" b="1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𝐱</m:t>
                                  </m:r>
                                </m:e>
                              </m:acc>
                            </m:e>
                          </m:d>
                        </m:e>
                        <m:sup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𝟑</m:t>
                          </m:r>
                        </m:sup>
                      </m:sSup>
                      <m:sSub>
                        <m:sSubPr>
                          <m:ctrlPr>
                            <a:rPr lang="pt-PT" sz="1400" b="1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𝐧</m:t>
                          </m:r>
                        </m:e>
                        <m:sub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𝐢</m:t>
                          </m:r>
                        </m:sub>
                      </m:s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</m:e>
                  </m:nary>
                </m:oMath>
              </a14:m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pt-PT" sz="1400" b="1">
                <a:solidFill>
                  <a:schemeClr val="bg1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88" name="CaixaDeTexto 30">
              <a:extLst>
                <a:ext uri="{FF2B5EF4-FFF2-40B4-BE49-F238E27FC236}">
                  <a16:creationId xmlns:a16="http://schemas.microsoft.com/office/drawing/2014/main" id="{1B9F6898-B813-4E92-A15C-DACFDA74A3A5}"/>
                </a:ext>
              </a:extLst>
            </xdr:cNvPr>
            <xdr:cNvSpPr txBox="1"/>
          </xdr:nvSpPr>
          <xdr:spPr>
            <a:xfrm>
              <a:off x="1479550" y="14751133"/>
              <a:ext cx="2339975" cy="551472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𝐦_𝟑=𝟏/𝐧 ∑129_(𝐢=𝟏)^𝟖▒〖(𝐱_𝐢−𝐱 ̅ )^𝟑 𝐧_𝐢=〗 </a:t>
              </a:r>
              <a:endParaRPr lang="pt-PT" sz="1400" b="1">
                <a:solidFill>
                  <a:schemeClr val="bg1"/>
                </a:solidFill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862134</xdr:colOff>
      <xdr:row>85</xdr:row>
      <xdr:rowOff>190499</xdr:rowOff>
    </xdr:from>
    <xdr:ext cx="1014291" cy="444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33">
              <a:extLst>
                <a:ext uri="{FF2B5EF4-FFF2-40B4-BE49-F238E27FC236}">
                  <a16:creationId xmlns:a16="http://schemas.microsoft.com/office/drawing/2014/main" id="{DE675A56-C5BD-4478-989C-939A7012E361}"/>
                </a:ext>
              </a:extLst>
            </xdr:cNvPr>
            <xdr:cNvSpPr txBox="1"/>
          </xdr:nvSpPr>
          <xdr:spPr>
            <a:xfrm>
              <a:off x="2081334" y="16440149"/>
              <a:ext cx="1014291" cy="44450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pt-PT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</m:t>
                            </m:r>
                          </m:e>
                          <m:sup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PT" sz="1400" b="1">
                <a:solidFill>
                  <a:schemeClr val="bg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5" name="CaixaDeTexto 33">
              <a:extLst>
                <a:ext uri="{FF2B5EF4-FFF2-40B4-BE49-F238E27FC236}">
                  <a16:creationId xmlns:a16="http://schemas.microsoft.com/office/drawing/2014/main" id="{DE675A56-C5BD-4478-989C-939A7012E361}"/>
                </a:ext>
              </a:extLst>
            </xdr:cNvPr>
            <xdr:cNvSpPr txBox="1"/>
          </xdr:nvSpPr>
          <xdr:spPr>
            <a:xfrm>
              <a:off x="2081334" y="16440149"/>
              <a:ext cx="1014291" cy="44450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𝒎_𝟑/𝒔^𝟑 </a:t>
              </a:r>
              <a:endParaRPr lang="pt-PT" sz="1400" b="1">
                <a:solidFill>
                  <a:schemeClr val="bg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14654</xdr:colOff>
      <xdr:row>83</xdr:row>
      <xdr:rowOff>10852</xdr:rowOff>
    </xdr:from>
    <xdr:ext cx="952500" cy="5899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FD3242E-0B55-4D47-8319-85034809AA34}"/>
                </a:ext>
              </a:extLst>
            </xdr:cNvPr>
            <xdr:cNvSpPr txBox="1"/>
          </xdr:nvSpPr>
          <xdr:spPr>
            <a:xfrm>
              <a:off x="625231" y="12813429"/>
              <a:ext cx="952500" cy="589956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pt-PT" sz="2000" b="1">
                  <a:solidFill>
                    <a:schemeClr val="bg1"/>
                  </a:solidFill>
                </a:rPr>
                <a:t>a</a:t>
              </a:r>
              <a:r>
                <a:rPr lang="pt-PT" sz="2000" b="1" baseline="-25000">
                  <a:solidFill>
                    <a:schemeClr val="bg1"/>
                  </a:solidFill>
                </a:rPr>
                <a:t>3</a:t>
              </a:r>
              <a14:m>
                <m:oMath xmlns:m="http://schemas.openxmlformats.org/officeDocument/2006/math">
                  <m:r>
                    <a:rPr lang="pt-PT" sz="2000" b="1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𝒎</m:t>
                      </m:r>
                      <m:r>
                        <a:rPr lang="pt-PT" sz="2000" b="1" i="1" baseline="-2500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𝟑</m:t>
                      </m:r>
                    </m:num>
                    <m:den>
                      <m: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𝒔</m:t>
                      </m:r>
                      <m:r>
                        <a:rPr lang="pt-PT" sz="2000" b="1" i="1" baseline="3000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𝟑</m:t>
                      </m:r>
                    </m:den>
                  </m:f>
                </m:oMath>
              </a14:m>
              <a:endParaRPr lang="pt-PT" sz="20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FD3242E-0B55-4D47-8319-85034809AA34}"/>
                </a:ext>
              </a:extLst>
            </xdr:cNvPr>
            <xdr:cNvSpPr txBox="1"/>
          </xdr:nvSpPr>
          <xdr:spPr>
            <a:xfrm>
              <a:off x="625231" y="12813429"/>
              <a:ext cx="952500" cy="589956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pt-PT" sz="2000" b="1">
                  <a:solidFill>
                    <a:schemeClr val="bg1"/>
                  </a:solidFill>
                </a:rPr>
                <a:t>a</a:t>
              </a:r>
              <a:r>
                <a:rPr lang="pt-PT" sz="2000" b="1" baseline="-25000">
                  <a:solidFill>
                    <a:schemeClr val="bg1"/>
                  </a:solidFill>
                </a:rPr>
                <a:t>3</a:t>
              </a:r>
              <a:r>
                <a:rPr lang="pt-PT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=𝒎</a:t>
              </a:r>
              <a:r>
                <a:rPr lang="pt-PT" sz="20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𝟑/</a:t>
              </a:r>
              <a:r>
                <a:rPr lang="pt-PT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𝒔</a:t>
              </a:r>
              <a:r>
                <a:rPr lang="pt-PT" sz="2000" b="1" i="0" baseline="30000">
                  <a:solidFill>
                    <a:schemeClr val="bg1"/>
                  </a:solidFill>
                  <a:latin typeface="Cambria Math" panose="02040503050406030204" pitchFamily="18" charset="0"/>
                </a:rPr>
                <a:t>𝟑</a:t>
              </a:r>
              <a:endParaRPr lang="pt-PT" sz="20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2657</xdr:colOff>
      <xdr:row>150</xdr:row>
      <xdr:rowOff>10853</xdr:rowOff>
    </xdr:from>
    <xdr:ext cx="2239381" cy="565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523AF97-C11A-415B-B886-4E1A839C65C4}"/>
                </a:ext>
              </a:extLst>
            </xdr:cNvPr>
            <xdr:cNvSpPr txBox="1"/>
          </xdr:nvSpPr>
          <xdr:spPr>
            <a:xfrm>
              <a:off x="6142619" y="24731891"/>
              <a:ext cx="2239381" cy="56553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l-GR" sz="1800" b="1" i="1" baseline="-2500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𝜶</m:t>
                    </m:r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𝑳𝒌</m:t>
                    </m:r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+(</m:t>
                    </m:r>
                    <m:f>
                      <m:fPr>
                        <m:ctrlPr>
                          <a:rPr lang="pt-PT" sz="1800" b="1" i="1" baseline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  <m:r>
                          <a:rPr lang="pt-PT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PT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𝑭𝒌</m:t>
                        </m:r>
                        <m:r>
                          <a:rPr lang="pt-PT" sz="1100" b="1" i="1" baseline="-2500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PT" sz="1100" b="1" i="1" baseline="-2500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PT" sz="1800" b="1" i="1" baseline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  <m:r>
                          <a:rPr lang="pt-PT" sz="1800" b="1" i="1" baseline="-2500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den>
                    </m:f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𝒉𝒌</m:t>
                    </m:r>
                  </m:oMath>
                </m:oMathPara>
              </a14:m>
              <a:endParaRPr lang="pt-PT" sz="1800" b="1" i="1" baseline="-250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523AF97-C11A-415B-B886-4E1A839C65C4}"/>
                </a:ext>
              </a:extLst>
            </xdr:cNvPr>
            <xdr:cNvSpPr txBox="1"/>
          </xdr:nvSpPr>
          <xdr:spPr>
            <a:xfrm>
              <a:off x="6142619" y="24731891"/>
              <a:ext cx="2239381" cy="56553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8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𝒛</a:t>
              </a:r>
              <a:r>
                <a:rPr lang="el-GR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𝜶</a:t>
              </a:r>
              <a:r>
                <a:rPr lang="pt-PT" sz="18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=𝑳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+((</a:t>
              </a:r>
              <a:r>
                <a:rPr lang="el-GR" sz="1100" b="1" i="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𝜶</a:t>
              </a:r>
              <a:r>
                <a:rPr lang="pt-PT" sz="1100" b="1" i="0" baseline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−𝑭</a:t>
              </a:r>
              <a:r>
                <a:rPr lang="pt-PT" sz="1100" b="1" i="0" baseline="-250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𝒌−𝟏</a:t>
              </a:r>
              <a:r>
                <a:rPr lang="pt-PT" sz="1800" b="1" i="0" baseline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𝒇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)𝒉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endParaRPr lang="pt-PT" sz="1800" b="1" i="1" baseline="-250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4152</xdr:colOff>
      <xdr:row>70</xdr:row>
      <xdr:rowOff>180730</xdr:rowOff>
    </xdr:from>
    <xdr:ext cx="1176948" cy="390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aixaDeTexto 18">
              <a:extLst>
                <a:ext uri="{FF2B5EF4-FFF2-40B4-BE49-F238E27FC236}">
                  <a16:creationId xmlns:a16="http://schemas.microsoft.com/office/drawing/2014/main" id="{A07AE9CE-FFB4-49F9-86F7-7E096CCA6AE6}"/>
                </a:ext>
              </a:extLst>
            </xdr:cNvPr>
            <xdr:cNvSpPr txBox="1"/>
          </xdr:nvSpPr>
          <xdr:spPr>
            <a:xfrm>
              <a:off x="3766527" y="14363455"/>
              <a:ext cx="1176948" cy="390770"/>
            </a:xfrm>
            <a:custGeom>
              <a:avLst/>
              <a:gdLst>
                <a:gd name="connsiteX0" fmla="*/ 0 w 1176948"/>
                <a:gd name="connsiteY0" fmla="*/ 0 h 390770"/>
                <a:gd name="connsiteX1" fmla="*/ 600243 w 1176948"/>
                <a:gd name="connsiteY1" fmla="*/ 0 h 390770"/>
                <a:gd name="connsiteX2" fmla="*/ 1176948 w 1176948"/>
                <a:gd name="connsiteY2" fmla="*/ 0 h 390770"/>
                <a:gd name="connsiteX3" fmla="*/ 1176948 w 1176948"/>
                <a:gd name="connsiteY3" fmla="*/ 390770 h 390770"/>
                <a:gd name="connsiteX4" fmla="*/ 623782 w 1176948"/>
                <a:gd name="connsiteY4" fmla="*/ 390770 h 390770"/>
                <a:gd name="connsiteX5" fmla="*/ 0 w 1176948"/>
                <a:gd name="connsiteY5" fmla="*/ 390770 h 390770"/>
                <a:gd name="connsiteX6" fmla="*/ 0 w 1176948"/>
                <a:gd name="connsiteY6" fmla="*/ 0 h 3907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176948" h="390770" fill="none" extrusionOk="0">
                  <a:moveTo>
                    <a:pt x="0" y="0"/>
                  </a:moveTo>
                  <a:cubicBezTo>
                    <a:pt x="264914" y="-33943"/>
                    <a:pt x="313341" y="972"/>
                    <a:pt x="600243" y="0"/>
                  </a:cubicBezTo>
                  <a:cubicBezTo>
                    <a:pt x="887145" y="-972"/>
                    <a:pt x="922957" y="32582"/>
                    <a:pt x="1176948" y="0"/>
                  </a:cubicBezTo>
                  <a:cubicBezTo>
                    <a:pt x="1216638" y="168189"/>
                    <a:pt x="1158480" y="283766"/>
                    <a:pt x="1176948" y="390770"/>
                  </a:cubicBezTo>
                  <a:cubicBezTo>
                    <a:pt x="929824" y="437740"/>
                    <a:pt x="883724" y="384617"/>
                    <a:pt x="623782" y="390770"/>
                  </a:cubicBezTo>
                  <a:cubicBezTo>
                    <a:pt x="363840" y="396923"/>
                    <a:pt x="179780" y="327887"/>
                    <a:pt x="0" y="390770"/>
                  </a:cubicBezTo>
                  <a:cubicBezTo>
                    <a:pt x="-21128" y="259723"/>
                    <a:pt x="46015" y="90934"/>
                    <a:pt x="0" y="0"/>
                  </a:cubicBezTo>
                  <a:close/>
                </a:path>
                <a:path w="1176948" h="390770" stroke="0" extrusionOk="0">
                  <a:moveTo>
                    <a:pt x="0" y="0"/>
                  </a:moveTo>
                  <a:cubicBezTo>
                    <a:pt x="233571" y="-46602"/>
                    <a:pt x="366082" y="5281"/>
                    <a:pt x="553166" y="0"/>
                  </a:cubicBezTo>
                  <a:cubicBezTo>
                    <a:pt x="740250" y="-5281"/>
                    <a:pt x="1014983" y="640"/>
                    <a:pt x="1176948" y="0"/>
                  </a:cubicBezTo>
                  <a:cubicBezTo>
                    <a:pt x="1219319" y="126052"/>
                    <a:pt x="1157573" y="202111"/>
                    <a:pt x="1176948" y="390770"/>
                  </a:cubicBezTo>
                  <a:cubicBezTo>
                    <a:pt x="894336" y="462693"/>
                    <a:pt x="738912" y="327372"/>
                    <a:pt x="564935" y="390770"/>
                  </a:cubicBezTo>
                  <a:cubicBezTo>
                    <a:pt x="390958" y="454168"/>
                    <a:pt x="227879" y="333640"/>
                    <a:pt x="0" y="390770"/>
                  </a:cubicBezTo>
                  <a:cubicBezTo>
                    <a:pt x="-39422" y="205864"/>
                    <a:pt x="38081" y="144200"/>
                    <a:pt x="0" y="0"/>
                  </a:cubicBezTo>
                  <a:close/>
                </a:path>
              </a:pathLst>
            </a:custGeom>
            <a:solidFill>
              <a:sysClr val="window" lastClr="FFFFFF"/>
            </a:solidFill>
            <a:ln>
              <a:solidFill>
                <a:schemeClr val="accent4"/>
              </a:solidFill>
              <a:extLst>
                <a:ext uri="{C807C97D-BFC1-408E-A445-0C87EB9F89A2}">
                  <ask:lineSketchStyleProps xmlns:ask="http://schemas.microsoft.com/office/drawing/2018/sketchyshapes" sd="3388014344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𝒔</m:t>
                    </m:r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</m:t>
                            </m:r>
                          </m:e>
                          <m:sup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t-PT" sz="1600" b="1" i="1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A07AE9CE-FFB4-49F9-86F7-7E096CCA6AE6}"/>
                </a:ext>
              </a:extLst>
            </xdr:cNvPr>
            <xdr:cNvSpPr txBox="1"/>
          </xdr:nvSpPr>
          <xdr:spPr>
            <a:xfrm>
              <a:off x="3766527" y="14363455"/>
              <a:ext cx="1176948" cy="39077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4"/>
              </a:solidFill>
              <a:extLst>
                <a:ext uri="{C807C97D-BFC1-408E-A445-0C87EB9F89A2}">
                  <ask:lineSketchStyleProps xmlns:ask="http://schemas.microsoft.com/office/drawing/2018/sketchyshapes" sd="3388014344">
                    <a:custGeom>
                      <a:avLst/>
                      <a:gdLst>
                        <a:gd name="connsiteX0" fmla="*/ 0 w 1176948"/>
                        <a:gd name="connsiteY0" fmla="*/ 0 h 390770"/>
                        <a:gd name="connsiteX1" fmla="*/ 600243 w 1176948"/>
                        <a:gd name="connsiteY1" fmla="*/ 0 h 390770"/>
                        <a:gd name="connsiteX2" fmla="*/ 1176948 w 1176948"/>
                        <a:gd name="connsiteY2" fmla="*/ 0 h 390770"/>
                        <a:gd name="connsiteX3" fmla="*/ 1176948 w 1176948"/>
                        <a:gd name="connsiteY3" fmla="*/ 390770 h 390770"/>
                        <a:gd name="connsiteX4" fmla="*/ 623782 w 1176948"/>
                        <a:gd name="connsiteY4" fmla="*/ 390770 h 390770"/>
                        <a:gd name="connsiteX5" fmla="*/ 0 w 1176948"/>
                        <a:gd name="connsiteY5" fmla="*/ 390770 h 390770"/>
                        <a:gd name="connsiteX6" fmla="*/ 0 w 1176948"/>
                        <a:gd name="connsiteY6" fmla="*/ 0 h 390770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</a:cxnLst>
                      <a:rect l="l" t="t" r="r" b="b"/>
                      <a:pathLst>
                        <a:path w="1176948" h="390770" fill="none" extrusionOk="0">
                          <a:moveTo>
                            <a:pt x="0" y="0"/>
                          </a:moveTo>
                          <a:cubicBezTo>
                            <a:pt x="264914" y="-33943"/>
                            <a:pt x="313341" y="972"/>
                            <a:pt x="600243" y="0"/>
                          </a:cubicBezTo>
                          <a:cubicBezTo>
                            <a:pt x="887145" y="-972"/>
                            <a:pt x="922957" y="32582"/>
                            <a:pt x="1176948" y="0"/>
                          </a:cubicBezTo>
                          <a:cubicBezTo>
                            <a:pt x="1216638" y="168189"/>
                            <a:pt x="1158480" y="283766"/>
                            <a:pt x="1176948" y="390770"/>
                          </a:cubicBezTo>
                          <a:cubicBezTo>
                            <a:pt x="929824" y="437740"/>
                            <a:pt x="883724" y="384617"/>
                            <a:pt x="623782" y="390770"/>
                          </a:cubicBezTo>
                          <a:cubicBezTo>
                            <a:pt x="363840" y="396923"/>
                            <a:pt x="179780" y="327887"/>
                            <a:pt x="0" y="390770"/>
                          </a:cubicBezTo>
                          <a:cubicBezTo>
                            <a:pt x="-21128" y="259723"/>
                            <a:pt x="46015" y="90934"/>
                            <a:pt x="0" y="0"/>
                          </a:cubicBezTo>
                          <a:close/>
                        </a:path>
                        <a:path w="1176948" h="390770" stroke="0" extrusionOk="0">
                          <a:moveTo>
                            <a:pt x="0" y="0"/>
                          </a:moveTo>
                          <a:cubicBezTo>
                            <a:pt x="233571" y="-46602"/>
                            <a:pt x="366082" y="5281"/>
                            <a:pt x="553166" y="0"/>
                          </a:cubicBezTo>
                          <a:cubicBezTo>
                            <a:pt x="740250" y="-5281"/>
                            <a:pt x="1014983" y="640"/>
                            <a:pt x="1176948" y="0"/>
                          </a:cubicBezTo>
                          <a:cubicBezTo>
                            <a:pt x="1219319" y="126052"/>
                            <a:pt x="1157573" y="202111"/>
                            <a:pt x="1176948" y="390770"/>
                          </a:cubicBezTo>
                          <a:cubicBezTo>
                            <a:pt x="894336" y="462693"/>
                            <a:pt x="738912" y="327372"/>
                            <a:pt x="564935" y="390770"/>
                          </a:cubicBezTo>
                          <a:cubicBezTo>
                            <a:pt x="390958" y="454168"/>
                            <a:pt x="227879" y="333640"/>
                            <a:pt x="0" y="390770"/>
                          </a:cubicBezTo>
                          <a:cubicBezTo>
                            <a:pt x="-39422" y="205864"/>
                            <a:pt x="38081" y="144200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𝒔=√(𝒔^𝟐 )</a:t>
              </a:r>
              <a:endParaRPr lang="pt-PT" sz="1600" b="1" i="1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2510</xdr:colOff>
      <xdr:row>66</xdr:row>
      <xdr:rowOff>24190</xdr:rowOff>
    </xdr:from>
    <xdr:ext cx="2588289" cy="671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aixaDeTexto 19">
              <a:extLst>
                <a:ext uri="{FF2B5EF4-FFF2-40B4-BE49-F238E27FC236}">
                  <a16:creationId xmlns:a16="http://schemas.microsoft.com/office/drawing/2014/main" id="{70009FC3-87F8-4E68-8AAA-73281D3B379C}"/>
                </a:ext>
              </a:extLst>
            </xdr:cNvPr>
            <xdr:cNvSpPr txBox="1"/>
          </xdr:nvSpPr>
          <xdr:spPr>
            <a:xfrm>
              <a:off x="3764885" y="13416340"/>
              <a:ext cx="2588289" cy="671081"/>
            </a:xfrm>
            <a:custGeom>
              <a:avLst/>
              <a:gdLst>
                <a:gd name="connsiteX0" fmla="*/ 0 w 2588289"/>
                <a:gd name="connsiteY0" fmla="*/ 0 h 671081"/>
                <a:gd name="connsiteX1" fmla="*/ 491775 w 2588289"/>
                <a:gd name="connsiteY1" fmla="*/ 0 h 671081"/>
                <a:gd name="connsiteX2" fmla="*/ 1061198 w 2588289"/>
                <a:gd name="connsiteY2" fmla="*/ 0 h 671081"/>
                <a:gd name="connsiteX3" fmla="*/ 1630622 w 2588289"/>
                <a:gd name="connsiteY3" fmla="*/ 0 h 671081"/>
                <a:gd name="connsiteX4" fmla="*/ 2122397 w 2588289"/>
                <a:gd name="connsiteY4" fmla="*/ 0 h 671081"/>
                <a:gd name="connsiteX5" fmla="*/ 2588289 w 2588289"/>
                <a:gd name="connsiteY5" fmla="*/ 0 h 671081"/>
                <a:gd name="connsiteX6" fmla="*/ 2588289 w 2588289"/>
                <a:gd name="connsiteY6" fmla="*/ 335541 h 671081"/>
                <a:gd name="connsiteX7" fmla="*/ 2588289 w 2588289"/>
                <a:gd name="connsiteY7" fmla="*/ 671081 h 671081"/>
                <a:gd name="connsiteX8" fmla="*/ 2018865 w 2588289"/>
                <a:gd name="connsiteY8" fmla="*/ 671081 h 671081"/>
                <a:gd name="connsiteX9" fmla="*/ 1552973 w 2588289"/>
                <a:gd name="connsiteY9" fmla="*/ 671081 h 671081"/>
                <a:gd name="connsiteX10" fmla="*/ 1112964 w 2588289"/>
                <a:gd name="connsiteY10" fmla="*/ 671081 h 671081"/>
                <a:gd name="connsiteX11" fmla="*/ 647072 w 2588289"/>
                <a:gd name="connsiteY11" fmla="*/ 671081 h 671081"/>
                <a:gd name="connsiteX12" fmla="*/ 0 w 2588289"/>
                <a:gd name="connsiteY12" fmla="*/ 671081 h 671081"/>
                <a:gd name="connsiteX13" fmla="*/ 0 w 2588289"/>
                <a:gd name="connsiteY13" fmla="*/ 328830 h 671081"/>
                <a:gd name="connsiteX14" fmla="*/ 0 w 2588289"/>
                <a:gd name="connsiteY14" fmla="*/ 0 h 6710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88289" h="671081" fill="none" extrusionOk="0">
                  <a:moveTo>
                    <a:pt x="0" y="0"/>
                  </a:moveTo>
                  <a:cubicBezTo>
                    <a:pt x="245560" y="-6394"/>
                    <a:pt x="372699" y="28507"/>
                    <a:pt x="491775" y="0"/>
                  </a:cubicBezTo>
                  <a:cubicBezTo>
                    <a:pt x="610852" y="-28507"/>
                    <a:pt x="861187" y="52390"/>
                    <a:pt x="1061198" y="0"/>
                  </a:cubicBezTo>
                  <a:cubicBezTo>
                    <a:pt x="1261209" y="-52390"/>
                    <a:pt x="1383960" y="29304"/>
                    <a:pt x="1630622" y="0"/>
                  </a:cubicBezTo>
                  <a:cubicBezTo>
                    <a:pt x="1877284" y="-29304"/>
                    <a:pt x="1951206" y="41388"/>
                    <a:pt x="2122397" y="0"/>
                  </a:cubicBezTo>
                  <a:cubicBezTo>
                    <a:pt x="2293588" y="-41388"/>
                    <a:pt x="2407879" y="14250"/>
                    <a:pt x="2588289" y="0"/>
                  </a:cubicBezTo>
                  <a:cubicBezTo>
                    <a:pt x="2592524" y="136644"/>
                    <a:pt x="2582133" y="236622"/>
                    <a:pt x="2588289" y="335541"/>
                  </a:cubicBezTo>
                  <a:cubicBezTo>
                    <a:pt x="2594445" y="434460"/>
                    <a:pt x="2553898" y="523145"/>
                    <a:pt x="2588289" y="671081"/>
                  </a:cubicBezTo>
                  <a:cubicBezTo>
                    <a:pt x="2368201" y="674270"/>
                    <a:pt x="2275416" y="652932"/>
                    <a:pt x="2018865" y="671081"/>
                  </a:cubicBezTo>
                  <a:cubicBezTo>
                    <a:pt x="1762314" y="689230"/>
                    <a:pt x="1745957" y="630894"/>
                    <a:pt x="1552973" y="671081"/>
                  </a:cubicBezTo>
                  <a:cubicBezTo>
                    <a:pt x="1359989" y="711268"/>
                    <a:pt x="1288828" y="631092"/>
                    <a:pt x="1112964" y="671081"/>
                  </a:cubicBezTo>
                  <a:cubicBezTo>
                    <a:pt x="937100" y="711070"/>
                    <a:pt x="860232" y="647310"/>
                    <a:pt x="647072" y="671081"/>
                  </a:cubicBezTo>
                  <a:cubicBezTo>
                    <a:pt x="433912" y="694852"/>
                    <a:pt x="213091" y="640116"/>
                    <a:pt x="0" y="671081"/>
                  </a:cubicBezTo>
                  <a:cubicBezTo>
                    <a:pt x="-23051" y="526103"/>
                    <a:pt x="40089" y="446908"/>
                    <a:pt x="0" y="328830"/>
                  </a:cubicBezTo>
                  <a:cubicBezTo>
                    <a:pt x="-40089" y="210752"/>
                    <a:pt x="16360" y="152261"/>
                    <a:pt x="0" y="0"/>
                  </a:cubicBezTo>
                  <a:close/>
                </a:path>
                <a:path w="2588289" h="671081" stroke="0" extrusionOk="0">
                  <a:moveTo>
                    <a:pt x="0" y="0"/>
                  </a:moveTo>
                  <a:cubicBezTo>
                    <a:pt x="173342" y="-735"/>
                    <a:pt x="371336" y="12494"/>
                    <a:pt x="517658" y="0"/>
                  </a:cubicBezTo>
                  <a:cubicBezTo>
                    <a:pt x="663980" y="-12494"/>
                    <a:pt x="954749" y="39163"/>
                    <a:pt x="1087081" y="0"/>
                  </a:cubicBezTo>
                  <a:cubicBezTo>
                    <a:pt x="1219413" y="-39163"/>
                    <a:pt x="1318134" y="1604"/>
                    <a:pt x="1527091" y="0"/>
                  </a:cubicBezTo>
                  <a:cubicBezTo>
                    <a:pt x="1736048" y="-1604"/>
                    <a:pt x="1764044" y="47423"/>
                    <a:pt x="1992983" y="0"/>
                  </a:cubicBezTo>
                  <a:cubicBezTo>
                    <a:pt x="2221922" y="-47423"/>
                    <a:pt x="2323566" y="21774"/>
                    <a:pt x="2588289" y="0"/>
                  </a:cubicBezTo>
                  <a:cubicBezTo>
                    <a:pt x="2599845" y="82573"/>
                    <a:pt x="2582622" y="186437"/>
                    <a:pt x="2588289" y="342251"/>
                  </a:cubicBezTo>
                  <a:cubicBezTo>
                    <a:pt x="2593956" y="498065"/>
                    <a:pt x="2562859" y="583719"/>
                    <a:pt x="2588289" y="671081"/>
                  </a:cubicBezTo>
                  <a:cubicBezTo>
                    <a:pt x="2364302" y="735874"/>
                    <a:pt x="2264453" y="630762"/>
                    <a:pt x="2018865" y="671081"/>
                  </a:cubicBezTo>
                  <a:cubicBezTo>
                    <a:pt x="1773277" y="711400"/>
                    <a:pt x="1757835" y="657507"/>
                    <a:pt x="1527091" y="671081"/>
                  </a:cubicBezTo>
                  <a:cubicBezTo>
                    <a:pt x="1296347" y="684655"/>
                    <a:pt x="1296190" y="668772"/>
                    <a:pt x="1087081" y="671081"/>
                  </a:cubicBezTo>
                  <a:cubicBezTo>
                    <a:pt x="877972" y="673390"/>
                    <a:pt x="698284" y="651807"/>
                    <a:pt x="569424" y="671081"/>
                  </a:cubicBezTo>
                  <a:cubicBezTo>
                    <a:pt x="440564" y="690355"/>
                    <a:pt x="157457" y="603711"/>
                    <a:pt x="0" y="671081"/>
                  </a:cubicBezTo>
                  <a:cubicBezTo>
                    <a:pt x="-1753" y="576291"/>
                    <a:pt x="18098" y="509473"/>
                    <a:pt x="0" y="355673"/>
                  </a:cubicBezTo>
                  <a:cubicBezTo>
                    <a:pt x="-18098" y="201873"/>
                    <a:pt x="35448" y="93828"/>
                    <a:pt x="0" y="0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ysClr val="windowText" lastClr="000000"/>
              </a:solidFill>
              <a:extLst>
                <a:ext uri="{C807C97D-BFC1-408E-A445-0C87EB9F89A2}">
                  <ask:lineSketchStyleProps xmlns:ask="http://schemas.microsoft.com/office/drawing/2018/sketchyshapes" sd="1745571404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</m:t>
                        </m:r>
                      </m:e>
                      <m:sup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nary>
                      <m:naryPr>
                        <m:chr m:val="∑"/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</m:t>
                        </m:r>
                      </m:sup>
                      <m:e>
                        <m:sSup>
                          <m:sSup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pt-PT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sSub>
                          <m:sSub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  <m:sub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PT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0009FC3-87F8-4E68-8AAA-73281D3B379C}"/>
                </a:ext>
              </a:extLst>
            </xdr:cNvPr>
            <xdr:cNvSpPr txBox="1"/>
          </xdr:nvSpPr>
          <xdr:spPr>
            <a:xfrm>
              <a:off x="3764885" y="13416340"/>
              <a:ext cx="2588289" cy="67108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  <a:extLst>
                <a:ext uri="{C807C97D-BFC1-408E-A445-0C87EB9F89A2}">
                  <ask:lineSketchStyleProps xmlns:ask="http://schemas.microsoft.com/office/drawing/2018/sketchyshapes" sd="1745571404">
                    <a:custGeom>
                      <a:avLst/>
                      <a:gdLst>
                        <a:gd name="connsiteX0" fmla="*/ 0 w 2588289"/>
                        <a:gd name="connsiteY0" fmla="*/ 0 h 671081"/>
                        <a:gd name="connsiteX1" fmla="*/ 491775 w 2588289"/>
                        <a:gd name="connsiteY1" fmla="*/ 0 h 671081"/>
                        <a:gd name="connsiteX2" fmla="*/ 1061198 w 2588289"/>
                        <a:gd name="connsiteY2" fmla="*/ 0 h 671081"/>
                        <a:gd name="connsiteX3" fmla="*/ 1630622 w 2588289"/>
                        <a:gd name="connsiteY3" fmla="*/ 0 h 671081"/>
                        <a:gd name="connsiteX4" fmla="*/ 2122397 w 2588289"/>
                        <a:gd name="connsiteY4" fmla="*/ 0 h 671081"/>
                        <a:gd name="connsiteX5" fmla="*/ 2588289 w 2588289"/>
                        <a:gd name="connsiteY5" fmla="*/ 0 h 671081"/>
                        <a:gd name="connsiteX6" fmla="*/ 2588289 w 2588289"/>
                        <a:gd name="connsiteY6" fmla="*/ 335541 h 671081"/>
                        <a:gd name="connsiteX7" fmla="*/ 2588289 w 2588289"/>
                        <a:gd name="connsiteY7" fmla="*/ 671081 h 671081"/>
                        <a:gd name="connsiteX8" fmla="*/ 2018865 w 2588289"/>
                        <a:gd name="connsiteY8" fmla="*/ 671081 h 671081"/>
                        <a:gd name="connsiteX9" fmla="*/ 1552973 w 2588289"/>
                        <a:gd name="connsiteY9" fmla="*/ 671081 h 671081"/>
                        <a:gd name="connsiteX10" fmla="*/ 1112964 w 2588289"/>
                        <a:gd name="connsiteY10" fmla="*/ 671081 h 671081"/>
                        <a:gd name="connsiteX11" fmla="*/ 647072 w 2588289"/>
                        <a:gd name="connsiteY11" fmla="*/ 671081 h 671081"/>
                        <a:gd name="connsiteX12" fmla="*/ 0 w 2588289"/>
                        <a:gd name="connsiteY12" fmla="*/ 671081 h 671081"/>
                        <a:gd name="connsiteX13" fmla="*/ 0 w 2588289"/>
                        <a:gd name="connsiteY13" fmla="*/ 328830 h 671081"/>
                        <a:gd name="connsiteX14" fmla="*/ 0 w 2588289"/>
                        <a:gd name="connsiteY14" fmla="*/ 0 h 671081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  <a:cxn ang="0">
                          <a:pos x="connsiteX9" y="connsiteY9"/>
                        </a:cxn>
                        <a:cxn ang="0">
                          <a:pos x="connsiteX10" y="connsiteY10"/>
                        </a:cxn>
                        <a:cxn ang="0">
                          <a:pos x="connsiteX11" y="connsiteY11"/>
                        </a:cxn>
                        <a:cxn ang="0">
                          <a:pos x="connsiteX12" y="connsiteY12"/>
                        </a:cxn>
                        <a:cxn ang="0">
                          <a:pos x="connsiteX13" y="connsiteY13"/>
                        </a:cxn>
                        <a:cxn ang="0">
                          <a:pos x="connsiteX14" y="connsiteY14"/>
                        </a:cxn>
                      </a:cxnLst>
                      <a:rect l="l" t="t" r="r" b="b"/>
                      <a:pathLst>
                        <a:path w="2588289" h="671081" fill="none" extrusionOk="0">
                          <a:moveTo>
                            <a:pt x="0" y="0"/>
                          </a:moveTo>
                          <a:cubicBezTo>
                            <a:pt x="245560" y="-6394"/>
                            <a:pt x="372699" y="28507"/>
                            <a:pt x="491775" y="0"/>
                          </a:cubicBezTo>
                          <a:cubicBezTo>
                            <a:pt x="610852" y="-28507"/>
                            <a:pt x="861187" y="52390"/>
                            <a:pt x="1061198" y="0"/>
                          </a:cubicBezTo>
                          <a:cubicBezTo>
                            <a:pt x="1261209" y="-52390"/>
                            <a:pt x="1383960" y="29304"/>
                            <a:pt x="1630622" y="0"/>
                          </a:cubicBezTo>
                          <a:cubicBezTo>
                            <a:pt x="1877284" y="-29304"/>
                            <a:pt x="1951206" y="41388"/>
                            <a:pt x="2122397" y="0"/>
                          </a:cubicBezTo>
                          <a:cubicBezTo>
                            <a:pt x="2293588" y="-41388"/>
                            <a:pt x="2407879" y="14250"/>
                            <a:pt x="2588289" y="0"/>
                          </a:cubicBezTo>
                          <a:cubicBezTo>
                            <a:pt x="2592524" y="136644"/>
                            <a:pt x="2582133" y="236622"/>
                            <a:pt x="2588289" y="335541"/>
                          </a:cubicBezTo>
                          <a:cubicBezTo>
                            <a:pt x="2594445" y="434460"/>
                            <a:pt x="2553898" y="523145"/>
                            <a:pt x="2588289" y="671081"/>
                          </a:cubicBezTo>
                          <a:cubicBezTo>
                            <a:pt x="2368201" y="674270"/>
                            <a:pt x="2275416" y="652932"/>
                            <a:pt x="2018865" y="671081"/>
                          </a:cubicBezTo>
                          <a:cubicBezTo>
                            <a:pt x="1762314" y="689230"/>
                            <a:pt x="1745957" y="630894"/>
                            <a:pt x="1552973" y="671081"/>
                          </a:cubicBezTo>
                          <a:cubicBezTo>
                            <a:pt x="1359989" y="711268"/>
                            <a:pt x="1288828" y="631092"/>
                            <a:pt x="1112964" y="671081"/>
                          </a:cubicBezTo>
                          <a:cubicBezTo>
                            <a:pt x="937100" y="711070"/>
                            <a:pt x="860232" y="647310"/>
                            <a:pt x="647072" y="671081"/>
                          </a:cubicBezTo>
                          <a:cubicBezTo>
                            <a:pt x="433912" y="694852"/>
                            <a:pt x="213091" y="640116"/>
                            <a:pt x="0" y="671081"/>
                          </a:cubicBezTo>
                          <a:cubicBezTo>
                            <a:pt x="-23051" y="526103"/>
                            <a:pt x="40089" y="446908"/>
                            <a:pt x="0" y="328830"/>
                          </a:cubicBezTo>
                          <a:cubicBezTo>
                            <a:pt x="-40089" y="210752"/>
                            <a:pt x="16360" y="152261"/>
                            <a:pt x="0" y="0"/>
                          </a:cubicBezTo>
                          <a:close/>
                        </a:path>
                        <a:path w="2588289" h="671081" stroke="0" extrusionOk="0">
                          <a:moveTo>
                            <a:pt x="0" y="0"/>
                          </a:moveTo>
                          <a:cubicBezTo>
                            <a:pt x="173342" y="-735"/>
                            <a:pt x="371336" y="12494"/>
                            <a:pt x="517658" y="0"/>
                          </a:cubicBezTo>
                          <a:cubicBezTo>
                            <a:pt x="663980" y="-12494"/>
                            <a:pt x="954749" y="39163"/>
                            <a:pt x="1087081" y="0"/>
                          </a:cubicBezTo>
                          <a:cubicBezTo>
                            <a:pt x="1219413" y="-39163"/>
                            <a:pt x="1318134" y="1604"/>
                            <a:pt x="1527091" y="0"/>
                          </a:cubicBezTo>
                          <a:cubicBezTo>
                            <a:pt x="1736048" y="-1604"/>
                            <a:pt x="1764044" y="47423"/>
                            <a:pt x="1992983" y="0"/>
                          </a:cubicBezTo>
                          <a:cubicBezTo>
                            <a:pt x="2221922" y="-47423"/>
                            <a:pt x="2323566" y="21774"/>
                            <a:pt x="2588289" y="0"/>
                          </a:cubicBezTo>
                          <a:cubicBezTo>
                            <a:pt x="2599845" y="82573"/>
                            <a:pt x="2582622" y="186437"/>
                            <a:pt x="2588289" y="342251"/>
                          </a:cubicBezTo>
                          <a:cubicBezTo>
                            <a:pt x="2593956" y="498065"/>
                            <a:pt x="2562859" y="583719"/>
                            <a:pt x="2588289" y="671081"/>
                          </a:cubicBezTo>
                          <a:cubicBezTo>
                            <a:pt x="2364302" y="735874"/>
                            <a:pt x="2264453" y="630762"/>
                            <a:pt x="2018865" y="671081"/>
                          </a:cubicBezTo>
                          <a:cubicBezTo>
                            <a:pt x="1773277" y="711400"/>
                            <a:pt x="1757835" y="657507"/>
                            <a:pt x="1527091" y="671081"/>
                          </a:cubicBezTo>
                          <a:cubicBezTo>
                            <a:pt x="1296347" y="684655"/>
                            <a:pt x="1296190" y="668772"/>
                            <a:pt x="1087081" y="671081"/>
                          </a:cubicBezTo>
                          <a:cubicBezTo>
                            <a:pt x="877972" y="673390"/>
                            <a:pt x="698284" y="651807"/>
                            <a:pt x="569424" y="671081"/>
                          </a:cubicBezTo>
                          <a:cubicBezTo>
                            <a:pt x="440564" y="690355"/>
                            <a:pt x="157457" y="603711"/>
                            <a:pt x="0" y="671081"/>
                          </a:cubicBezTo>
                          <a:cubicBezTo>
                            <a:pt x="-1753" y="576291"/>
                            <a:pt x="18098" y="509473"/>
                            <a:pt x="0" y="355673"/>
                          </a:cubicBezTo>
                          <a:cubicBezTo>
                            <a:pt x="-18098" y="201873"/>
                            <a:pt x="35448" y="93828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𝒔^𝟐=𝟏/(𝒏−𝟏) ∑_(𝒊=𝟏)^𝒄▒〖</a:t>
              </a:r>
              <a:r>
                <a:rPr lang="pt-PT" sz="16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(𝒙_𝒊−𝒙 ̅ )^</a:t>
              </a:r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𝟐 𝒏_𝒊 〗</a:t>
              </a:r>
              <a:endParaRPr lang="pt-PT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3488</xdr:colOff>
      <xdr:row>50</xdr:row>
      <xdr:rowOff>11436</xdr:rowOff>
    </xdr:from>
    <xdr:ext cx="1857549" cy="671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579E9F9-1BC2-475D-8F95-E8BE7D445D06}"/>
                </a:ext>
              </a:extLst>
            </xdr:cNvPr>
            <xdr:cNvSpPr txBox="1"/>
          </xdr:nvSpPr>
          <xdr:spPr>
            <a:xfrm>
              <a:off x="3891642" y="7680282"/>
              <a:ext cx="1857549" cy="67108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6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pt-PT" sz="16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  <m:r>
                      <a:rPr lang="pt-PT" sz="16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  <m:nary>
                      <m:naryPr>
                        <m:chr m:val="∑"/>
                        <m:ctrl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  <m:e>
                        <m:sSub>
                          <m:sSubPr>
                            <m:ctrlP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PT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579E9F9-1BC2-475D-8F95-E8BE7D445D06}"/>
                </a:ext>
              </a:extLst>
            </xdr:cNvPr>
            <xdr:cNvSpPr txBox="1"/>
          </xdr:nvSpPr>
          <xdr:spPr>
            <a:xfrm>
              <a:off x="3891642" y="7680282"/>
              <a:ext cx="1857549" cy="67108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6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𝒙 ̅</a:t>
              </a:r>
              <a:r>
                <a:rPr lang="pt-PT" sz="16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=𝟏/𝒏 ∑24_(𝒊=𝟏)^𝒏▒𝒙_𝒊 </a:t>
              </a:r>
              <a:endParaRPr lang="pt-PT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720694</xdr:colOff>
      <xdr:row>54</xdr:row>
      <xdr:rowOff>137855</xdr:rowOff>
    </xdr:from>
    <xdr:ext cx="1926767" cy="832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C3531C6-EF60-42A4-A1EB-4C98B4704695}"/>
                </a:ext>
              </a:extLst>
            </xdr:cNvPr>
            <xdr:cNvSpPr txBox="1"/>
          </xdr:nvSpPr>
          <xdr:spPr>
            <a:xfrm>
              <a:off x="3866386" y="8558932"/>
              <a:ext cx="1926767" cy="832407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2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𝑴𝒆</m:t>
                    </m:r>
                    <m:r>
                      <a:rPr lang="pt-PT" sz="12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pt-PT" sz="12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𝒏</m:t>
                                        </m:r>
                                      </m:num>
                                      <m:den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𝟐</m:t>
                                        </m:r>
                                      </m:den>
                                    </m:f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𝒏</m:t>
                                        </m:r>
                                      </m:num>
                                      <m:den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𝟐</m:t>
                                        </m:r>
                                      </m:den>
                                    </m:f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,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𝒑𝒂𝒓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,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𝒊𝒎𝒑𝒂𝒓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12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C3531C6-EF60-42A4-A1EB-4C98B4704695}"/>
                </a:ext>
              </a:extLst>
            </xdr:cNvPr>
            <xdr:cNvSpPr txBox="1"/>
          </xdr:nvSpPr>
          <xdr:spPr>
            <a:xfrm>
              <a:off x="3866386" y="8558932"/>
              <a:ext cx="1926767" cy="832407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2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𝑴𝒆={█((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(𝒏/𝟐)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(𝒏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𝟐+𝟏)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PT" sz="12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  , 𝒏 𝒑𝒂𝒓@𝒙_((𝒏+𝟏))/𝟐  , 𝒏 𝒊𝒎𝒑𝒂𝒓)┤</a:t>
              </a:r>
              <a:endParaRPr lang="pt-PT" sz="12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2</xdr:col>
      <xdr:colOff>12212</xdr:colOff>
      <xdr:row>119</xdr:row>
      <xdr:rowOff>976</xdr:rowOff>
    </xdr:from>
    <xdr:to>
      <xdr:col>8</xdr:col>
      <xdr:colOff>371230</xdr:colOff>
      <xdr:row>134</xdr:row>
      <xdr:rowOff>9769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1E0FFF6-BAB2-4C6E-985D-C813CDF4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585611</xdr:colOff>
      <xdr:row>31</xdr:row>
      <xdr:rowOff>11289</xdr:rowOff>
    </xdr:from>
    <xdr:to>
      <xdr:col>7</xdr:col>
      <xdr:colOff>423333</xdr:colOff>
      <xdr:row>45</xdr:row>
      <xdr:rowOff>172155</xdr:rowOff>
    </xdr:to>
    <xdr:graphicFrame macro="">
      <xdr:nvGraphicFramePr>
        <xdr:cNvPr id="13" name="Gráfico 2">
          <a:extLst>
            <a:ext uri="{FF2B5EF4-FFF2-40B4-BE49-F238E27FC236}">
              <a16:creationId xmlns:a16="http://schemas.microsoft.com/office/drawing/2014/main" id="{7E475B0C-9C03-4F4F-AD31-4BD47A4F4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49389</xdr:colOff>
      <xdr:row>31</xdr:row>
      <xdr:rowOff>11289</xdr:rowOff>
    </xdr:from>
    <xdr:to>
      <xdr:col>14</xdr:col>
      <xdr:colOff>49389</xdr:colOff>
      <xdr:row>45</xdr:row>
      <xdr:rowOff>172155</xdr:rowOff>
    </xdr:to>
    <xdr:graphicFrame macro="">
      <xdr:nvGraphicFramePr>
        <xdr:cNvPr id="24" name="Gráfico 3">
          <a:extLst>
            <a:ext uri="{FF2B5EF4-FFF2-40B4-BE49-F238E27FC236}">
              <a16:creationId xmlns:a16="http://schemas.microsoft.com/office/drawing/2014/main" id="{3390CFA4-4BD9-4BC1-AFFB-20B603D54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295275</xdr:colOff>
      <xdr:row>158</xdr:row>
      <xdr:rowOff>133350</xdr:rowOff>
    </xdr:from>
    <xdr:ext cx="828675" cy="6463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25">
              <a:extLst>
                <a:ext uri="{FF2B5EF4-FFF2-40B4-BE49-F238E27FC236}">
                  <a16:creationId xmlns:a16="http://schemas.microsoft.com/office/drawing/2014/main" id="{F4F90BDE-3EDE-4E56-B2DE-DD6D1644902E}"/>
                </a:ext>
              </a:extLst>
            </xdr:cNvPr>
            <xdr:cNvSpPr txBox="1"/>
          </xdr:nvSpPr>
          <xdr:spPr>
            <a:xfrm>
              <a:off x="5467350" y="32385000"/>
              <a:ext cx="828675" cy="646395"/>
            </a:xfrm>
            <a:custGeom>
              <a:avLst/>
              <a:gdLst>
                <a:gd name="connsiteX0" fmla="*/ 0 w 828675"/>
                <a:gd name="connsiteY0" fmla="*/ 0 h 646395"/>
                <a:gd name="connsiteX1" fmla="*/ 397764 w 828675"/>
                <a:gd name="connsiteY1" fmla="*/ 0 h 646395"/>
                <a:gd name="connsiteX2" fmla="*/ 828675 w 828675"/>
                <a:gd name="connsiteY2" fmla="*/ 0 h 646395"/>
                <a:gd name="connsiteX3" fmla="*/ 828675 w 828675"/>
                <a:gd name="connsiteY3" fmla="*/ 329661 h 646395"/>
                <a:gd name="connsiteX4" fmla="*/ 828675 w 828675"/>
                <a:gd name="connsiteY4" fmla="*/ 646395 h 646395"/>
                <a:gd name="connsiteX5" fmla="*/ 414338 w 828675"/>
                <a:gd name="connsiteY5" fmla="*/ 646395 h 646395"/>
                <a:gd name="connsiteX6" fmla="*/ 0 w 828675"/>
                <a:gd name="connsiteY6" fmla="*/ 646395 h 646395"/>
                <a:gd name="connsiteX7" fmla="*/ 0 w 828675"/>
                <a:gd name="connsiteY7" fmla="*/ 323198 h 646395"/>
                <a:gd name="connsiteX8" fmla="*/ 0 w 828675"/>
                <a:gd name="connsiteY8" fmla="*/ 0 h 6463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828675" h="646395" fill="none" extrusionOk="0">
                  <a:moveTo>
                    <a:pt x="0" y="0"/>
                  </a:moveTo>
                  <a:cubicBezTo>
                    <a:pt x="187594" y="-19630"/>
                    <a:pt x="262788" y="28755"/>
                    <a:pt x="397764" y="0"/>
                  </a:cubicBezTo>
                  <a:cubicBezTo>
                    <a:pt x="532740" y="-28755"/>
                    <a:pt x="629090" y="1522"/>
                    <a:pt x="828675" y="0"/>
                  </a:cubicBezTo>
                  <a:cubicBezTo>
                    <a:pt x="868186" y="84515"/>
                    <a:pt x="813117" y="229337"/>
                    <a:pt x="828675" y="329661"/>
                  </a:cubicBezTo>
                  <a:cubicBezTo>
                    <a:pt x="844233" y="429985"/>
                    <a:pt x="824808" y="542850"/>
                    <a:pt x="828675" y="646395"/>
                  </a:cubicBezTo>
                  <a:cubicBezTo>
                    <a:pt x="685386" y="693485"/>
                    <a:pt x="512412" y="619380"/>
                    <a:pt x="414338" y="646395"/>
                  </a:cubicBezTo>
                  <a:cubicBezTo>
                    <a:pt x="316264" y="673410"/>
                    <a:pt x="111855" y="600764"/>
                    <a:pt x="0" y="646395"/>
                  </a:cubicBezTo>
                  <a:cubicBezTo>
                    <a:pt x="-35209" y="522274"/>
                    <a:pt x="30595" y="397490"/>
                    <a:pt x="0" y="323198"/>
                  </a:cubicBezTo>
                  <a:cubicBezTo>
                    <a:pt x="-30595" y="248906"/>
                    <a:pt x="34597" y="90576"/>
                    <a:pt x="0" y="0"/>
                  </a:cubicBezTo>
                  <a:close/>
                </a:path>
                <a:path w="828675" h="646395" stroke="0" extrusionOk="0">
                  <a:moveTo>
                    <a:pt x="0" y="0"/>
                  </a:moveTo>
                  <a:cubicBezTo>
                    <a:pt x="125323" y="-22561"/>
                    <a:pt x="217526" y="14290"/>
                    <a:pt x="406051" y="0"/>
                  </a:cubicBezTo>
                  <a:cubicBezTo>
                    <a:pt x="594576" y="-14290"/>
                    <a:pt x="654295" y="27281"/>
                    <a:pt x="828675" y="0"/>
                  </a:cubicBezTo>
                  <a:cubicBezTo>
                    <a:pt x="859979" y="110826"/>
                    <a:pt x="796499" y="167704"/>
                    <a:pt x="828675" y="310270"/>
                  </a:cubicBezTo>
                  <a:cubicBezTo>
                    <a:pt x="860851" y="452836"/>
                    <a:pt x="805411" y="487026"/>
                    <a:pt x="828675" y="646395"/>
                  </a:cubicBezTo>
                  <a:cubicBezTo>
                    <a:pt x="617660" y="665410"/>
                    <a:pt x="518750" y="638535"/>
                    <a:pt x="406051" y="646395"/>
                  </a:cubicBezTo>
                  <a:cubicBezTo>
                    <a:pt x="293352" y="654255"/>
                    <a:pt x="152329" y="598716"/>
                    <a:pt x="0" y="646395"/>
                  </a:cubicBezTo>
                  <a:cubicBezTo>
                    <a:pt x="-33961" y="497565"/>
                    <a:pt x="28997" y="475729"/>
                    <a:pt x="0" y="336125"/>
                  </a:cubicBezTo>
                  <a:cubicBezTo>
                    <a:pt x="-28997" y="196521"/>
                    <a:pt x="24515" y="142906"/>
                    <a:pt x="0" y="0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accent5"/>
              </a:solidFill>
              <a:extLst>
                <a:ext uri="{C807C97D-BFC1-408E-A445-0C87EB9F89A2}">
                  <ask:lineSketchStyleProps xmlns:ask="http://schemas.microsoft.com/office/drawing/2018/sketchyshapes" sd="31825359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  <a:scene3d>
              <a:camera prst="perspectiveFront"/>
              <a:lightRig rig="threePt" dir="t"/>
            </a:scene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2400" b="0"/>
                <a:t>cv=</a:t>
              </a:r>
              <a14:m>
                <m:oMath xmlns:m="http://schemas.openxmlformats.org/officeDocument/2006/math">
                  <m:f>
                    <m:fPr>
                      <m:ctrlPr>
                        <a:rPr lang="pt-PT" sz="24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24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num>
                    <m:den>
                      <m:sPre>
                        <m:sPrePr>
                          <m:ctrlPr>
                            <a:rPr lang="pt-PT" sz="2400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PrePr>
                        <m:sub>
                          <m:r>
                            <m:rPr>
                              <m:sty m:val="p"/>
                            </m:rP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X</m:t>
                          </m:r>
                        </m:sub>
                        <m:sup>
                          <m: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</m:sup>
                        <m:e>
                          <m: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sPre>
                    </m:den>
                  </m:f>
                </m:oMath>
              </a14:m>
              <a:endParaRPr lang="pt-PT" sz="2400" b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4F90BDE-3EDE-4E56-B2DE-DD6D1644902E}"/>
                </a:ext>
              </a:extLst>
            </xdr:cNvPr>
            <xdr:cNvSpPr txBox="1"/>
          </xdr:nvSpPr>
          <xdr:spPr>
            <a:xfrm>
              <a:off x="5467350" y="32385000"/>
              <a:ext cx="828675" cy="64639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5"/>
              </a:solidFill>
              <a:extLst>
                <a:ext uri="{C807C97D-BFC1-408E-A445-0C87EB9F89A2}">
                  <ask:lineSketchStyleProps xmlns:ask="http://schemas.microsoft.com/office/drawing/2018/sketchyshapes" sd="31825359">
                    <a:custGeom>
                      <a:avLst/>
                      <a:gdLst>
                        <a:gd name="connsiteX0" fmla="*/ 0 w 828675"/>
                        <a:gd name="connsiteY0" fmla="*/ 0 h 646395"/>
                        <a:gd name="connsiteX1" fmla="*/ 397764 w 828675"/>
                        <a:gd name="connsiteY1" fmla="*/ 0 h 646395"/>
                        <a:gd name="connsiteX2" fmla="*/ 828675 w 828675"/>
                        <a:gd name="connsiteY2" fmla="*/ 0 h 646395"/>
                        <a:gd name="connsiteX3" fmla="*/ 828675 w 828675"/>
                        <a:gd name="connsiteY3" fmla="*/ 329661 h 646395"/>
                        <a:gd name="connsiteX4" fmla="*/ 828675 w 828675"/>
                        <a:gd name="connsiteY4" fmla="*/ 646395 h 646395"/>
                        <a:gd name="connsiteX5" fmla="*/ 414338 w 828675"/>
                        <a:gd name="connsiteY5" fmla="*/ 646395 h 646395"/>
                        <a:gd name="connsiteX6" fmla="*/ 0 w 828675"/>
                        <a:gd name="connsiteY6" fmla="*/ 646395 h 646395"/>
                        <a:gd name="connsiteX7" fmla="*/ 0 w 828675"/>
                        <a:gd name="connsiteY7" fmla="*/ 323198 h 646395"/>
                        <a:gd name="connsiteX8" fmla="*/ 0 w 828675"/>
                        <a:gd name="connsiteY8" fmla="*/ 0 h 646395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</a:cxnLst>
                      <a:rect l="l" t="t" r="r" b="b"/>
                      <a:pathLst>
                        <a:path w="828675" h="646395" fill="none" extrusionOk="0">
                          <a:moveTo>
                            <a:pt x="0" y="0"/>
                          </a:moveTo>
                          <a:cubicBezTo>
                            <a:pt x="187594" y="-19630"/>
                            <a:pt x="262788" y="28755"/>
                            <a:pt x="397764" y="0"/>
                          </a:cubicBezTo>
                          <a:cubicBezTo>
                            <a:pt x="532740" y="-28755"/>
                            <a:pt x="629090" y="1522"/>
                            <a:pt x="828675" y="0"/>
                          </a:cubicBezTo>
                          <a:cubicBezTo>
                            <a:pt x="868186" y="84515"/>
                            <a:pt x="813117" y="229337"/>
                            <a:pt x="828675" y="329661"/>
                          </a:cubicBezTo>
                          <a:cubicBezTo>
                            <a:pt x="844233" y="429985"/>
                            <a:pt x="824808" y="542850"/>
                            <a:pt x="828675" y="646395"/>
                          </a:cubicBezTo>
                          <a:cubicBezTo>
                            <a:pt x="685386" y="693485"/>
                            <a:pt x="512412" y="619380"/>
                            <a:pt x="414338" y="646395"/>
                          </a:cubicBezTo>
                          <a:cubicBezTo>
                            <a:pt x="316264" y="673410"/>
                            <a:pt x="111855" y="600764"/>
                            <a:pt x="0" y="646395"/>
                          </a:cubicBezTo>
                          <a:cubicBezTo>
                            <a:pt x="-35209" y="522274"/>
                            <a:pt x="30595" y="397490"/>
                            <a:pt x="0" y="323198"/>
                          </a:cubicBezTo>
                          <a:cubicBezTo>
                            <a:pt x="-30595" y="248906"/>
                            <a:pt x="34597" y="90576"/>
                            <a:pt x="0" y="0"/>
                          </a:cubicBezTo>
                          <a:close/>
                        </a:path>
                        <a:path w="828675" h="646395" stroke="0" extrusionOk="0">
                          <a:moveTo>
                            <a:pt x="0" y="0"/>
                          </a:moveTo>
                          <a:cubicBezTo>
                            <a:pt x="125323" y="-22561"/>
                            <a:pt x="217526" y="14290"/>
                            <a:pt x="406051" y="0"/>
                          </a:cubicBezTo>
                          <a:cubicBezTo>
                            <a:pt x="594576" y="-14290"/>
                            <a:pt x="654295" y="27281"/>
                            <a:pt x="828675" y="0"/>
                          </a:cubicBezTo>
                          <a:cubicBezTo>
                            <a:pt x="859979" y="110826"/>
                            <a:pt x="796499" y="167704"/>
                            <a:pt x="828675" y="310270"/>
                          </a:cubicBezTo>
                          <a:cubicBezTo>
                            <a:pt x="860851" y="452836"/>
                            <a:pt x="805411" y="487026"/>
                            <a:pt x="828675" y="646395"/>
                          </a:cubicBezTo>
                          <a:cubicBezTo>
                            <a:pt x="617660" y="665410"/>
                            <a:pt x="518750" y="638535"/>
                            <a:pt x="406051" y="646395"/>
                          </a:cubicBezTo>
                          <a:cubicBezTo>
                            <a:pt x="293352" y="654255"/>
                            <a:pt x="152329" y="598716"/>
                            <a:pt x="0" y="646395"/>
                          </a:cubicBezTo>
                          <a:cubicBezTo>
                            <a:pt x="-33961" y="497565"/>
                            <a:pt x="28997" y="475729"/>
                            <a:pt x="0" y="336125"/>
                          </a:cubicBezTo>
                          <a:cubicBezTo>
                            <a:pt x="-28997" y="196521"/>
                            <a:pt x="24515" y="142906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  <a:scene3d>
              <a:camera prst="perspectiveFront"/>
              <a:lightRig rig="threePt" dir="t"/>
            </a:scene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2400" b="0"/>
                <a:t>cv=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𝑠/(_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^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)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 </a:t>
              </a:r>
              <a:endParaRPr lang="pt-PT" sz="2400" b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0</xdr:rowOff>
    </xdr:from>
    <xdr:ext cx="2381250" cy="1015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1">
              <a:extLst>
                <a:ext uri="{FF2B5EF4-FFF2-40B4-BE49-F238E27FC236}">
                  <a16:creationId xmlns:a16="http://schemas.microsoft.com/office/drawing/2014/main" id="{EC5D7D34-D77B-4E35-81CD-640400994B1E}"/>
                </a:ext>
              </a:extLst>
            </xdr:cNvPr>
            <xdr:cNvSpPr txBox="1"/>
          </xdr:nvSpPr>
          <xdr:spPr>
            <a:xfrm>
              <a:off x="1828800" y="2714625"/>
              <a:ext cx="2381250" cy="1015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4000"/>
                <a:t>cv=</a:t>
              </a:r>
              <a14:m>
                <m:oMath xmlns:m="http://schemas.openxmlformats.org/officeDocument/2006/math">
                  <m:f>
                    <m:fPr>
                      <m:ctrlPr>
                        <a:rPr lang="pt-PT" sz="4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40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num>
                    <m:den>
                      <m:sPre>
                        <m:sPrePr>
                          <m:ctrlPr>
                            <a:rPr lang="pt-PT" sz="4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PrePr>
                        <m:sub>
                          <m:r>
                            <m:rPr>
                              <m:sty m:val="p"/>
                            </m:rPr>
                            <a:rPr lang="pt-PT" sz="40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X</m:t>
                          </m:r>
                        </m:sub>
                        <m:sup>
                          <m:r>
                            <a:rPr lang="pt-PT" sz="40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</m:sup>
                        <m:e/>
                      </m:sPre>
                    </m:den>
                  </m:f>
                </m:oMath>
              </a14:m>
              <a:endParaRPr lang="pt-PT" sz="40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C5D7D34-D77B-4E35-81CD-640400994B1E}"/>
                </a:ext>
              </a:extLst>
            </xdr:cNvPr>
            <xdr:cNvSpPr txBox="1"/>
          </xdr:nvSpPr>
          <xdr:spPr>
            <a:xfrm>
              <a:off x="1828800" y="2714625"/>
              <a:ext cx="2381250" cy="1015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4000"/>
                <a:t>cv=</a:t>
              </a:r>
              <a:r>
                <a:rPr lang="pt-PT" sz="4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𝑠/(_</a:t>
              </a:r>
              <a:r>
                <a:rPr lang="pt-PT" sz="40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pt-PT" sz="40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^</a:t>
              </a:r>
              <a:r>
                <a:rPr lang="pt-PT" sz="40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PT" sz="40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)  </a:t>
              </a:r>
              <a:endParaRPr lang="pt-PT" sz="40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333375</xdr:colOff>
      <xdr:row>11</xdr:row>
      <xdr:rowOff>19050</xdr:rowOff>
    </xdr:from>
    <xdr:ext cx="3067050" cy="371971"/>
    <xdr:sp macro="" textlink="">
      <xdr:nvSpPr>
        <xdr:cNvPr id="46" name="CaixaDeTexto 2">
          <a:extLst>
            <a:ext uri="{FF2B5EF4-FFF2-40B4-BE49-F238E27FC236}">
              <a16:creationId xmlns:a16="http://schemas.microsoft.com/office/drawing/2014/main" id="{3D19C79E-C873-4407-9204-AAF1B005D539}"/>
            </a:ext>
          </a:extLst>
        </xdr:cNvPr>
        <xdr:cNvSpPr txBox="1"/>
      </xdr:nvSpPr>
      <xdr:spPr>
        <a:xfrm>
          <a:off x="5819775" y="2162175"/>
          <a:ext cx="3067050" cy="371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A699-25EF-4FD0-B37A-32A708C41E45}">
  <dimension ref="A1:AC174"/>
  <sheetViews>
    <sheetView tabSelected="1" zoomScale="80" zoomScaleNormal="80" workbookViewId="0">
      <selection sqref="A1:C5"/>
    </sheetView>
  </sheetViews>
  <sheetFormatPr defaultRowHeight="15" x14ac:dyDescent="0.25"/>
  <cols>
    <col min="3" max="3" width="13.7109375" customWidth="1"/>
    <col min="4" max="4" width="13.85546875" customWidth="1"/>
    <col min="5" max="7" width="10.5703125" customWidth="1"/>
    <col min="8" max="8" width="13.28515625" customWidth="1"/>
    <col min="9" max="9" width="11.42578125" customWidth="1"/>
    <col min="10" max="10" width="11.85546875" customWidth="1"/>
    <col min="12" max="12" width="11.5703125" customWidth="1"/>
    <col min="13" max="14" width="11.7109375" customWidth="1"/>
    <col min="17" max="17" width="15.5703125" bestFit="1" customWidth="1"/>
  </cols>
  <sheetData>
    <row r="1" spans="1:22" ht="15" customHeight="1" thickBot="1" x14ac:dyDescent="0.3">
      <c r="A1" s="95" t="s">
        <v>0</v>
      </c>
      <c r="B1" s="96"/>
      <c r="C1" s="97"/>
      <c r="D1" s="1">
        <v>1</v>
      </c>
      <c r="E1" s="2">
        <v>1</v>
      </c>
      <c r="F1" s="2">
        <v>9</v>
      </c>
      <c r="G1" s="2">
        <v>0</v>
      </c>
      <c r="H1" s="2">
        <v>4</v>
      </c>
      <c r="I1" s="2">
        <v>0</v>
      </c>
      <c r="J1" s="3">
        <v>2</v>
      </c>
      <c r="V1" s="31"/>
    </row>
    <row r="2" spans="1:22" ht="15" customHeight="1" thickBot="1" x14ac:dyDescent="0.3">
      <c r="A2" s="98"/>
      <c r="B2" s="99"/>
      <c r="C2" s="100"/>
      <c r="D2" s="1">
        <v>1</v>
      </c>
      <c r="E2" s="2">
        <v>1</v>
      </c>
      <c r="F2" s="2">
        <v>9</v>
      </c>
      <c r="G2" s="2">
        <v>1</v>
      </c>
      <c r="H2" s="2">
        <v>0</v>
      </c>
      <c r="I2" s="2">
        <v>4</v>
      </c>
      <c r="J2" s="3">
        <v>5</v>
      </c>
      <c r="V2" s="31"/>
    </row>
    <row r="3" spans="1:22" ht="15" customHeight="1" thickBot="1" x14ac:dyDescent="0.3">
      <c r="A3" s="98"/>
      <c r="B3" s="99"/>
      <c r="C3" s="100"/>
      <c r="D3" s="1">
        <v>1</v>
      </c>
      <c r="E3" s="2">
        <v>1</v>
      </c>
      <c r="F3" s="2">
        <v>9</v>
      </c>
      <c r="G3" s="2">
        <v>1</v>
      </c>
      <c r="H3" s="2">
        <v>0</v>
      </c>
      <c r="I3" s="2">
        <v>9</v>
      </c>
      <c r="J3" s="3">
        <v>1</v>
      </c>
      <c r="V3" s="31"/>
    </row>
    <row r="4" spans="1:22" ht="15" customHeight="1" thickBot="1" x14ac:dyDescent="0.3">
      <c r="A4" s="98"/>
      <c r="B4" s="99"/>
      <c r="C4" s="100"/>
      <c r="D4" s="1">
        <v>1</v>
      </c>
      <c r="E4" s="2">
        <v>1</v>
      </c>
      <c r="F4" s="2">
        <v>9</v>
      </c>
      <c r="G4" s="2">
        <v>1</v>
      </c>
      <c r="H4" s="2">
        <v>6</v>
      </c>
      <c r="I4" s="2">
        <v>0</v>
      </c>
      <c r="J4" s="3">
        <v>4</v>
      </c>
      <c r="V4" s="31"/>
    </row>
    <row r="5" spans="1:22" ht="15" customHeight="1" thickBot="1" x14ac:dyDescent="0.3">
      <c r="A5" s="101"/>
      <c r="B5" s="102"/>
      <c r="C5" s="103"/>
      <c r="D5" s="1">
        <v>1</v>
      </c>
      <c r="E5" s="2">
        <v>1</v>
      </c>
      <c r="F5" s="2">
        <v>9</v>
      </c>
      <c r="G5" s="2">
        <v>1</v>
      </c>
      <c r="H5" s="2">
        <v>8</v>
      </c>
      <c r="I5" s="2">
        <v>7</v>
      </c>
      <c r="J5" s="3">
        <v>9</v>
      </c>
      <c r="V5" s="31"/>
    </row>
    <row r="7" spans="1:22" ht="15.75" thickBot="1" x14ac:dyDescent="0.3">
      <c r="A7" s="32" t="s">
        <v>1</v>
      </c>
    </row>
    <row r="8" spans="1:22" ht="15" customHeight="1" thickBot="1" x14ac:dyDescent="0.3">
      <c r="B8" s="110" t="s">
        <v>54</v>
      </c>
      <c r="C8" s="111"/>
      <c r="D8" s="111"/>
      <c r="E8" s="111"/>
      <c r="F8" s="111"/>
      <c r="G8" s="111"/>
      <c r="H8" s="111"/>
      <c r="I8" s="111"/>
      <c r="J8" s="111"/>
      <c r="K8" s="112"/>
    </row>
    <row r="9" spans="1:22" ht="15" customHeight="1" x14ac:dyDescent="0.25">
      <c r="B9" s="33">
        <v>3</v>
      </c>
      <c r="C9" s="27">
        <v>5</v>
      </c>
      <c r="D9" s="27">
        <v>7</v>
      </c>
      <c r="E9" s="27">
        <v>4</v>
      </c>
      <c r="F9" s="27">
        <v>6</v>
      </c>
      <c r="G9" s="27">
        <v>5</v>
      </c>
      <c r="H9" s="27">
        <v>4</v>
      </c>
      <c r="I9" s="27">
        <v>5</v>
      </c>
      <c r="J9" s="27">
        <v>1</v>
      </c>
      <c r="K9" s="34">
        <v>6</v>
      </c>
    </row>
    <row r="10" spans="1:22" ht="15" customHeight="1" x14ac:dyDescent="0.25">
      <c r="B10" s="35">
        <v>2</v>
      </c>
      <c r="C10" s="11">
        <v>7</v>
      </c>
      <c r="D10" s="11">
        <v>8</v>
      </c>
      <c r="E10" s="11">
        <v>6</v>
      </c>
      <c r="F10" s="11">
        <v>4</v>
      </c>
      <c r="G10" s="11">
        <v>6</v>
      </c>
      <c r="H10" s="11">
        <v>7</v>
      </c>
      <c r="I10" s="11">
        <v>6</v>
      </c>
      <c r="J10" s="11">
        <v>6</v>
      </c>
      <c r="K10" s="36">
        <v>3</v>
      </c>
    </row>
    <row r="11" spans="1:22" ht="14.45" customHeight="1" x14ac:dyDescent="0.25">
      <c r="B11" s="35">
        <v>7</v>
      </c>
      <c r="C11" s="11">
        <v>4</v>
      </c>
      <c r="D11" s="11">
        <v>6</v>
      </c>
      <c r="E11" s="11">
        <v>5</v>
      </c>
      <c r="F11" s="11">
        <v>6</v>
      </c>
      <c r="G11" s="11">
        <v>6</v>
      </c>
      <c r="H11" s="11">
        <v>3</v>
      </c>
      <c r="I11" s="11">
        <v>5</v>
      </c>
      <c r="J11" s="11">
        <v>6</v>
      </c>
      <c r="K11" s="36">
        <v>6</v>
      </c>
    </row>
    <row r="12" spans="1:22" ht="14.45" customHeight="1" x14ac:dyDescent="0.25">
      <c r="B12" s="35">
        <v>7</v>
      </c>
      <c r="C12" s="11">
        <v>4</v>
      </c>
      <c r="D12" s="11">
        <v>8</v>
      </c>
      <c r="E12" s="11">
        <v>6</v>
      </c>
      <c r="F12" s="11">
        <v>4</v>
      </c>
      <c r="G12" s="11">
        <v>5</v>
      </c>
      <c r="H12" s="11">
        <v>5</v>
      </c>
      <c r="I12" s="11">
        <v>6</v>
      </c>
      <c r="J12" s="11">
        <v>7</v>
      </c>
      <c r="K12" s="36">
        <v>4</v>
      </c>
    </row>
    <row r="13" spans="1:22" ht="15" customHeight="1" thickBot="1" x14ac:dyDescent="0.3">
      <c r="B13" s="37">
        <v>5</v>
      </c>
      <c r="C13" s="12">
        <v>6</v>
      </c>
      <c r="D13" s="12">
        <v>5</v>
      </c>
      <c r="E13" s="12">
        <v>5</v>
      </c>
      <c r="F13" s="12">
        <v>4</v>
      </c>
      <c r="G13" s="12">
        <v>5</v>
      </c>
      <c r="H13" s="12">
        <v>5</v>
      </c>
      <c r="I13" s="12">
        <v>6</v>
      </c>
      <c r="J13" s="12">
        <v>1</v>
      </c>
      <c r="K13" s="38">
        <v>5</v>
      </c>
    </row>
    <row r="14" spans="1:22" ht="15" customHeight="1" thickBot="1" x14ac:dyDescent="0.3"/>
    <row r="15" spans="1:22" ht="15.75" thickBot="1" x14ac:dyDescent="0.3">
      <c r="B15" s="90" t="s">
        <v>2</v>
      </c>
      <c r="C15" s="91"/>
      <c r="D15" s="92"/>
      <c r="E15" s="10">
        <v>50</v>
      </c>
    </row>
    <row r="16" spans="1:22" x14ac:dyDescent="0.25">
      <c r="F16" s="5"/>
      <c r="G16" s="30"/>
      <c r="H16" s="30"/>
    </row>
    <row r="17" spans="1:21" ht="15.75" thickBot="1" x14ac:dyDescent="0.3">
      <c r="B17" s="28" t="s">
        <v>3</v>
      </c>
    </row>
    <row r="18" spans="1:21" ht="60.75" thickBot="1" x14ac:dyDescent="0.3">
      <c r="C18" s="68" t="s">
        <v>60</v>
      </c>
      <c r="D18" s="49" t="s">
        <v>4</v>
      </c>
      <c r="E18" s="48" t="s">
        <v>5</v>
      </c>
      <c r="F18" s="49" t="s">
        <v>6</v>
      </c>
      <c r="G18" s="48" t="s">
        <v>7</v>
      </c>
      <c r="J18" s="30"/>
    </row>
    <row r="19" spans="1:21" x14ac:dyDescent="0.25">
      <c r="C19" s="33">
        <v>1</v>
      </c>
      <c r="D19" s="76">
        <f t="array" ref="D19">FREQUENCY(B9:K13,C19:C26)</f>
        <v>2</v>
      </c>
      <c r="E19" s="77">
        <f t="shared" ref="E19:E26" si="0">D19/$D$28</f>
        <v>0.04</v>
      </c>
      <c r="F19" s="76">
        <f>D19</f>
        <v>2</v>
      </c>
      <c r="G19" s="80">
        <f>E19</f>
        <v>0.04</v>
      </c>
      <c r="H19" s="30"/>
    </row>
    <row r="20" spans="1:21" x14ac:dyDescent="0.25">
      <c r="C20" s="35">
        <v>2</v>
      </c>
      <c r="D20" s="72">
        <f t="array" ref="D20:D26">FREQUENCY(B9:K13,C19:C26)</f>
        <v>2</v>
      </c>
      <c r="E20" s="74">
        <f t="shared" si="0"/>
        <v>0.04</v>
      </c>
      <c r="F20" s="72">
        <f t="shared" ref="F20:F26" si="1">F19+D20</f>
        <v>4</v>
      </c>
      <c r="G20" s="81">
        <f t="shared" ref="G20:G24" si="2">G19+E20</f>
        <v>0.08</v>
      </c>
      <c r="H20" s="30"/>
    </row>
    <row r="21" spans="1:21" x14ac:dyDescent="0.25">
      <c r="C21" s="35">
        <v>3</v>
      </c>
      <c r="D21" s="72">
        <v>1</v>
      </c>
      <c r="E21" s="74">
        <f t="shared" si="0"/>
        <v>0.02</v>
      </c>
      <c r="F21" s="72">
        <f t="shared" si="1"/>
        <v>5</v>
      </c>
      <c r="G21" s="81">
        <f t="shared" si="2"/>
        <v>0.1</v>
      </c>
    </row>
    <row r="22" spans="1:21" x14ac:dyDescent="0.25">
      <c r="C22" s="35">
        <v>4</v>
      </c>
      <c r="D22" s="72">
        <v>3</v>
      </c>
      <c r="E22" s="74">
        <f t="shared" si="0"/>
        <v>0.06</v>
      </c>
      <c r="F22" s="72">
        <f t="shared" si="1"/>
        <v>8</v>
      </c>
      <c r="G22" s="81">
        <f t="shared" si="2"/>
        <v>0.16</v>
      </c>
    </row>
    <row r="23" spans="1:21" x14ac:dyDescent="0.25">
      <c r="C23" s="35">
        <v>5</v>
      </c>
      <c r="D23" s="72">
        <v>8</v>
      </c>
      <c r="E23" s="74">
        <f t="shared" si="0"/>
        <v>0.16</v>
      </c>
      <c r="F23" s="72">
        <f t="shared" si="1"/>
        <v>16</v>
      </c>
      <c r="G23" s="81">
        <f t="shared" si="2"/>
        <v>0.32</v>
      </c>
    </row>
    <row r="24" spans="1:21" x14ac:dyDescent="0.25">
      <c r="C24" s="35">
        <v>6</v>
      </c>
      <c r="D24" s="72">
        <v>13</v>
      </c>
      <c r="E24" s="74">
        <f t="shared" si="0"/>
        <v>0.26</v>
      </c>
      <c r="F24" s="72">
        <f t="shared" si="1"/>
        <v>29</v>
      </c>
      <c r="G24" s="81">
        <f t="shared" si="2"/>
        <v>0.58000000000000007</v>
      </c>
    </row>
    <row r="25" spans="1:21" x14ac:dyDescent="0.25">
      <c r="C25" s="35">
        <v>7</v>
      </c>
      <c r="D25" s="72">
        <v>15</v>
      </c>
      <c r="E25" s="74">
        <f t="shared" si="0"/>
        <v>0.3</v>
      </c>
      <c r="F25" s="72">
        <f t="shared" si="1"/>
        <v>44</v>
      </c>
      <c r="G25" s="81">
        <f>G24+E25</f>
        <v>0.88000000000000012</v>
      </c>
    </row>
    <row r="26" spans="1:21" ht="15.75" thickBot="1" x14ac:dyDescent="0.3">
      <c r="C26" s="37">
        <v>8</v>
      </c>
      <c r="D26" s="78">
        <v>6</v>
      </c>
      <c r="E26" s="79">
        <f t="shared" si="0"/>
        <v>0.12</v>
      </c>
      <c r="F26" s="78">
        <f t="shared" si="1"/>
        <v>50</v>
      </c>
      <c r="G26" s="82">
        <f>G25+E26</f>
        <v>1</v>
      </c>
    </row>
    <row r="27" spans="1:21" ht="15.75" thickBot="1" x14ac:dyDescent="0.3"/>
    <row r="28" spans="1:21" ht="15.75" thickBot="1" x14ac:dyDescent="0.3">
      <c r="A28" s="30"/>
      <c r="B28" s="30"/>
      <c r="C28" s="50" t="s">
        <v>8</v>
      </c>
      <c r="D28" s="65">
        <f>SUM(D19:D26)</f>
        <v>50</v>
      </c>
      <c r="E28" s="64">
        <f>SUM(E19:E26)</f>
        <v>1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 ht="15.75" thickBot="1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15.75" thickTop="1" x14ac:dyDescent="0.25"/>
    <row r="31" spans="1:21" x14ac:dyDescent="0.25">
      <c r="B31" s="28" t="s">
        <v>9</v>
      </c>
    </row>
    <row r="37" spans="1:27" x14ac:dyDescent="0.25">
      <c r="S37" s="25"/>
      <c r="T37" s="25"/>
      <c r="U37" s="25"/>
      <c r="V37" s="25"/>
      <c r="W37" s="25"/>
      <c r="X37" s="25"/>
      <c r="Y37" s="25"/>
      <c r="Z37" s="25"/>
      <c r="AA37" s="25"/>
    </row>
    <row r="38" spans="1:27" x14ac:dyDescent="0.25">
      <c r="S38" s="25"/>
      <c r="T38" s="25"/>
      <c r="U38" s="25"/>
      <c r="V38" s="25"/>
      <c r="W38" s="25"/>
      <c r="X38" s="25"/>
      <c r="Y38" s="25"/>
      <c r="Z38" s="25"/>
      <c r="AA38" s="25"/>
    </row>
    <row r="39" spans="1:27" x14ac:dyDescent="0.25">
      <c r="S39" s="25"/>
      <c r="T39" s="25"/>
      <c r="U39" s="25"/>
      <c r="V39" s="25"/>
      <c r="W39" s="25"/>
      <c r="X39" s="25"/>
      <c r="Y39" s="25"/>
      <c r="Z39" s="25"/>
      <c r="AA39" s="25"/>
    </row>
    <row r="40" spans="1:27" x14ac:dyDescent="0.25">
      <c r="S40" s="25"/>
      <c r="T40" s="25"/>
      <c r="U40" s="25"/>
      <c r="V40" s="25"/>
      <c r="W40" s="25"/>
      <c r="X40" s="25"/>
      <c r="Y40" s="25"/>
      <c r="Z40" s="25"/>
      <c r="AA40" s="25"/>
    </row>
    <row r="41" spans="1:27" x14ac:dyDescent="0.25">
      <c r="S41" s="25"/>
      <c r="T41" s="25"/>
      <c r="U41" s="25"/>
      <c r="V41" s="25"/>
      <c r="W41" s="25"/>
      <c r="X41" s="25"/>
      <c r="Y41" s="25"/>
      <c r="Z41" s="25"/>
      <c r="AA41" s="25"/>
    </row>
    <row r="42" spans="1:27" x14ac:dyDescent="0.25">
      <c r="S42" s="25"/>
      <c r="T42" s="25"/>
      <c r="U42" s="25"/>
      <c r="V42" s="25"/>
      <c r="W42" s="25"/>
      <c r="X42" s="25"/>
      <c r="Y42" s="25"/>
      <c r="Z42" s="25"/>
      <c r="AA42" s="25"/>
    </row>
    <row r="48" spans="1:27" ht="15.75" thickBot="1" x14ac:dyDescent="0.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5.75" thickTop="1" x14ac:dyDescent="0.25"/>
    <row r="50" spans="1:21" x14ac:dyDescent="0.25">
      <c r="B50" s="28" t="s">
        <v>10</v>
      </c>
    </row>
    <row r="51" spans="1:21" ht="15.75" thickBot="1" x14ac:dyDescent="0.3"/>
    <row r="52" spans="1:21" ht="15.75" thickBot="1" x14ac:dyDescent="0.3">
      <c r="C52" s="50" t="s">
        <v>11</v>
      </c>
      <c r="D52" s="64">
        <f>AVERAGE(B9:K13)</f>
        <v>5.16</v>
      </c>
      <c r="M52" s="24" t="s">
        <v>12</v>
      </c>
      <c r="N52" s="14"/>
      <c r="O52" s="14"/>
      <c r="P52" s="15"/>
    </row>
    <row r="53" spans="1:21" ht="15.75" thickBot="1" x14ac:dyDescent="0.3">
      <c r="J53" s="104" t="s">
        <v>14</v>
      </c>
      <c r="K53" s="105"/>
      <c r="M53" s="16"/>
      <c r="N53" s="13" t="s">
        <v>15</v>
      </c>
      <c r="O53" s="21">
        <v>6</v>
      </c>
      <c r="P53" s="17"/>
    </row>
    <row r="54" spans="1:21" ht="15.75" thickBot="1" x14ac:dyDescent="0.3">
      <c r="M54" s="16"/>
      <c r="N54" s="13" t="s">
        <v>16</v>
      </c>
      <c r="O54" s="22">
        <v>6</v>
      </c>
      <c r="P54" s="17"/>
    </row>
    <row r="55" spans="1:21" ht="15.75" thickBot="1" x14ac:dyDescent="0.3">
      <c r="M55" s="18"/>
      <c r="N55" s="19"/>
      <c r="O55" s="19"/>
      <c r="P55" s="20"/>
    </row>
    <row r="56" spans="1:21" ht="15.75" thickBot="1" x14ac:dyDescent="0.3"/>
    <row r="57" spans="1:21" ht="15.75" thickBot="1" x14ac:dyDescent="0.3">
      <c r="C57" s="50" t="s">
        <v>13</v>
      </c>
      <c r="D57" s="64">
        <f>(O53+O54)/2</f>
        <v>6</v>
      </c>
    </row>
    <row r="60" spans="1:21" ht="20.45" customHeight="1" thickBot="1" x14ac:dyDescent="0.3"/>
    <row r="61" spans="1:21" ht="15.75" thickBot="1" x14ac:dyDescent="0.3">
      <c r="C61" s="50" t="s">
        <v>17</v>
      </c>
      <c r="D61" s="65">
        <v>7</v>
      </c>
      <c r="F61" s="106" t="s">
        <v>53</v>
      </c>
      <c r="G61" s="107"/>
      <c r="H61" s="107"/>
      <c r="I61" s="107"/>
      <c r="J61" s="107"/>
      <c r="K61" s="107"/>
      <c r="L61" s="107"/>
      <c r="M61" s="107"/>
      <c r="N61" s="107"/>
      <c r="O61" s="107"/>
      <c r="P61" s="108"/>
    </row>
    <row r="64" spans="1:21" ht="15.75" thickBot="1" x14ac:dyDescent="0.3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9" ht="15.75" thickTop="1" x14ac:dyDescent="0.25"/>
    <row r="66" spans="1:29" x14ac:dyDescent="0.25">
      <c r="B66" s="28" t="s">
        <v>18</v>
      </c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5.75" thickBot="1" x14ac:dyDescent="0.3"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6.5" thickTop="1" thickBot="1" x14ac:dyDescent="0.3">
      <c r="C68" s="51" t="s">
        <v>19</v>
      </c>
      <c r="D68" s="64">
        <f>_xlfn.VAR.S(B9:K13)</f>
        <v>2.3820408163265312</v>
      </c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5.75" thickTop="1" x14ac:dyDescent="0.25"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4.45" customHeight="1" x14ac:dyDescent="0.25"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5" customHeight="1" thickBot="1" x14ac:dyDescent="0.3"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5.75" thickBot="1" x14ac:dyDescent="0.3">
      <c r="C72" s="50" t="s">
        <v>20</v>
      </c>
      <c r="D72" s="64">
        <f>SQRT(D68)</f>
        <v>1.5433861526936579</v>
      </c>
    </row>
    <row r="75" spans="1:29" ht="15.75" thickBot="1" x14ac:dyDescent="0.3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9" ht="15.75" thickTop="1" x14ac:dyDescent="0.25"/>
    <row r="77" spans="1:29" x14ac:dyDescent="0.25">
      <c r="B77" s="28" t="s">
        <v>21</v>
      </c>
    </row>
    <row r="78" spans="1:29" x14ac:dyDescent="0.25">
      <c r="F78" s="87">
        <f>(1/50)*((((1-D52)^3)*D19)+(((2-D52)^3)*D20)+(((3-D52)^3)*D21)+(((4-D52)^3)*D22)+(((5-D52)^3)*D23)+(((6-D52)^3)*D24)+(((7-D52)^3)*D25))+(((8-D52)^3)*D26)</f>
        <v>135.02308351999997</v>
      </c>
    </row>
    <row r="79" spans="1:29" x14ac:dyDescent="0.25">
      <c r="F79" s="87"/>
    </row>
    <row r="80" spans="1:29" x14ac:dyDescent="0.25">
      <c r="F80" s="87"/>
    </row>
    <row r="82" spans="1:21" ht="15.75" thickBot="1" x14ac:dyDescent="0.3"/>
    <row r="83" spans="1:21" ht="15.75" thickBot="1" x14ac:dyDescent="0.3">
      <c r="D83" s="50" t="s">
        <v>55</v>
      </c>
      <c r="E83" s="64">
        <f>F78</f>
        <v>135.02308351999997</v>
      </c>
    </row>
    <row r="84" spans="1:21" ht="15.75" thickBot="1" x14ac:dyDescent="0.3">
      <c r="E84" s="6"/>
      <c r="F84" s="7"/>
    </row>
    <row r="85" spans="1:21" ht="15.75" thickBot="1" x14ac:dyDescent="0.3">
      <c r="D85" s="50" t="s">
        <v>56</v>
      </c>
      <c r="E85" s="64">
        <f>D72^3</f>
        <v>3.6764088110694653</v>
      </c>
    </row>
    <row r="86" spans="1:21" ht="15.75" thickBot="1" x14ac:dyDescent="0.3">
      <c r="E86" s="23"/>
      <c r="F86" s="8"/>
    </row>
    <row r="87" spans="1:21" ht="20.45" customHeight="1" x14ac:dyDescent="0.25">
      <c r="E87" s="109">
        <f>E83/E85</f>
        <v>36.726895853761661</v>
      </c>
      <c r="G87" s="88" t="s">
        <v>65</v>
      </c>
      <c r="H87" s="109">
        <f>E87</f>
        <v>36.726895853761661</v>
      </c>
    </row>
    <row r="88" spans="1:21" ht="15.75" thickBot="1" x14ac:dyDescent="0.3">
      <c r="E88" s="109"/>
      <c r="G88" s="89"/>
      <c r="H88" s="109"/>
    </row>
    <row r="89" spans="1:21" x14ac:dyDescent="0.25">
      <c r="E89" s="25"/>
    </row>
    <row r="90" spans="1:21" ht="18" x14ac:dyDescent="0.35">
      <c r="B90" s="129" t="s">
        <v>62</v>
      </c>
      <c r="C90" s="129"/>
      <c r="D90" s="129"/>
      <c r="E90" s="129"/>
      <c r="F90" s="67"/>
      <c r="G90" s="67"/>
      <c r="H90" s="67"/>
    </row>
    <row r="91" spans="1:21" ht="15.75" thickBot="1" x14ac:dyDescent="0.3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5.75" thickTop="1" x14ac:dyDescent="0.25"/>
    <row r="93" spans="1:21" ht="15.75" thickBot="1" x14ac:dyDescent="0.3">
      <c r="A93" s="32" t="s">
        <v>22</v>
      </c>
    </row>
    <row r="94" spans="1:21" ht="15.75" thickBot="1" x14ac:dyDescent="0.3">
      <c r="B94" s="120" t="s">
        <v>61</v>
      </c>
      <c r="C94" s="127"/>
      <c r="D94" s="127"/>
      <c r="E94" s="127"/>
      <c r="F94" s="127"/>
      <c r="G94" s="127"/>
      <c r="H94" s="127"/>
      <c r="I94" s="127"/>
      <c r="J94" s="127"/>
      <c r="K94" s="128"/>
      <c r="Q94" s="26" t="s">
        <v>23</v>
      </c>
    </row>
    <row r="95" spans="1:21" x14ac:dyDescent="0.25">
      <c r="B95" s="39">
        <v>50.44</v>
      </c>
      <c r="C95" s="40">
        <v>46.24</v>
      </c>
      <c r="D95" s="40">
        <v>43.69</v>
      </c>
      <c r="E95" s="40">
        <v>41.22</v>
      </c>
      <c r="F95" s="40">
        <v>48.98</v>
      </c>
      <c r="G95" s="40">
        <v>42.68</v>
      </c>
      <c r="H95" s="40">
        <v>56.94</v>
      </c>
      <c r="I95" s="40">
        <v>57.41</v>
      </c>
      <c r="J95" s="40">
        <v>40.33</v>
      </c>
      <c r="K95" s="41">
        <v>44.23</v>
      </c>
      <c r="Q95" s="54">
        <v>31.43</v>
      </c>
    </row>
    <row r="96" spans="1:21" x14ac:dyDescent="0.25">
      <c r="B96" s="42">
        <v>49.87</v>
      </c>
      <c r="C96" s="43">
        <v>64.78</v>
      </c>
      <c r="D96" s="43">
        <v>38.28</v>
      </c>
      <c r="E96" s="43">
        <v>49.52</v>
      </c>
      <c r="F96" s="43">
        <v>49.62</v>
      </c>
      <c r="G96" s="43">
        <v>61.78</v>
      </c>
      <c r="H96" s="43">
        <v>46.42</v>
      </c>
      <c r="I96" s="43">
        <v>43.62</v>
      </c>
      <c r="J96" s="43">
        <v>51.83</v>
      </c>
      <c r="K96" s="44">
        <v>50.59</v>
      </c>
      <c r="Q96" s="52">
        <v>34.74</v>
      </c>
    </row>
    <row r="97" spans="2:17" x14ac:dyDescent="0.25">
      <c r="B97" s="42">
        <v>31.43</v>
      </c>
      <c r="C97" s="43">
        <v>55.55</v>
      </c>
      <c r="D97" s="43">
        <v>48.33</v>
      </c>
      <c r="E97" s="43">
        <v>43.75</v>
      </c>
      <c r="F97" s="43">
        <v>52.87</v>
      </c>
      <c r="G97" s="43">
        <v>47.88</v>
      </c>
      <c r="H97" s="43">
        <v>64</v>
      </c>
      <c r="I97" s="43">
        <v>45.48</v>
      </c>
      <c r="J97" s="43">
        <v>53.48</v>
      </c>
      <c r="K97" s="44">
        <v>51.03</v>
      </c>
      <c r="Q97" s="52">
        <v>38.28</v>
      </c>
    </row>
    <row r="98" spans="2:17" x14ac:dyDescent="0.25">
      <c r="B98" s="42">
        <v>55.7</v>
      </c>
      <c r="C98" s="43">
        <v>53.66</v>
      </c>
      <c r="D98" s="43">
        <v>39.49</v>
      </c>
      <c r="E98" s="43">
        <v>40.22</v>
      </c>
      <c r="F98" s="43">
        <v>45.6</v>
      </c>
      <c r="G98" s="43">
        <v>48.48</v>
      </c>
      <c r="H98" s="43">
        <v>48.99</v>
      </c>
      <c r="I98" s="43">
        <v>53.37</v>
      </c>
      <c r="J98" s="43">
        <v>44.99</v>
      </c>
      <c r="K98" s="44">
        <v>44.15</v>
      </c>
      <c r="Q98" s="52">
        <v>39.49</v>
      </c>
    </row>
    <row r="99" spans="2:17" ht="15.75" thickBot="1" x14ac:dyDescent="0.3">
      <c r="B99" s="45">
        <v>48.22</v>
      </c>
      <c r="C99" s="46">
        <v>49.06</v>
      </c>
      <c r="D99" s="46">
        <v>34.74</v>
      </c>
      <c r="E99" s="46">
        <v>40.06</v>
      </c>
      <c r="F99" s="46">
        <v>43.28</v>
      </c>
      <c r="G99" s="46">
        <v>39.9</v>
      </c>
      <c r="H99" s="46">
        <v>50.03</v>
      </c>
      <c r="I99" s="46">
        <v>48.13</v>
      </c>
      <c r="J99" s="46">
        <v>42.64</v>
      </c>
      <c r="K99" s="47">
        <v>46.59</v>
      </c>
      <c r="Q99" s="52">
        <v>39.9</v>
      </c>
    </row>
    <row r="100" spans="2:17" ht="15.75" thickBot="1" x14ac:dyDescent="0.3">
      <c r="Q100" s="52">
        <v>40.06</v>
      </c>
    </row>
    <row r="101" spans="2:17" ht="15.75" thickBot="1" x14ac:dyDescent="0.3">
      <c r="B101" s="85" t="s">
        <v>24</v>
      </c>
      <c r="C101" s="83">
        <f>MIN(B95:K99)</f>
        <v>31.43</v>
      </c>
      <c r="I101" s="120" t="s">
        <v>25</v>
      </c>
      <c r="J101" s="121"/>
      <c r="K101" s="122"/>
      <c r="Q101" s="52">
        <v>40.22</v>
      </c>
    </row>
    <row r="102" spans="2:17" ht="15.75" thickBot="1" x14ac:dyDescent="0.3">
      <c r="B102" s="85" t="s">
        <v>26</v>
      </c>
      <c r="C102" s="83">
        <f>MAX(B95:K99)</f>
        <v>64.78</v>
      </c>
      <c r="E102" s="118" t="s">
        <v>27</v>
      </c>
      <c r="F102" s="119"/>
      <c r="G102" s="75">
        <f>C102-C101</f>
        <v>33.35</v>
      </c>
      <c r="I102" s="123" t="s">
        <v>28</v>
      </c>
      <c r="J102" s="124"/>
      <c r="K102" s="83">
        <f>INT(LOG(50,2))+1</f>
        <v>6</v>
      </c>
      <c r="Q102" s="52">
        <v>40.33</v>
      </c>
    </row>
    <row r="103" spans="2:17" ht="15.75" thickBot="1" x14ac:dyDescent="0.3">
      <c r="B103" s="86" t="s">
        <v>29</v>
      </c>
      <c r="C103" s="83">
        <v>50</v>
      </c>
      <c r="I103" s="125" t="s">
        <v>30</v>
      </c>
      <c r="J103" s="126"/>
      <c r="K103" s="84">
        <f>INT(G102/K102)+1</f>
        <v>6</v>
      </c>
      <c r="Q103" s="52">
        <v>41.22</v>
      </c>
    </row>
    <row r="104" spans="2:17" x14ac:dyDescent="0.25">
      <c r="Q104" s="52">
        <v>42.64</v>
      </c>
    </row>
    <row r="105" spans="2:17" ht="15.75" thickBot="1" x14ac:dyDescent="0.3">
      <c r="B105" s="28" t="s">
        <v>3</v>
      </c>
      <c r="Q105" s="52">
        <v>42.68</v>
      </c>
    </row>
    <row r="106" spans="2:17" ht="75.75" thickBot="1" x14ac:dyDescent="0.3">
      <c r="D106" s="56" t="s">
        <v>31</v>
      </c>
      <c r="E106" s="57" t="s">
        <v>4</v>
      </c>
      <c r="F106" s="57" t="s">
        <v>32</v>
      </c>
      <c r="G106" s="57" t="s">
        <v>5</v>
      </c>
      <c r="H106" s="57" t="s">
        <v>33</v>
      </c>
      <c r="I106" s="57" t="s">
        <v>34</v>
      </c>
      <c r="J106" s="57" t="s">
        <v>35</v>
      </c>
      <c r="K106" s="57" t="s">
        <v>36</v>
      </c>
      <c r="L106" s="57" t="s">
        <v>37</v>
      </c>
      <c r="M106" s="57" t="s">
        <v>38</v>
      </c>
      <c r="N106" s="58" t="s">
        <v>39</v>
      </c>
      <c r="Q106" s="52">
        <v>43.28</v>
      </c>
    </row>
    <row r="107" spans="2:17" x14ac:dyDescent="0.25">
      <c r="C107" s="59">
        <v>1</v>
      </c>
      <c r="D107" s="69" t="str">
        <f t="shared" ref="D107:D112" si="3">"["&amp;$C$101+C106*$K$103&amp;" ; "&amp;$C$101+$K$103*C107&amp;"["</f>
        <v>[31,43 ; 37,43[</v>
      </c>
      <c r="E107" s="72">
        <f>COUNTIFS($Q$95:$Q$144,"&gt;="&amp;31.43,$Q$95:$Q$144,"&lt;"&amp;37.43)</f>
        <v>2</v>
      </c>
      <c r="F107" s="72">
        <f t="shared" ref="F107:F112" si="4">($C$101+C106*$K$103+$C$101+$K$103*C107)/2</f>
        <v>34.43</v>
      </c>
      <c r="G107" s="73">
        <f t="shared" ref="G107:G112" si="5">E107/$E$114</f>
        <v>0.04</v>
      </c>
      <c r="H107" s="72">
        <f>E107</f>
        <v>2</v>
      </c>
      <c r="I107" s="73">
        <f>G107</f>
        <v>0.04</v>
      </c>
      <c r="J107" s="72">
        <f>37.43-31.43</f>
        <v>6</v>
      </c>
      <c r="K107" s="72">
        <f t="shared" ref="K107:K112" si="6">E107/J107</f>
        <v>0.33333333333333331</v>
      </c>
      <c r="L107" s="74">
        <f t="shared" ref="L107:L112" si="7">(F107-$D$140)^2</f>
        <v>190.43999999999971</v>
      </c>
      <c r="M107" s="74">
        <f t="shared" ref="M107:M112" si="8">(F107-$D$140)^3</f>
        <v>-2628.0719999999942</v>
      </c>
      <c r="N107" s="74">
        <f t="shared" ref="N107:N112" si="9">(F107-$D$140)^4</f>
        <v>36267.393599999894</v>
      </c>
      <c r="Q107" s="52">
        <v>43.62</v>
      </c>
    </row>
    <row r="108" spans="2:17" x14ac:dyDescent="0.25">
      <c r="C108" s="60">
        <v>2</v>
      </c>
      <c r="D108" s="70" t="str">
        <f t="shared" si="3"/>
        <v>[37,43 ; 43,43[</v>
      </c>
      <c r="E108" s="72">
        <f>COUNTIFS($Q$95:$Q$144,"&gt;="&amp;37.43,$Q$95:$Q$144,"&lt;"&amp;43.43)</f>
        <v>10</v>
      </c>
      <c r="F108" s="72">
        <f t="shared" si="4"/>
        <v>40.43</v>
      </c>
      <c r="G108" s="73">
        <f t="shared" si="5"/>
        <v>0.2</v>
      </c>
      <c r="H108" s="72">
        <f>H107+E108</f>
        <v>12</v>
      </c>
      <c r="I108" s="73">
        <f>G108+I107</f>
        <v>0.24000000000000002</v>
      </c>
      <c r="J108" s="72">
        <f>43.43-37.43</f>
        <v>6</v>
      </c>
      <c r="K108" s="72">
        <f t="shared" si="6"/>
        <v>1.6666666666666667</v>
      </c>
      <c r="L108" s="74">
        <f t="shared" si="7"/>
        <v>60.839999999999847</v>
      </c>
      <c r="M108" s="74">
        <f t="shared" si="8"/>
        <v>-474.5519999999982</v>
      </c>
      <c r="N108" s="74">
        <f t="shared" si="9"/>
        <v>3701.5055999999813</v>
      </c>
      <c r="Q108" s="52">
        <v>43.69</v>
      </c>
    </row>
    <row r="109" spans="2:17" x14ac:dyDescent="0.25">
      <c r="C109" s="60">
        <v>3</v>
      </c>
      <c r="D109" s="70" t="str">
        <f t="shared" si="3"/>
        <v>[43,43 ; 49,43[</v>
      </c>
      <c r="E109" s="72">
        <f>COUNTIFS($Q$95:$Q$144,"&gt;="&amp;43.43,$Q$95:$Q$144,"&lt;"&amp;49.43)</f>
        <v>19</v>
      </c>
      <c r="F109" s="72">
        <f t="shared" si="4"/>
        <v>46.43</v>
      </c>
      <c r="G109" s="73">
        <f t="shared" si="5"/>
        <v>0.38</v>
      </c>
      <c r="H109" s="72">
        <f>H108+E109</f>
        <v>31</v>
      </c>
      <c r="I109" s="73">
        <f>I108+G109</f>
        <v>0.62</v>
      </c>
      <c r="J109" s="72">
        <f>49.43-43.43</f>
        <v>6</v>
      </c>
      <c r="K109" s="72">
        <f t="shared" si="6"/>
        <v>3.1666666666666665</v>
      </c>
      <c r="L109" s="74">
        <f t="shared" si="7"/>
        <v>3.2399999999999642</v>
      </c>
      <c r="M109" s="74">
        <f t="shared" si="8"/>
        <v>-5.831999999999903</v>
      </c>
      <c r="N109" s="74">
        <f t="shared" si="9"/>
        <v>10.497599999999768</v>
      </c>
      <c r="Q109" s="52">
        <v>43.75</v>
      </c>
    </row>
    <row r="110" spans="2:17" x14ac:dyDescent="0.25">
      <c r="C110" s="60">
        <v>4</v>
      </c>
      <c r="D110" s="70" t="str">
        <f t="shared" si="3"/>
        <v>[49,43 ; 55,43[</v>
      </c>
      <c r="E110" s="72">
        <f>COUNTIFS($Q$95:$Q$144,"&gt;="&amp;49.43,$Q$95:$Q$144,"&lt;"&amp;55.43)</f>
        <v>12</v>
      </c>
      <c r="F110" s="72">
        <f t="shared" si="4"/>
        <v>52.43</v>
      </c>
      <c r="G110" s="73">
        <f t="shared" si="5"/>
        <v>0.24</v>
      </c>
      <c r="H110" s="72">
        <f>H109+E110</f>
        <v>43</v>
      </c>
      <c r="I110" s="73">
        <f>I109+G110</f>
        <v>0.86</v>
      </c>
      <c r="J110" s="72">
        <f>55.43-49.43</f>
        <v>6</v>
      </c>
      <c r="K110" s="72">
        <f t="shared" si="6"/>
        <v>2</v>
      </c>
      <c r="L110" s="74">
        <f t="shared" si="7"/>
        <v>17.640000000000082</v>
      </c>
      <c r="M110" s="74">
        <f t="shared" si="8"/>
        <v>74.08800000000052</v>
      </c>
      <c r="N110" s="74">
        <f t="shared" si="9"/>
        <v>311.1696000000029</v>
      </c>
      <c r="Q110" s="52">
        <v>44.15</v>
      </c>
    </row>
    <row r="111" spans="2:17" x14ac:dyDescent="0.25">
      <c r="C111" s="60">
        <v>5</v>
      </c>
      <c r="D111" s="70" t="str">
        <f t="shared" si="3"/>
        <v>[55,43 ; 61,43[</v>
      </c>
      <c r="E111" s="72">
        <f>COUNTIFS($Q$95:$Q$144,"&gt;="&amp;55.43,$Q$95:$Q$144,"&lt;"&amp;61.43)</f>
        <v>4</v>
      </c>
      <c r="F111" s="72">
        <f t="shared" si="4"/>
        <v>58.43</v>
      </c>
      <c r="G111" s="73">
        <f t="shared" si="5"/>
        <v>0.08</v>
      </c>
      <c r="H111" s="72">
        <f>H110+E111</f>
        <v>47</v>
      </c>
      <c r="I111" s="73">
        <f>I110+G111</f>
        <v>0.94</v>
      </c>
      <c r="J111" s="72">
        <f>61.43-55.43</f>
        <v>6</v>
      </c>
      <c r="K111" s="72">
        <f t="shared" si="6"/>
        <v>0.66666666666666663</v>
      </c>
      <c r="L111" s="74">
        <f t="shared" si="7"/>
        <v>104.04000000000021</v>
      </c>
      <c r="M111" s="74">
        <f t="shared" si="8"/>
        <v>1061.208000000003</v>
      </c>
      <c r="N111" s="74">
        <f t="shared" si="9"/>
        <v>10824.321600000043</v>
      </c>
      <c r="Q111" s="52">
        <v>44.23</v>
      </c>
    </row>
    <row r="112" spans="2:17" ht="15.75" thickBot="1" x14ac:dyDescent="0.3">
      <c r="C112" s="61">
        <v>6</v>
      </c>
      <c r="D112" s="71" t="str">
        <f t="shared" si="3"/>
        <v>[61,43 ; 67,43[</v>
      </c>
      <c r="E112" s="72">
        <f>COUNTIFS($Q$95:$Q$144,"&gt;="&amp;61.43,$Q$95:$Q$144,"&lt;"&amp;67.43)</f>
        <v>3</v>
      </c>
      <c r="F112" s="72">
        <f t="shared" si="4"/>
        <v>64.430000000000007</v>
      </c>
      <c r="G112" s="73">
        <f t="shared" si="5"/>
        <v>0.06</v>
      </c>
      <c r="H112" s="72">
        <f>H111+E112</f>
        <v>50</v>
      </c>
      <c r="I112" s="73">
        <f>I111+G112</f>
        <v>1</v>
      </c>
      <c r="J112" s="72">
        <f>67.43-61.43</f>
        <v>6.0000000000000071</v>
      </c>
      <c r="K112" s="72">
        <f t="shared" si="6"/>
        <v>0.49999999999999939</v>
      </c>
      <c r="L112" s="74">
        <f t="shared" si="7"/>
        <v>262.44000000000057</v>
      </c>
      <c r="M112" s="74">
        <f t="shared" si="8"/>
        <v>4251.5280000000139</v>
      </c>
      <c r="N112" s="74">
        <f t="shared" si="9"/>
        <v>68874.753600000302</v>
      </c>
      <c r="Q112" s="52">
        <v>44.99</v>
      </c>
    </row>
    <row r="113" spans="1:21" ht="15.75" thickBot="1" x14ac:dyDescent="0.3">
      <c r="D113" s="4"/>
      <c r="E113" s="4"/>
      <c r="F113" s="4"/>
      <c r="G113" s="9"/>
      <c r="H113" s="4"/>
      <c r="I113" s="4"/>
      <c r="Q113" s="52">
        <v>45.48</v>
      </c>
    </row>
    <row r="114" spans="1:21" ht="15.75" thickBot="1" x14ac:dyDescent="0.3">
      <c r="D114" s="50" t="s">
        <v>8</v>
      </c>
      <c r="E114" s="83">
        <f>SUM(E107:E112)</f>
        <v>50</v>
      </c>
      <c r="G114" s="66">
        <f>SUM(G107:G112)</f>
        <v>1</v>
      </c>
      <c r="H114" s="55"/>
      <c r="Q114" s="52">
        <v>45.6</v>
      </c>
    </row>
    <row r="115" spans="1:21" x14ac:dyDescent="0.25">
      <c r="Q115" s="52">
        <v>46.24</v>
      </c>
    </row>
    <row r="116" spans="1:21" x14ac:dyDescent="0.25">
      <c r="Q116" s="52">
        <v>46.42</v>
      </c>
    </row>
    <row r="117" spans="1:21" ht="15.75" thickBot="1" x14ac:dyDescent="0.3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52">
        <v>46.59</v>
      </c>
      <c r="R117" s="29"/>
      <c r="S117" s="29"/>
      <c r="T117" s="29"/>
      <c r="U117" s="29"/>
    </row>
    <row r="118" spans="1:21" ht="15.75" thickTop="1" x14ac:dyDescent="0.25">
      <c r="Q118" s="52">
        <v>47.88</v>
      </c>
    </row>
    <row r="119" spans="1:21" x14ac:dyDescent="0.25">
      <c r="B119" s="28" t="s">
        <v>9</v>
      </c>
      <c r="Q119" s="52">
        <v>48.13</v>
      </c>
    </row>
    <row r="120" spans="1:21" x14ac:dyDescent="0.25">
      <c r="Q120" s="52">
        <v>48.22</v>
      </c>
    </row>
    <row r="121" spans="1:21" x14ac:dyDescent="0.25">
      <c r="Q121" s="52">
        <v>48.33</v>
      </c>
    </row>
    <row r="122" spans="1:21" x14ac:dyDescent="0.25">
      <c r="Q122" s="52">
        <v>48.48</v>
      </c>
    </row>
    <row r="123" spans="1:21" x14ac:dyDescent="0.25">
      <c r="Q123" s="52">
        <v>48.98</v>
      </c>
    </row>
    <row r="124" spans="1:21" x14ac:dyDescent="0.25">
      <c r="Q124" s="52">
        <v>48.99</v>
      </c>
    </row>
    <row r="125" spans="1:21" x14ac:dyDescent="0.25">
      <c r="Q125" s="52">
        <v>49.06</v>
      </c>
    </row>
    <row r="126" spans="1:21" x14ac:dyDescent="0.25">
      <c r="Q126" s="52">
        <v>49.52</v>
      </c>
    </row>
    <row r="127" spans="1:21" x14ac:dyDescent="0.25">
      <c r="Q127" s="52">
        <v>49.62</v>
      </c>
    </row>
    <row r="128" spans="1:21" x14ac:dyDescent="0.25">
      <c r="Q128" s="52">
        <v>49.87</v>
      </c>
    </row>
    <row r="129" spans="1:29" x14ac:dyDescent="0.25">
      <c r="Q129" s="52">
        <v>50.03</v>
      </c>
    </row>
    <row r="130" spans="1:29" x14ac:dyDescent="0.25">
      <c r="Q130" s="52">
        <v>50.44</v>
      </c>
    </row>
    <row r="131" spans="1:29" x14ac:dyDescent="0.25">
      <c r="Q131" s="52">
        <v>50.59</v>
      </c>
    </row>
    <row r="132" spans="1:29" x14ac:dyDescent="0.25">
      <c r="Q132" s="52">
        <v>51.03</v>
      </c>
    </row>
    <row r="133" spans="1:29" x14ac:dyDescent="0.25">
      <c r="Q133" s="52">
        <v>51.83</v>
      </c>
    </row>
    <row r="134" spans="1:29" x14ac:dyDescent="0.25">
      <c r="Q134" s="52">
        <v>52.87</v>
      </c>
    </row>
    <row r="135" spans="1:29" x14ac:dyDescent="0.25">
      <c r="Q135" s="52">
        <v>53.37</v>
      </c>
    </row>
    <row r="136" spans="1:29" x14ac:dyDescent="0.25">
      <c r="Q136" s="52">
        <v>53.48</v>
      </c>
    </row>
    <row r="137" spans="1:29" ht="15.75" thickBot="1" x14ac:dyDescent="0.3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52">
        <v>53.66</v>
      </c>
      <c r="R137" s="29"/>
      <c r="S137" s="29"/>
      <c r="T137" s="29"/>
      <c r="U137" s="29"/>
    </row>
    <row r="138" spans="1:29" ht="15.75" thickTop="1" x14ac:dyDescent="0.25">
      <c r="Q138" s="52">
        <v>55.55</v>
      </c>
    </row>
    <row r="139" spans="1:29" ht="15.75" thickBot="1" x14ac:dyDescent="0.3">
      <c r="B139" s="28" t="s">
        <v>10</v>
      </c>
      <c r="Q139" s="52">
        <v>55.7</v>
      </c>
    </row>
    <row r="140" spans="1:29" ht="15.75" thickBot="1" x14ac:dyDescent="0.3">
      <c r="C140" s="50" t="s">
        <v>11</v>
      </c>
      <c r="D140" s="64">
        <f>SUMPRODUCT(F107:F112,E107:E112)/E114</f>
        <v>48.22999999999999</v>
      </c>
      <c r="G140" s="62" t="s">
        <v>40</v>
      </c>
      <c r="H140" s="65" t="str">
        <f>D109</f>
        <v>[43,43 ; 49,43[</v>
      </c>
      <c r="Q140" s="52">
        <v>56.94</v>
      </c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5.75" thickBot="1" x14ac:dyDescent="0.3">
      <c r="G141" s="62" t="s">
        <v>41</v>
      </c>
      <c r="H141" s="66">
        <f>G109</f>
        <v>0.38</v>
      </c>
      <c r="Q141" s="52">
        <v>57.41</v>
      </c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5.75" thickBot="1" x14ac:dyDescent="0.3">
      <c r="C142" s="62" t="s">
        <v>13</v>
      </c>
      <c r="D142" s="64">
        <f>H144+((0.5-H142)/H141)*H143</f>
        <v>47.53526315789474</v>
      </c>
      <c r="G142" s="62" t="s">
        <v>42</v>
      </c>
      <c r="H142" s="66">
        <f>I108</f>
        <v>0.24000000000000002</v>
      </c>
      <c r="Q142" s="52">
        <v>61.78</v>
      </c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5.75" thickBot="1" x14ac:dyDescent="0.3">
      <c r="G143" s="62" t="s">
        <v>43</v>
      </c>
      <c r="H143" s="65">
        <f>J109</f>
        <v>6</v>
      </c>
      <c r="Q143" s="52">
        <v>64</v>
      </c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5.75" thickBot="1" x14ac:dyDescent="0.3">
      <c r="G144" s="62" t="s">
        <v>44</v>
      </c>
      <c r="H144" s="65">
        <f>43.43</f>
        <v>43.43</v>
      </c>
      <c r="Q144" s="53">
        <v>64.78</v>
      </c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x14ac:dyDescent="0.25">
      <c r="U145" s="25"/>
      <c r="V145" s="25"/>
      <c r="W145" s="25"/>
      <c r="X145" s="25"/>
      <c r="Y145" s="25"/>
      <c r="Z145" s="25"/>
      <c r="AA145" s="25"/>
      <c r="AB145" s="25"/>
      <c r="AC145" s="25"/>
    </row>
    <row r="147" spans="1:29" x14ac:dyDescent="0.25">
      <c r="F147" s="4"/>
      <c r="G147" s="4"/>
    </row>
    <row r="148" spans="1:29" ht="15.75" thickBot="1" x14ac:dyDescent="0.3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9" ht="15.75" thickTop="1" x14ac:dyDescent="0.25"/>
    <row r="150" spans="1:29" ht="15.75" thickBot="1" x14ac:dyDescent="0.3">
      <c r="B150" s="28" t="s">
        <v>18</v>
      </c>
    </row>
    <row r="151" spans="1:29" ht="15.75" thickBot="1" x14ac:dyDescent="0.3">
      <c r="C151" s="62" t="s">
        <v>57</v>
      </c>
      <c r="D151" s="65">
        <f>_xlfn.PERCENTILE.INC(B95:K99, G151/100)</f>
        <v>48.472499999999997</v>
      </c>
      <c r="F151" s="62" t="s">
        <v>45</v>
      </c>
      <c r="G151" s="65">
        <v>55</v>
      </c>
    </row>
    <row r="153" spans="1:29" ht="15.75" thickBot="1" x14ac:dyDescent="0.3"/>
    <row r="154" spans="1:29" ht="15.75" thickBot="1" x14ac:dyDescent="0.3">
      <c r="C154" s="62" t="s">
        <v>58</v>
      </c>
      <c r="D154" s="65">
        <f>_xlfn.PERCENTILE.INC(B95:K99, G154/100)</f>
        <v>50.92</v>
      </c>
      <c r="F154" s="62" t="s">
        <v>45</v>
      </c>
      <c r="G154" s="65">
        <v>75</v>
      </c>
    </row>
    <row r="157" spans="1:29" ht="15.75" thickBot="1" x14ac:dyDescent="0.3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9" ht="15.75" thickTop="1" x14ac:dyDescent="0.25"/>
    <row r="159" spans="1:29" ht="15.75" thickBot="1" x14ac:dyDescent="0.3">
      <c r="B159" s="28" t="s">
        <v>21</v>
      </c>
    </row>
    <row r="160" spans="1:29" ht="15.75" thickBot="1" x14ac:dyDescent="0.3">
      <c r="C160" s="62" t="s">
        <v>46</v>
      </c>
      <c r="D160" s="64">
        <f>SUMPRODUCT(E107:E112,L107:L112)/(E114-1)</f>
        <v>50.326530612244916</v>
      </c>
    </row>
    <row r="161" spans="1:21" ht="15.75" thickBot="1" x14ac:dyDescent="0.3"/>
    <row r="162" spans="1:21" ht="15.75" thickBot="1" x14ac:dyDescent="0.3">
      <c r="C162" s="62" t="s">
        <v>47</v>
      </c>
      <c r="D162" s="64">
        <f>SQRT(D160)</f>
        <v>7.094119438820079</v>
      </c>
    </row>
    <row r="163" spans="1:21" ht="15.75" thickBot="1" x14ac:dyDescent="0.3"/>
    <row r="164" spans="1:21" ht="15.75" thickBot="1" x14ac:dyDescent="0.3">
      <c r="C164" s="93" t="s">
        <v>48</v>
      </c>
      <c r="D164" s="94"/>
      <c r="E164" s="64">
        <f>D162/D140</f>
        <v>0.14708935183122704</v>
      </c>
    </row>
    <row r="165" spans="1:21" ht="15.75" thickBot="1" x14ac:dyDescent="0.3"/>
    <row r="166" spans="1:21" ht="15.75" thickBot="1" x14ac:dyDescent="0.3">
      <c r="C166" s="63" t="s">
        <v>49</v>
      </c>
      <c r="D166" s="113" t="s">
        <v>59</v>
      </c>
      <c r="E166" s="114"/>
      <c r="F166" s="114"/>
      <c r="G166" s="114"/>
      <c r="H166" s="114"/>
      <c r="I166" s="114"/>
      <c r="J166" s="114"/>
      <c r="K166" s="114"/>
      <c r="L166" s="115"/>
    </row>
    <row r="169" spans="1:21" ht="15.75" thickBot="1" x14ac:dyDescent="0.3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ht="15.75" thickTop="1" x14ac:dyDescent="0.25"/>
    <row r="171" spans="1:21" ht="15.75" thickBot="1" x14ac:dyDescent="0.3">
      <c r="B171" s="28" t="s">
        <v>50</v>
      </c>
    </row>
    <row r="172" spans="1:21" ht="15.75" thickBot="1" x14ac:dyDescent="0.3">
      <c r="C172" s="50" t="s">
        <v>51</v>
      </c>
      <c r="D172" s="64">
        <f>(SUMPRODUCT(E107:E112,M107:M112)/E114)/(D162^3)</f>
        <v>0.43560289684327647</v>
      </c>
      <c r="F172" s="113" t="s">
        <v>63</v>
      </c>
      <c r="G172" s="116"/>
      <c r="H172" s="117"/>
    </row>
    <row r="173" spans="1:21" ht="15.75" thickBot="1" x14ac:dyDescent="0.3"/>
    <row r="174" spans="1:21" ht="15.75" thickBot="1" x14ac:dyDescent="0.3">
      <c r="C174" s="50" t="s">
        <v>52</v>
      </c>
      <c r="D174" s="64">
        <f>(SUMPRODUCT(E107:E112,N107:N112)/E114)/(D162^4)</f>
        <v>2.8696356971602146</v>
      </c>
      <c r="F174" s="113" t="s">
        <v>64</v>
      </c>
      <c r="G174" s="116"/>
      <c r="H174" s="117"/>
    </row>
  </sheetData>
  <sortState xmlns:xlrd2="http://schemas.microsoft.com/office/spreadsheetml/2017/richdata2" ref="Q95:Q144">
    <sortCondition ref="Q94"/>
  </sortState>
  <mergeCells count="19">
    <mergeCell ref="D166:L166"/>
    <mergeCell ref="F174:H174"/>
    <mergeCell ref="F172:H172"/>
    <mergeCell ref="E102:F102"/>
    <mergeCell ref="I101:K101"/>
    <mergeCell ref="I102:J102"/>
    <mergeCell ref="I103:J103"/>
    <mergeCell ref="J53:K53"/>
    <mergeCell ref="F61:P61"/>
    <mergeCell ref="E87:E88"/>
    <mergeCell ref="H87:H88"/>
    <mergeCell ref="B8:K8"/>
    <mergeCell ref="F78:F80"/>
    <mergeCell ref="G87:G88"/>
    <mergeCell ref="B15:D15"/>
    <mergeCell ref="C164:D164"/>
    <mergeCell ref="A1:C5"/>
    <mergeCell ref="B94:K94"/>
    <mergeCell ref="B90:E9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8038-C156-4F60-B029-435EA9EF4CE4}">
  <dimension ref="A1:J5"/>
  <sheetViews>
    <sheetView workbookViewId="0">
      <selection sqref="A1:J5"/>
    </sheetView>
  </sheetViews>
  <sheetFormatPr defaultRowHeight="15" x14ac:dyDescent="0.25"/>
  <sheetData>
    <row r="1" spans="1:10" ht="15.75" thickBot="1" x14ac:dyDescent="0.3">
      <c r="A1" s="95" t="s">
        <v>0</v>
      </c>
      <c r="B1" s="96"/>
      <c r="C1" s="97"/>
      <c r="D1" s="1">
        <v>1</v>
      </c>
      <c r="E1" s="2">
        <v>1</v>
      </c>
      <c r="F1" s="2">
        <v>9</v>
      </c>
      <c r="G1" s="2">
        <v>0</v>
      </c>
      <c r="H1" s="2">
        <v>4</v>
      </c>
      <c r="I1" s="2">
        <v>0</v>
      </c>
      <c r="J1" s="3">
        <v>2</v>
      </c>
    </row>
    <row r="2" spans="1:10" ht="15.75" thickBot="1" x14ac:dyDescent="0.3">
      <c r="A2" s="98"/>
      <c r="B2" s="99"/>
      <c r="C2" s="100"/>
      <c r="D2" s="1">
        <v>1</v>
      </c>
      <c r="E2" s="2">
        <v>1</v>
      </c>
      <c r="F2" s="2">
        <v>9</v>
      </c>
      <c r="G2" s="2">
        <v>1</v>
      </c>
      <c r="H2" s="2">
        <v>0</v>
      </c>
      <c r="I2" s="2">
        <v>4</v>
      </c>
      <c r="J2" s="3">
        <v>5</v>
      </c>
    </row>
    <row r="3" spans="1:10" ht="15.75" thickBot="1" x14ac:dyDescent="0.3">
      <c r="A3" s="98"/>
      <c r="B3" s="99"/>
      <c r="C3" s="100"/>
      <c r="D3" s="1">
        <v>1</v>
      </c>
      <c r="E3" s="2">
        <v>1</v>
      </c>
      <c r="F3" s="2">
        <v>9</v>
      </c>
      <c r="G3" s="2">
        <v>1</v>
      </c>
      <c r="H3" s="2">
        <v>0</v>
      </c>
      <c r="I3" s="2">
        <v>9</v>
      </c>
      <c r="J3" s="3">
        <v>1</v>
      </c>
    </row>
    <row r="4" spans="1:10" ht="15.75" thickBot="1" x14ac:dyDescent="0.3">
      <c r="A4" s="98"/>
      <c r="B4" s="99"/>
      <c r="C4" s="100"/>
      <c r="D4" s="1">
        <v>1</v>
      </c>
      <c r="E4" s="2">
        <v>1</v>
      </c>
      <c r="F4" s="2">
        <v>9</v>
      </c>
      <c r="G4" s="2">
        <v>1</v>
      </c>
      <c r="H4" s="2">
        <v>6</v>
      </c>
      <c r="I4" s="2">
        <v>0</v>
      </c>
      <c r="J4" s="3">
        <v>4</v>
      </c>
    </row>
    <row r="5" spans="1:10" ht="15.75" thickBot="1" x14ac:dyDescent="0.3">
      <c r="A5" s="101"/>
      <c r="B5" s="102"/>
      <c r="C5" s="103"/>
      <c r="D5" s="1">
        <v>1</v>
      </c>
      <c r="E5" s="2">
        <v>1</v>
      </c>
      <c r="F5" s="2">
        <v>9</v>
      </c>
      <c r="G5" s="2">
        <v>1</v>
      </c>
      <c r="H5" s="2">
        <v>8</v>
      </c>
      <c r="I5" s="2">
        <v>7</v>
      </c>
      <c r="J5" s="3">
        <v>9</v>
      </c>
    </row>
  </sheetData>
  <mergeCells count="1">
    <mergeCell ref="A1:C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66868CC3B4E4FB01BBECEEC634816" ma:contentTypeVersion="13" ma:contentTypeDescription="Create a new document." ma:contentTypeScope="" ma:versionID="560e99eb1ccdc416d05dd2939140a47d">
  <xsd:schema xmlns:xsd="http://www.w3.org/2001/XMLSchema" xmlns:xs="http://www.w3.org/2001/XMLSchema" xmlns:p="http://schemas.microsoft.com/office/2006/metadata/properties" xmlns:ns3="6d73545b-8cef-4243-9cba-7ecc389a5002" xmlns:ns4="7ed888f8-566b-4923-ac8f-1ce340ff1bfa" targetNamespace="http://schemas.microsoft.com/office/2006/metadata/properties" ma:root="true" ma:fieldsID="3e74db2438d8c2a3e152124af2ec6344" ns3:_="" ns4:_="">
    <xsd:import namespace="6d73545b-8cef-4243-9cba-7ecc389a5002"/>
    <xsd:import namespace="7ed888f8-566b-4923-ac8f-1ce340ff1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545b-8cef-4243-9cba-7ecc389a5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888f8-566b-4923-ac8f-1ce340ff1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968A3-F8DB-4EA8-B02D-D09FFCE0A95A}">
  <ds:schemaRefs>
    <ds:schemaRef ds:uri="http://schemas.microsoft.com/office/2006/metadata/properties"/>
    <ds:schemaRef ds:uri="6d73545b-8cef-4243-9cba-7ecc389a5002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7ed888f8-566b-4923-ac8f-1ce340ff1bf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D423A5-0FE3-4282-96F1-EDFC9CE13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73545b-8cef-4243-9cba-7ecc389a5002"/>
    <ds:schemaRef ds:uri="7ed888f8-566b-4923-ac8f-1ce340ff1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80A835-8956-4828-AC95-0007B03736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António Daniel Barbosa Fernandes</dc:creator>
  <cp:keywords/>
  <dc:description/>
  <cp:lastModifiedBy>António Daniel Barbosa Fernandes</cp:lastModifiedBy>
  <cp:revision/>
  <dcterms:created xsi:type="dcterms:W3CDTF">2020-04-23T10:13:16Z</dcterms:created>
  <dcterms:modified xsi:type="dcterms:W3CDTF">2020-04-24T11:33:15Z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0x0101003A866868CC3B4E4FB01BBECEEC634816</vt:lpwstr>
  </property>
</Properties>
</file>