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pokem\AppData\Local\Temp\Rar$DIa22552.34545\"/>
    </mc:Choice>
  </mc:AlternateContent>
  <xr:revisionPtr revIDLastSave="0" documentId="13_ncr:1_{4B4CD2D3-C4A4-4FC6-8882-C2BC99E84A4F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Fo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6" i="1" l="1"/>
  <c r="I64" i="1"/>
  <c r="C59" i="1"/>
  <c r="C135" i="1" l="1"/>
  <c r="B102" i="1"/>
  <c r="C87" i="1"/>
  <c r="F64" i="1" l="1"/>
  <c r="E64" i="1"/>
  <c r="E44" i="1"/>
  <c r="D44" i="1"/>
  <c r="E24" i="1"/>
  <c r="F5" i="1" l="1"/>
  <c r="F4" i="1"/>
  <c r="C147" i="1"/>
  <c r="B125" i="1"/>
  <c r="C127" i="1" s="1"/>
  <c r="C120" i="1"/>
  <c r="C111" i="1"/>
  <c r="C138" i="1" s="1"/>
  <c r="C152" i="1" s="1"/>
  <c r="C104" i="1"/>
  <c r="C97" i="1"/>
  <c r="C96" i="1"/>
  <c r="C46" i="1"/>
  <c r="C39" i="1"/>
  <c r="C26" i="1"/>
  <c r="C19" i="1"/>
  <c r="B155" i="1" l="1"/>
  <c r="C155" i="1" s="1"/>
  <c r="B152" i="1"/>
  <c r="C157" i="1" l="1"/>
</calcChain>
</file>

<file path=xl/sharedStrings.xml><?xml version="1.0" encoding="utf-8"?>
<sst xmlns="http://schemas.openxmlformats.org/spreadsheetml/2006/main" count="170" uniqueCount="98">
  <si>
    <t>Turma 1DK</t>
  </si>
  <si>
    <t>Cidade</t>
  </si>
  <si>
    <t>Nº de agregados</t>
  </si>
  <si>
    <t>Média</t>
  </si>
  <si>
    <t>Desvio Padrão</t>
  </si>
  <si>
    <t>A</t>
  </si>
  <si>
    <t>B</t>
  </si>
  <si>
    <t>Xa</t>
  </si>
  <si>
    <t>V.a. que representa o tempo (em minutos) que os agregados passam em compras no supermercado, na cidade A.</t>
  </si>
  <si>
    <t>Xb</t>
  </si>
  <si>
    <t>V.a. que representa o tempo (em minutos) que os agregados passam em compras no supermercado, na cidade B.</t>
  </si>
  <si>
    <t>a)</t>
  </si>
  <si>
    <t>µ0</t>
  </si>
  <si>
    <t>Hipóteses</t>
  </si>
  <si>
    <t>H0:</t>
  </si>
  <si>
    <t>H1:</t>
  </si>
  <si>
    <t>Teste unilateral à direita</t>
  </si>
  <si>
    <t>Nível significância</t>
  </si>
  <si>
    <t>Zc</t>
  </si>
  <si>
    <t>P(Z &gt; Zc) = α; Utilizando NORM.S.INV</t>
  </si>
  <si>
    <t>RC:</t>
  </si>
  <si>
    <r>
      <t>RC = ]Zc ; +</t>
    </r>
    <r>
      <rPr>
        <sz val="11"/>
        <color theme="1"/>
        <rFont val="Calibri"/>
        <family val="2"/>
      </rPr>
      <t>∞</t>
    </r>
    <r>
      <rPr>
        <sz val="11"/>
        <color theme="1"/>
        <rFont val="Calibri"/>
        <family val="2"/>
        <scheme val="minor"/>
      </rPr>
      <t>[</t>
    </r>
  </si>
  <si>
    <t xml:space="preserve">σ </t>
  </si>
  <si>
    <t>√n</t>
  </si>
  <si>
    <t>Z</t>
  </si>
  <si>
    <t>Z = ( média - µ0 ) / ( σ / √n) ~ N(0,1)</t>
  </si>
  <si>
    <t>R:</t>
  </si>
  <si>
    <t>b)</t>
  </si>
  <si>
    <t>H0</t>
  </si>
  <si>
    <t>H1</t>
  </si>
  <si>
    <t>Teste unilateral à esquerda</t>
  </si>
  <si>
    <t>P(Z &lt; -Zc) = α; Utilizando NORM.INV</t>
  </si>
  <si>
    <t>Rc</t>
  </si>
  <si>
    <r>
      <t>Rc = ]-</t>
    </r>
    <r>
      <rPr>
        <sz val="11"/>
        <color theme="1"/>
        <rFont val="Calibri"/>
        <family val="2"/>
      </rPr>
      <t>∞</t>
    </r>
    <r>
      <rPr>
        <sz val="11"/>
        <color theme="1"/>
        <rFont val="Calibri"/>
        <family val="2"/>
        <scheme val="minor"/>
      </rPr>
      <t xml:space="preserve"> ; -Zc[</t>
    </r>
  </si>
  <si>
    <t>Média A</t>
  </si>
  <si>
    <t>c)</t>
  </si>
  <si>
    <t>k</t>
  </si>
  <si>
    <t>µA - µB = 0 min</t>
  </si>
  <si>
    <t>µA - µB ≠ 0 min</t>
  </si>
  <si>
    <t>Teste bilateral</t>
  </si>
  <si>
    <t>P(Z &gt; zc) = α/2; Utilizando NORM.S.INV</t>
  </si>
  <si>
    <t>Rc = ]-∞; -zc] U [zc ; +∞[</t>
  </si>
  <si>
    <t>média A</t>
  </si>
  <si>
    <t>média B</t>
  </si>
  <si>
    <t>σA ^2</t>
  </si>
  <si>
    <t>σB ^2</t>
  </si>
  <si>
    <t>nA</t>
  </si>
  <si>
    <t>nB</t>
  </si>
  <si>
    <t>√(σA^2 / nA + σB^2 / nB)</t>
  </si>
  <si>
    <t>Z = (médiaA - médiaB - k) / (√(σA^2 / nA + σB^2 / nB)) ~ N(0,1)</t>
  </si>
  <si>
    <t>Nº Agregados</t>
  </si>
  <si>
    <t>Nº de agregados que vão ao supermercado pelo menos 4 vezes por mês</t>
  </si>
  <si>
    <t>V.a. que representa o número de agregados familiares existentes na cidade A.</t>
  </si>
  <si>
    <t>V.a. que representa o número de agregados familiares existentes na cidade B.</t>
  </si>
  <si>
    <t>P̂a</t>
  </si>
  <si>
    <t>V.a. que representa o nº de agregados que vão ao supermercado pelo menos 4 vezes por mês na cidade A.</t>
  </si>
  <si>
    <t>P̂b</t>
  </si>
  <si>
    <t>V.a. que representa o nº de agregados que vão ao supermercado pelo menos 4 vezes por mês na cidade B.</t>
  </si>
  <si>
    <t>n</t>
  </si>
  <si>
    <t>p̂A</t>
  </si>
  <si>
    <t>p0</t>
  </si>
  <si>
    <t>Colocação das hipóteses</t>
  </si>
  <si>
    <t>Z = (P−p0)/SQRT(p0(1−p0)/n)</t>
  </si>
  <si>
    <t>Z =</t>
  </si>
  <si>
    <t>P(Z &gt; zc) = α; Utilizando NORM.INV</t>
  </si>
  <si>
    <t xml:space="preserve">Zc =  </t>
  </si>
  <si>
    <t>Rc = ]-∞; -Zc]</t>
  </si>
  <si>
    <t>p̂</t>
  </si>
  <si>
    <t>Z = (p̂-p0) / √((p0(1-p0))/n) ~ N(0,1)</t>
  </si>
  <si>
    <t>Zc:</t>
  </si>
  <si>
    <t>P(Z &lt; -Zc) = α; Usando NORM.S.INV</t>
  </si>
  <si>
    <t>p̂B</t>
  </si>
  <si>
    <t>pA-pB = 0%</t>
  </si>
  <si>
    <t>pA-pB &lt; 0%</t>
  </si>
  <si>
    <t>P(Z &gt; Zc) = α; Utilizando NORM.INV</t>
  </si>
  <si>
    <t>q̂</t>
  </si>
  <si>
    <t>Z = (p̂A - p̂B - k) / ( √p̂q̂(1/nA + 1/nB)) ~ N(0,1)</t>
  </si>
  <si>
    <t>Variância</t>
  </si>
  <si>
    <t>µ = 64,5 min</t>
  </si>
  <si>
    <t>µ &gt; 64,5min</t>
  </si>
  <si>
    <t>µ = 70 min</t>
  </si>
  <si>
    <t>µ &lt; 70 min</t>
  </si>
  <si>
    <t>p = 57,5%</t>
  </si>
  <si>
    <t>p &lt; 57,5%</t>
  </si>
  <si>
    <t>]-∞; -1,2930[</t>
  </si>
  <si>
    <t>p = 0,578%</t>
  </si>
  <si>
    <t>p &lt; 0,578%</t>
  </si>
  <si>
    <t>]1,3106 ; +∞[</t>
  </si>
  <si>
    <t xml:space="preserve">]-∞; -1,2372] </t>
  </si>
  <si>
    <t>]-∞; -1,3532]</t>
  </si>
  <si>
    <t>]-∞ ; -1,5982[</t>
  </si>
  <si>
    <t>]-∞; -1,8453] U [1,8453 ; +∞[</t>
  </si>
  <si>
    <t>Como Z não pertence a RC, não se rejeita H0, ou seja, ao nível de 9,5% não se pode afirmar que o tempo médio que os agregados da cidade A passem em compras seja superior a 64,5 minutos.</t>
  </si>
  <si>
    <t>Como Z não pertence a RC, não se rejeita H0. Ou seja, ao nível de 5,5%, não existe evidência estatísitca para afirmar que um membro de um agregado da cidade B tem razão.</t>
  </si>
  <si>
    <t>Como Z não pertence ao RC, não se rejeita H0. Com um nível de significância de 9.8%, não existe evidência estatística suficiente para comprovar a afirmação do Arlindo.</t>
  </si>
  <si>
    <t>Como Z pertence a RC, rejeita-se H0. Assim, para o nível de significancia de 10,8%, existe evidência estatística para suportar a primeira afirmação do Francisco.</t>
  </si>
  <si>
    <t>Z não pertence a RC, logo não se rejeita H0. Ao nível de significância de 8.8%, não existe evidência estatística de que a proporção de agregados familiares que vão ao supermercado pelo menos 4 vezes por mês seja inferior na cidade A que na cidade B.  Ou seja, não podemos concordar com o Francisco.</t>
  </si>
  <si>
    <t>Como Z não pertence a RC, não se rejeita H0, ou seja, ao nível de 6,5% não existe evidência estatística que permita afirmar que o tempo médio de um agregado da cidade A passa em compras no supermecado é inferior ao de um agregado da cidade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</si>
</sst>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gradientFill type="path">
        <stop position="0">
          <color theme="4" tint="0.40000610370189521"/>
        </stop>
        <stop position="1">
          <color theme="4" tint="-0.49803155613879818"/>
        </stop>
      </gradientFill>
    </fill>
    <fill>
      <gradientFill degree="270">
        <stop position="0">
          <color rgb="FF00FFFF"/>
        </stop>
        <stop position="1">
          <color rgb="FF6699FF"/>
        </stop>
      </gradientFill>
    </fill>
    <fill>
      <patternFill patternType="darkTrellis">
        <fgColor theme="8" tint="0.39994506668294322"/>
        <bgColor auto="1"/>
      </patternFill>
    </fill>
  </fills>
  <borders count="3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ck">
        <color indexed="64"/>
      </right>
      <top style="thick">
        <color rgb="FF000000"/>
      </top>
      <bottom style="thick">
        <color rgb="FF000000"/>
      </bottom>
      <diagonal/>
    </border>
    <border>
      <left/>
      <right/>
      <top/>
      <bottom style="double">
        <color rgb="FF002060"/>
      </bottom>
      <diagonal/>
    </border>
    <border>
      <left style="dashDotDot">
        <color rgb="FF000000"/>
      </left>
      <right style="dashDotDot">
        <color rgb="FF000000"/>
      </right>
      <top style="dashDotDot">
        <color rgb="FF000000"/>
      </top>
      <bottom style="dashDotDot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5" borderId="21">
      <alignment horizontal="center" vertical="center"/>
    </xf>
    <xf numFmtId="0" fontId="8" fillId="7" borderId="30"/>
    <xf numFmtId="0" fontId="5" fillId="6" borderId="31">
      <alignment horizontal="center" vertical="center"/>
    </xf>
  </cellStyleXfs>
  <cellXfs count="56">
    <xf numFmtId="0" fontId="0" fillId="0" borderId="0" xfId="0"/>
    <xf numFmtId="0" fontId="1" fillId="3" borderId="4" xfId="2" applyFont="1" applyBorder="1" applyAlignment="1">
      <alignment horizontal="center" vertical="center"/>
    </xf>
    <xf numFmtId="0" fontId="1" fillId="3" borderId="5" xfId="2" applyFont="1" applyBorder="1" applyAlignment="1">
      <alignment horizontal="center" vertical="center"/>
    </xf>
    <xf numFmtId="0" fontId="1" fillId="3" borderId="6" xfId="2" applyFont="1" applyBorder="1" applyAlignment="1">
      <alignment horizontal="center" vertical="center"/>
    </xf>
    <xf numFmtId="0" fontId="0" fillId="0" borderId="13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/>
    <xf numFmtId="164" fontId="0" fillId="0" borderId="0" xfId="0" applyNumberFormat="1"/>
    <xf numFmtId="0" fontId="1" fillId="5" borderId="21" xfId="3" applyFont="1">
      <alignment horizontal="center" vertical="center"/>
    </xf>
    <xf numFmtId="0" fontId="1" fillId="5" borderId="21" xfId="3" applyFont="1">
      <alignment horizontal="center" vertical="center"/>
    </xf>
    <xf numFmtId="0" fontId="1" fillId="5" borderId="22" xfId="3" applyFont="1" applyBorder="1">
      <alignment horizontal="center" vertical="center"/>
    </xf>
    <xf numFmtId="0" fontId="0" fillId="0" borderId="0" xfId="0" applyBorder="1"/>
    <xf numFmtId="0" fontId="1" fillId="5" borderId="29" xfId="3" applyFont="1" applyBorder="1">
      <alignment horizontal="center" vertical="center"/>
    </xf>
    <xf numFmtId="0" fontId="7" fillId="7" borderId="30" xfId="4" applyFont="1"/>
    <xf numFmtId="0" fontId="6" fillId="6" borderId="31" xfId="5" applyFont="1">
      <alignment horizontal="center" vertical="center"/>
    </xf>
    <xf numFmtId="0" fontId="1" fillId="0" borderId="0" xfId="0" applyFont="1"/>
    <xf numFmtId="0" fontId="3" fillId="2" borderId="1" xfId="1" applyFont="1" applyBorder="1" applyAlignment="1">
      <alignment horizontal="center" vertical="center" wrapText="1"/>
    </xf>
    <xf numFmtId="0" fontId="3" fillId="2" borderId="2" xfId="1" applyFont="1" applyBorder="1" applyAlignment="1">
      <alignment horizontal="center" vertical="center" wrapText="1"/>
    </xf>
    <xf numFmtId="0" fontId="3" fillId="2" borderId="3" xfId="1" applyFont="1" applyBorder="1" applyAlignment="1">
      <alignment horizontal="center" vertical="center" wrapText="1"/>
    </xf>
    <xf numFmtId="0" fontId="3" fillId="2" borderId="7" xfId="1" applyFont="1" applyBorder="1" applyAlignment="1">
      <alignment horizontal="center" vertical="center" wrapText="1"/>
    </xf>
    <xf numFmtId="0" fontId="3" fillId="2" borderId="0" xfId="1" applyFont="1" applyBorder="1" applyAlignment="1">
      <alignment horizontal="center" vertical="center" wrapText="1"/>
    </xf>
    <xf numFmtId="0" fontId="3" fillId="2" borderId="8" xfId="1" applyFont="1" applyBorder="1" applyAlignment="1">
      <alignment horizontal="center" vertical="center" wrapText="1"/>
    </xf>
    <xf numFmtId="0" fontId="3" fillId="2" borderId="9" xfId="1" applyFont="1" applyBorder="1" applyAlignment="1">
      <alignment horizontal="center" vertical="center" wrapText="1"/>
    </xf>
    <xf numFmtId="0" fontId="3" fillId="2" borderId="10" xfId="1" applyFont="1" applyBorder="1" applyAlignment="1">
      <alignment horizontal="center" vertical="center" wrapText="1"/>
    </xf>
    <xf numFmtId="0" fontId="3" fillId="2" borderId="11" xfId="1" applyFont="1" applyBorder="1" applyAlignment="1">
      <alignment horizontal="center" vertical="center" wrapText="1"/>
    </xf>
    <xf numFmtId="0" fontId="1" fillId="5" borderId="21" xfId="3" applyFo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6" fillId="6" borderId="31" xfId="5" applyFo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" fillId="5" borderId="23" xfId="3" applyFont="1" applyBorder="1" applyAlignment="1">
      <alignment horizontal="center" vertical="center"/>
    </xf>
    <xf numFmtId="0" fontId="1" fillId="5" borderId="24" xfId="3" applyFont="1" applyBorder="1" applyAlignment="1">
      <alignment horizontal="center" vertical="center"/>
    </xf>
    <xf numFmtId="0" fontId="1" fillId="5" borderId="25" xfId="3" applyFont="1" applyBorder="1" applyAlignment="1">
      <alignment horizontal="center" vertical="center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1" fillId="5" borderId="32" xfId="3" applyFont="1" applyBorder="1">
      <alignment horizontal="center" vertical="center"/>
    </xf>
    <xf numFmtId="0" fontId="1" fillId="5" borderId="33" xfId="3" applyFont="1" applyBorder="1">
      <alignment horizontal="center" vertical="center"/>
    </xf>
    <xf numFmtId="0" fontId="1" fillId="5" borderId="34" xfId="3" applyFont="1" applyBorder="1">
      <alignment horizontal="center" vertical="center"/>
    </xf>
    <xf numFmtId="0" fontId="1" fillId="5" borderId="21" xfId="3">
      <alignment horizontal="center" vertical="center"/>
    </xf>
    <xf numFmtId="164" fontId="6" fillId="6" borderId="31" xfId="5" applyNumberFormat="1" applyFont="1">
      <alignment horizontal="center" vertical="center"/>
    </xf>
    <xf numFmtId="164" fontId="6" fillId="6" borderId="31" xfId="5" applyNumberFormat="1" applyFont="1">
      <alignment horizontal="center" vertical="center"/>
    </xf>
  </cellXfs>
  <cellStyles count="6">
    <cellStyle name="Cor2" xfId="1" builtinId="33"/>
    <cellStyle name="Cor3" xfId="2" builtinId="37"/>
    <cellStyle name="Estilo 1" xfId="3" xr:uid="{933EAF35-3E01-4165-9271-E54618E213CD}"/>
    <cellStyle name="Estilo 2" xfId="4" xr:uid="{CFFD4ACD-B822-4442-907B-C9E82B673EF3}"/>
    <cellStyle name="Estilo 3" xfId="5" xr:uid="{E263E0A8-9CA0-4088-A755-1E0EE54708DC}"/>
    <cellStyle name="Normal" xfId="0" builtinId="0"/>
  </cellStyles>
  <dxfs count="0"/>
  <tableStyles count="0" defaultTableStyle="TableStyleMedium2" defaultPivotStyle="PivotStyleLight16"/>
  <colors>
    <mruColors>
      <color rgb="FF2A1581"/>
      <color rgb="FF00FFFF"/>
      <color rgb="FF6699FF"/>
      <color rgb="FFF4F927"/>
      <color rgb="FF100832"/>
      <color rgb="FFFF99CC"/>
      <color rgb="FFDC88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2"/>
  <sheetViews>
    <sheetView tabSelected="1" topLeftCell="A37" workbookViewId="0">
      <selection activeCell="B69" sqref="B69"/>
    </sheetView>
  </sheetViews>
  <sheetFormatPr defaultRowHeight="14.5" x14ac:dyDescent="0.35"/>
  <cols>
    <col min="2" max="2" width="16.81640625" customWidth="1"/>
    <col min="3" max="3" width="15.36328125" customWidth="1"/>
    <col min="4" max="4" width="9.36328125" bestFit="1" customWidth="1"/>
    <col min="5" max="5" width="12.36328125" bestFit="1" customWidth="1"/>
    <col min="6" max="6" width="16.08984375" customWidth="1"/>
  </cols>
  <sheetData>
    <row r="1" spans="1:26" ht="24" thickBot="1" x14ac:dyDescent="0.6">
      <c r="A1" s="18">
        <v>1</v>
      </c>
      <c r="B1" s="4"/>
      <c r="C1" s="4"/>
      <c r="D1" s="4"/>
      <c r="E1" s="4"/>
      <c r="G1" s="4"/>
      <c r="H1" s="4"/>
      <c r="Q1" s="21" t="s">
        <v>0</v>
      </c>
      <c r="R1" s="22"/>
      <c r="S1" s="23"/>
      <c r="T1" s="1">
        <v>1</v>
      </c>
      <c r="U1" s="2">
        <v>1</v>
      </c>
      <c r="V1" s="2">
        <v>9</v>
      </c>
      <c r="W1" s="2">
        <v>0</v>
      </c>
      <c r="X1" s="2">
        <v>4</v>
      </c>
      <c r="Y1" s="2">
        <v>0</v>
      </c>
      <c r="Z1" s="3">
        <v>2</v>
      </c>
    </row>
    <row r="2" spans="1:26" ht="15.5" thickTop="1" thickBot="1" x14ac:dyDescent="0.4">
      <c r="Q2" s="24"/>
      <c r="R2" s="25"/>
      <c r="S2" s="26"/>
      <c r="T2" s="1">
        <v>1</v>
      </c>
      <c r="U2" s="2">
        <v>1</v>
      </c>
      <c r="V2" s="2">
        <v>9</v>
      </c>
      <c r="W2" s="2">
        <v>1</v>
      </c>
      <c r="X2" s="2">
        <v>0</v>
      </c>
      <c r="Y2" s="2">
        <v>4</v>
      </c>
      <c r="Z2" s="3">
        <v>5</v>
      </c>
    </row>
    <row r="3" spans="1:26" ht="15.5" thickTop="1" thickBot="1" x14ac:dyDescent="0.4">
      <c r="B3" s="13" t="s">
        <v>1</v>
      </c>
      <c r="C3" s="13" t="s">
        <v>2</v>
      </c>
      <c r="D3" s="13" t="s">
        <v>3</v>
      </c>
      <c r="E3" s="13" t="s">
        <v>77</v>
      </c>
      <c r="F3" s="13" t="s">
        <v>4</v>
      </c>
      <c r="Q3" s="24"/>
      <c r="R3" s="25"/>
      <c r="S3" s="26"/>
      <c r="T3" s="1">
        <v>1</v>
      </c>
      <c r="U3" s="2">
        <v>1</v>
      </c>
      <c r="V3" s="2">
        <v>9</v>
      </c>
      <c r="W3" s="2">
        <v>1</v>
      </c>
      <c r="X3" s="2">
        <v>0</v>
      </c>
      <c r="Y3" s="2">
        <v>9</v>
      </c>
      <c r="Z3" s="3">
        <v>1</v>
      </c>
    </row>
    <row r="4" spans="1:26" ht="15.5" thickTop="1" thickBot="1" x14ac:dyDescent="0.4">
      <c r="B4" s="19" t="s">
        <v>5</v>
      </c>
      <c r="C4" s="19">
        <v>50</v>
      </c>
      <c r="D4" s="19">
        <v>65</v>
      </c>
      <c r="E4" s="19">
        <v>121</v>
      </c>
      <c r="F4" s="19">
        <f>SQRT(E4)</f>
        <v>11</v>
      </c>
      <c r="Q4" s="24"/>
      <c r="R4" s="25"/>
      <c r="S4" s="26"/>
      <c r="T4" s="1">
        <v>1</v>
      </c>
      <c r="U4" s="2">
        <v>1</v>
      </c>
      <c r="V4" s="2">
        <v>9</v>
      </c>
      <c r="W4" s="2">
        <v>1</v>
      </c>
      <c r="X4" s="2">
        <v>6</v>
      </c>
      <c r="Y4" s="2">
        <v>0</v>
      </c>
      <c r="Z4" s="3">
        <v>4</v>
      </c>
    </row>
    <row r="5" spans="1:26" ht="15" thickBot="1" x14ac:dyDescent="0.4">
      <c r="B5" s="19" t="s">
        <v>6</v>
      </c>
      <c r="C5" s="19">
        <v>60</v>
      </c>
      <c r="D5" s="19">
        <v>68</v>
      </c>
      <c r="E5" s="19">
        <v>130</v>
      </c>
      <c r="F5" s="54">
        <f>SQRT(E5)</f>
        <v>11.401754250991379</v>
      </c>
      <c r="Q5" s="27"/>
      <c r="R5" s="28"/>
      <c r="S5" s="29"/>
      <c r="T5" s="1">
        <v>1</v>
      </c>
      <c r="U5" s="2">
        <v>1</v>
      </c>
      <c r="V5" s="2">
        <v>9</v>
      </c>
      <c r="W5" s="2">
        <v>1</v>
      </c>
      <c r="X5" s="2">
        <v>8</v>
      </c>
      <c r="Y5" s="2">
        <v>7</v>
      </c>
      <c r="Z5" s="3">
        <v>9</v>
      </c>
    </row>
    <row r="6" spans="1:26" ht="15" thickBot="1" x14ac:dyDescent="0.4"/>
    <row r="7" spans="1:26" ht="15.5" thickTop="1" thickBot="1" x14ac:dyDescent="0.4">
      <c r="B7" s="13" t="s">
        <v>7</v>
      </c>
      <c r="C7" s="37" t="s">
        <v>8</v>
      </c>
      <c r="D7" s="37"/>
      <c r="E7" s="37"/>
      <c r="F7" s="37"/>
      <c r="G7" s="37"/>
      <c r="H7" s="37"/>
      <c r="I7" s="37"/>
      <c r="J7" s="37"/>
      <c r="K7" s="37"/>
      <c r="L7" s="37"/>
    </row>
    <row r="8" spans="1:26" ht="15.5" thickTop="1" thickBot="1" x14ac:dyDescent="0.4">
      <c r="B8" s="13" t="s">
        <v>9</v>
      </c>
      <c r="C8" s="37" t="s">
        <v>10</v>
      </c>
      <c r="D8" s="37"/>
      <c r="E8" s="37"/>
      <c r="F8" s="37"/>
      <c r="G8" s="37"/>
      <c r="H8" s="37"/>
      <c r="I8" s="37"/>
      <c r="J8" s="37"/>
      <c r="K8" s="37"/>
      <c r="L8" s="37"/>
    </row>
    <row r="9" spans="1:26" ht="15" thickTop="1" x14ac:dyDescent="0.35"/>
    <row r="11" spans="1:26" ht="24" thickBot="1" x14ac:dyDescent="0.6">
      <c r="A11" s="18" t="s">
        <v>11</v>
      </c>
    </row>
    <row r="12" spans="1:26" ht="15.5" thickTop="1" thickBot="1" x14ac:dyDescent="0.4">
      <c r="B12" s="13" t="s">
        <v>12</v>
      </c>
      <c r="C12" s="19">
        <v>64.5</v>
      </c>
    </row>
    <row r="13" spans="1:26" ht="15.5" thickTop="1" thickBot="1" x14ac:dyDescent="0.4"/>
    <row r="14" spans="1:26" ht="15.5" thickTop="1" thickBot="1" x14ac:dyDescent="0.4">
      <c r="B14" s="30" t="s">
        <v>13</v>
      </c>
      <c r="C14" s="30"/>
    </row>
    <row r="15" spans="1:26" ht="15.5" thickTop="1" thickBot="1" x14ac:dyDescent="0.4">
      <c r="B15" s="13" t="s">
        <v>14</v>
      </c>
      <c r="C15" s="19" t="s">
        <v>78</v>
      </c>
    </row>
    <row r="16" spans="1:26" ht="15.5" thickTop="1" thickBot="1" x14ac:dyDescent="0.4">
      <c r="B16" s="13" t="s">
        <v>15</v>
      </c>
      <c r="C16" s="19" t="s">
        <v>79</v>
      </c>
      <c r="E16" s="31" t="s">
        <v>16</v>
      </c>
      <c r="F16" s="32"/>
      <c r="G16" s="33"/>
    </row>
    <row r="17" spans="1:17" ht="15.5" thickTop="1" thickBot="1" x14ac:dyDescent="0.4"/>
    <row r="18" spans="1:17" ht="15.5" thickTop="1" thickBot="1" x14ac:dyDescent="0.4">
      <c r="B18" s="13" t="s">
        <v>17</v>
      </c>
      <c r="C18" s="19">
        <v>9.5000000000000001E-2</v>
      </c>
    </row>
    <row r="19" spans="1:17" ht="15.5" thickTop="1" thickBot="1" x14ac:dyDescent="0.4">
      <c r="B19" s="13" t="s">
        <v>18</v>
      </c>
      <c r="C19" s="54">
        <f>_xlfn.NORM.S.INV(1-C18)</f>
        <v>1.3105791121681303</v>
      </c>
      <c r="E19" s="34" t="s">
        <v>19</v>
      </c>
      <c r="F19" s="35"/>
      <c r="G19" s="36"/>
    </row>
    <row r="20" spans="1:17" ht="15.5" thickTop="1" thickBot="1" x14ac:dyDescent="0.4"/>
    <row r="21" spans="1:17" ht="15.5" thickTop="1" thickBot="1" x14ac:dyDescent="0.4">
      <c r="B21" s="13" t="s">
        <v>20</v>
      </c>
      <c r="C21" s="19" t="s">
        <v>87</v>
      </c>
      <c r="E21" s="41" t="s">
        <v>21</v>
      </c>
      <c r="F21" s="41"/>
    </row>
    <row r="22" spans="1:17" ht="15.5" thickTop="1" thickBot="1" x14ac:dyDescent="0.4"/>
    <row r="23" spans="1:17" ht="15.5" thickTop="1" thickBot="1" x14ac:dyDescent="0.4">
      <c r="B23" s="13" t="s">
        <v>3</v>
      </c>
      <c r="C23" s="13" t="s">
        <v>12</v>
      </c>
      <c r="D23" s="13" t="s">
        <v>22</v>
      </c>
      <c r="E23" s="13" t="s">
        <v>23</v>
      </c>
    </row>
    <row r="24" spans="1:17" ht="15" thickTop="1" x14ac:dyDescent="0.35">
      <c r="B24" s="19">
        <v>65</v>
      </c>
      <c r="C24" s="19">
        <v>64.5</v>
      </c>
      <c r="D24" s="19">
        <v>11</v>
      </c>
      <c r="E24" s="54">
        <f>SQRT(C4)</f>
        <v>7.0710678118654755</v>
      </c>
    </row>
    <row r="25" spans="1:17" ht="15" thickBot="1" x14ac:dyDescent="0.4"/>
    <row r="26" spans="1:17" ht="15.5" thickTop="1" thickBot="1" x14ac:dyDescent="0.4">
      <c r="B26" s="13" t="s">
        <v>24</v>
      </c>
      <c r="C26" s="54">
        <f>(B24-C24)/(D24/E24)</f>
        <v>0.32141217326661248</v>
      </c>
      <c r="E26" s="34" t="s">
        <v>25</v>
      </c>
      <c r="F26" s="35"/>
      <c r="G26" s="36"/>
    </row>
    <row r="27" spans="1:17" ht="15" thickTop="1" x14ac:dyDescent="0.35"/>
    <row r="28" spans="1:17" ht="15" thickBot="1" x14ac:dyDescent="0.4"/>
    <row r="29" spans="1:17" ht="15.5" thickTop="1" thickBot="1" x14ac:dyDescent="0.4">
      <c r="A29" s="13" t="s">
        <v>26</v>
      </c>
      <c r="B29" s="37" t="s">
        <v>92</v>
      </c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</row>
    <row r="30" spans="1:17" ht="15" thickTop="1" x14ac:dyDescent="0.35"/>
    <row r="31" spans="1:17" ht="24" thickBot="1" x14ac:dyDescent="0.6">
      <c r="A31" s="18" t="s">
        <v>27</v>
      </c>
    </row>
    <row r="32" spans="1:17" ht="15.5" thickTop="1" thickBot="1" x14ac:dyDescent="0.4">
      <c r="B32" s="13" t="s">
        <v>12</v>
      </c>
      <c r="C32" s="19">
        <v>70</v>
      </c>
    </row>
    <row r="33" spans="1:15" ht="15.5" thickTop="1" thickBot="1" x14ac:dyDescent="0.4"/>
    <row r="34" spans="1:15" ht="15.5" thickTop="1" thickBot="1" x14ac:dyDescent="0.4">
      <c r="B34" s="30" t="s">
        <v>13</v>
      </c>
      <c r="C34" s="30"/>
    </row>
    <row r="35" spans="1:15" ht="15.5" thickTop="1" thickBot="1" x14ac:dyDescent="0.4">
      <c r="B35" s="13" t="s">
        <v>28</v>
      </c>
      <c r="C35" s="19" t="s">
        <v>80</v>
      </c>
    </row>
    <row r="36" spans="1:15" ht="15.5" thickTop="1" thickBot="1" x14ac:dyDescent="0.4">
      <c r="B36" s="13" t="s">
        <v>29</v>
      </c>
      <c r="C36" s="19" t="s">
        <v>81</v>
      </c>
      <c r="E36" s="38" t="s">
        <v>30</v>
      </c>
      <c r="F36" s="39"/>
      <c r="G36" s="40"/>
    </row>
    <row r="37" spans="1:15" ht="15.5" thickTop="1" thickBot="1" x14ac:dyDescent="0.4"/>
    <row r="38" spans="1:15" ht="15.5" thickTop="1" thickBot="1" x14ac:dyDescent="0.4">
      <c r="B38" s="13" t="s">
        <v>17</v>
      </c>
      <c r="C38" s="19">
        <v>5.5E-2</v>
      </c>
    </row>
    <row r="39" spans="1:15" ht="15.5" thickTop="1" thickBot="1" x14ac:dyDescent="0.4">
      <c r="B39" s="13" t="s">
        <v>18</v>
      </c>
      <c r="C39" s="54">
        <f>_xlfn.NORM.S.INV(1-C38)</f>
        <v>1.5981931399228169</v>
      </c>
      <c r="E39" s="34" t="s">
        <v>31</v>
      </c>
      <c r="F39" s="35"/>
      <c r="G39" s="36"/>
    </row>
    <row r="40" spans="1:15" ht="15.5" thickTop="1" thickBot="1" x14ac:dyDescent="0.4"/>
    <row r="41" spans="1:15" ht="15.5" thickTop="1" thickBot="1" x14ac:dyDescent="0.4">
      <c r="B41" s="13" t="s">
        <v>32</v>
      </c>
      <c r="C41" s="19" t="s">
        <v>90</v>
      </c>
      <c r="E41" s="41" t="s">
        <v>33</v>
      </c>
      <c r="F41" s="41"/>
    </row>
    <row r="42" spans="1:15" ht="15.5" thickTop="1" thickBot="1" x14ac:dyDescent="0.4"/>
    <row r="43" spans="1:15" ht="15.5" thickTop="1" thickBot="1" x14ac:dyDescent="0.4">
      <c r="B43" s="13" t="s">
        <v>34</v>
      </c>
      <c r="C43" s="13" t="s">
        <v>12</v>
      </c>
      <c r="D43" s="13" t="s">
        <v>22</v>
      </c>
      <c r="E43" s="13" t="s">
        <v>23</v>
      </c>
    </row>
    <row r="44" spans="1:15" ht="15" thickTop="1" x14ac:dyDescent="0.35">
      <c r="B44" s="19">
        <v>68</v>
      </c>
      <c r="C44" s="19">
        <v>70</v>
      </c>
      <c r="D44" s="54">
        <f>F5</f>
        <v>11.401754250991379</v>
      </c>
      <c r="E44" s="54">
        <f>SQRT(C5)</f>
        <v>7.745966692414834</v>
      </c>
    </row>
    <row r="45" spans="1:15" ht="15" thickBot="1" x14ac:dyDescent="0.4"/>
    <row r="46" spans="1:15" ht="15.5" thickTop="1" thickBot="1" x14ac:dyDescent="0.4">
      <c r="B46" s="13" t="s">
        <v>24</v>
      </c>
      <c r="C46" s="54">
        <f>(B44-C44)/(D44/E44)</f>
        <v>-1.3587324409735149</v>
      </c>
      <c r="E46" s="34" t="s">
        <v>25</v>
      </c>
      <c r="F46" s="35"/>
      <c r="G46" s="36"/>
    </row>
    <row r="47" spans="1:15" ht="15.5" thickTop="1" thickBot="1" x14ac:dyDescent="0.4"/>
    <row r="48" spans="1:15" ht="15.5" thickTop="1" thickBot="1" x14ac:dyDescent="0.4">
      <c r="A48" s="13" t="s">
        <v>26</v>
      </c>
      <c r="B48" s="37" t="s">
        <v>93</v>
      </c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</row>
    <row r="49" spans="1:12" ht="15" thickTop="1" x14ac:dyDescent="0.35"/>
    <row r="51" spans="1:12" ht="24" thickBot="1" x14ac:dyDescent="0.6">
      <c r="A51" s="18" t="s">
        <v>35</v>
      </c>
    </row>
    <row r="52" spans="1:12" ht="15.5" thickTop="1" thickBot="1" x14ac:dyDescent="0.4">
      <c r="B52" s="13" t="s">
        <v>36</v>
      </c>
      <c r="C52" s="19">
        <v>0</v>
      </c>
    </row>
    <row r="53" spans="1:12" ht="15.5" thickTop="1" thickBot="1" x14ac:dyDescent="0.4"/>
    <row r="54" spans="1:12" ht="15.5" thickTop="1" thickBot="1" x14ac:dyDescent="0.4">
      <c r="B54" s="30" t="s">
        <v>13</v>
      </c>
      <c r="C54" s="30"/>
    </row>
    <row r="55" spans="1:12" ht="15.5" thickTop="1" thickBot="1" x14ac:dyDescent="0.4">
      <c r="B55" s="13" t="s">
        <v>28</v>
      </c>
      <c r="C55" s="19" t="s">
        <v>37</v>
      </c>
    </row>
    <row r="56" spans="1:12" ht="15.5" thickTop="1" thickBot="1" x14ac:dyDescent="0.4">
      <c r="B56" s="13" t="s">
        <v>29</v>
      </c>
      <c r="C56" s="19" t="s">
        <v>38</v>
      </c>
      <c r="E56" s="49" t="s">
        <v>39</v>
      </c>
      <c r="F56" s="49"/>
    </row>
    <row r="57" spans="1:12" ht="15.5" thickTop="1" thickBot="1" x14ac:dyDescent="0.4"/>
    <row r="58" spans="1:12" ht="15.5" thickTop="1" thickBot="1" x14ac:dyDescent="0.4">
      <c r="B58" s="13" t="s">
        <v>17</v>
      </c>
      <c r="C58" s="19">
        <v>6.5000000000000002E-2</v>
      </c>
      <c r="L58" s="16"/>
    </row>
    <row r="59" spans="1:12" ht="15.5" thickTop="1" thickBot="1" x14ac:dyDescent="0.4">
      <c r="B59" s="13" t="s">
        <v>18</v>
      </c>
      <c r="C59" s="54">
        <f>_xlfn.NORM.S.INV(1-C58/2)</f>
        <v>1.8452581167555016</v>
      </c>
      <c r="E59" s="34" t="s">
        <v>40</v>
      </c>
      <c r="F59" s="35"/>
      <c r="G59" s="36"/>
      <c r="L59" s="16"/>
    </row>
    <row r="60" spans="1:12" ht="15.5" thickTop="1" thickBot="1" x14ac:dyDescent="0.4">
      <c r="L60" s="16"/>
    </row>
    <row r="61" spans="1:12" ht="15.5" thickTop="1" thickBot="1" x14ac:dyDescent="0.4">
      <c r="B61" s="13" t="s">
        <v>20</v>
      </c>
      <c r="C61" s="37" t="s">
        <v>91</v>
      </c>
      <c r="D61" s="37"/>
      <c r="E61" s="8"/>
      <c r="F61" s="34" t="s">
        <v>41</v>
      </c>
      <c r="G61" s="36"/>
      <c r="L61" s="16"/>
    </row>
    <row r="62" spans="1:12" ht="15.5" thickTop="1" thickBot="1" x14ac:dyDescent="0.4"/>
    <row r="63" spans="1:12" ht="15.5" thickTop="1" thickBot="1" x14ac:dyDescent="0.4">
      <c r="B63" s="13" t="s">
        <v>42</v>
      </c>
      <c r="C63" s="13" t="s">
        <v>43</v>
      </c>
      <c r="D63" s="13" t="s">
        <v>36</v>
      </c>
      <c r="E63" s="13" t="s">
        <v>44</v>
      </c>
      <c r="F63" s="13" t="s">
        <v>45</v>
      </c>
      <c r="G63" s="13" t="s">
        <v>46</v>
      </c>
      <c r="H63" s="15" t="s">
        <v>47</v>
      </c>
      <c r="I63" s="42" t="s">
        <v>48</v>
      </c>
      <c r="J63" s="43"/>
      <c r="K63" s="44"/>
    </row>
    <row r="64" spans="1:12" ht="15" thickTop="1" x14ac:dyDescent="0.35">
      <c r="B64" s="19">
        <v>65</v>
      </c>
      <c r="C64" s="19">
        <v>68</v>
      </c>
      <c r="D64" s="19">
        <v>0</v>
      </c>
      <c r="E64" s="19">
        <f>E4</f>
        <v>121</v>
      </c>
      <c r="F64" s="19">
        <f>E5</f>
        <v>130</v>
      </c>
      <c r="G64" s="19">
        <v>50</v>
      </c>
      <c r="H64" s="19">
        <v>60</v>
      </c>
      <c r="I64" s="55">
        <f>SQRT(E64/G64 + F64/H64)</f>
        <v>2.1416504538945347</v>
      </c>
      <c r="J64" s="55"/>
      <c r="K64" s="55"/>
    </row>
    <row r="65" spans="1:23" ht="15" thickBot="1" x14ac:dyDescent="0.4"/>
    <row r="66" spans="1:23" ht="15.5" thickTop="1" thickBot="1" x14ac:dyDescent="0.4">
      <c r="B66" s="13" t="s">
        <v>24</v>
      </c>
      <c r="C66" s="54">
        <f>(B64-C64-D64)/I64</f>
        <v>-1.4007888143205534</v>
      </c>
      <c r="E66" s="45" t="s">
        <v>49</v>
      </c>
      <c r="F66" s="46"/>
      <c r="G66" s="46"/>
      <c r="H66" s="46"/>
      <c r="I66" s="46"/>
      <c r="J66" s="47"/>
    </row>
    <row r="67" spans="1:23" ht="15.5" thickTop="1" thickBot="1" x14ac:dyDescent="0.4"/>
    <row r="68" spans="1:23" ht="15.5" thickTop="1" thickBot="1" x14ac:dyDescent="0.4">
      <c r="A68" s="17" t="s">
        <v>26</v>
      </c>
      <c r="B68" s="37" t="s">
        <v>97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</row>
    <row r="69" spans="1:23" ht="15" thickTop="1" x14ac:dyDescent="0.35"/>
    <row r="75" spans="1:23" ht="24" thickBot="1" x14ac:dyDescent="0.6">
      <c r="A75" s="18">
        <v>2</v>
      </c>
    </row>
    <row r="76" spans="1:23" ht="15.5" thickTop="1" thickBot="1" x14ac:dyDescent="0.4">
      <c r="B76" s="14" t="s">
        <v>1</v>
      </c>
      <c r="C76" s="15" t="s">
        <v>50</v>
      </c>
      <c r="D76" s="50" t="s">
        <v>51</v>
      </c>
      <c r="E76" s="51"/>
      <c r="F76" s="51"/>
      <c r="G76" s="51"/>
      <c r="H76" s="51"/>
      <c r="I76" s="51"/>
      <c r="J76" s="52"/>
    </row>
    <row r="77" spans="1:23" ht="15.5" thickTop="1" thickBot="1" x14ac:dyDescent="0.4">
      <c r="B77" s="14" t="s">
        <v>5</v>
      </c>
      <c r="C77" s="19">
        <v>50</v>
      </c>
      <c r="D77" s="37">
        <v>29</v>
      </c>
      <c r="E77" s="37"/>
      <c r="F77" s="37"/>
      <c r="G77" s="37"/>
      <c r="H77" s="37"/>
      <c r="I77" s="37"/>
      <c r="J77" s="37"/>
    </row>
    <row r="78" spans="1:23" ht="15.5" thickTop="1" thickBot="1" x14ac:dyDescent="0.4">
      <c r="B78" s="14" t="s">
        <v>6</v>
      </c>
      <c r="C78" s="19">
        <v>65</v>
      </c>
      <c r="D78" s="37">
        <v>24</v>
      </c>
      <c r="E78" s="37"/>
      <c r="F78" s="37"/>
      <c r="G78" s="37"/>
      <c r="H78" s="37"/>
      <c r="I78" s="37"/>
      <c r="J78" s="37"/>
    </row>
    <row r="79" spans="1:23" ht="15.5" thickTop="1" thickBot="1" x14ac:dyDescent="0.4"/>
    <row r="80" spans="1:23" ht="15.5" thickTop="1" thickBot="1" x14ac:dyDescent="0.4">
      <c r="B80" s="14" t="s">
        <v>7</v>
      </c>
      <c r="C80" s="37" t="s">
        <v>52</v>
      </c>
      <c r="D80" s="37"/>
      <c r="E80" s="37"/>
      <c r="F80" s="37"/>
      <c r="G80" s="37"/>
      <c r="H80" s="37"/>
      <c r="I80" s="37"/>
      <c r="J80" s="37"/>
      <c r="K80" s="37"/>
    </row>
    <row r="81" spans="1:11" ht="15.5" thickTop="1" thickBot="1" x14ac:dyDescent="0.4">
      <c r="B81" s="14" t="s">
        <v>9</v>
      </c>
      <c r="C81" s="37" t="s">
        <v>53</v>
      </c>
      <c r="D81" s="37"/>
      <c r="E81" s="37"/>
      <c r="F81" s="37"/>
      <c r="G81" s="37"/>
      <c r="H81" s="37"/>
      <c r="I81" s="37"/>
      <c r="J81" s="37"/>
      <c r="K81" s="37"/>
    </row>
    <row r="82" spans="1:11" ht="15.5" thickTop="1" thickBot="1" x14ac:dyDescent="0.4">
      <c r="B82" s="14" t="s">
        <v>54</v>
      </c>
      <c r="C82" s="37" t="s">
        <v>55</v>
      </c>
      <c r="D82" s="37"/>
      <c r="E82" s="37"/>
      <c r="F82" s="37"/>
      <c r="G82" s="37"/>
      <c r="H82" s="37"/>
      <c r="I82" s="37"/>
      <c r="J82" s="37"/>
      <c r="K82" s="37"/>
    </row>
    <row r="83" spans="1:11" ht="15.5" thickTop="1" thickBot="1" x14ac:dyDescent="0.4">
      <c r="B83" s="14" t="s">
        <v>56</v>
      </c>
      <c r="C83" s="37" t="s">
        <v>57</v>
      </c>
      <c r="D83" s="37"/>
      <c r="E83" s="37"/>
      <c r="F83" s="37"/>
      <c r="G83" s="37"/>
      <c r="H83" s="37"/>
      <c r="I83" s="37"/>
      <c r="J83" s="37"/>
      <c r="K83" s="37"/>
    </row>
    <row r="84" spans="1:11" ht="15" thickTop="1" x14ac:dyDescent="0.35"/>
    <row r="85" spans="1:11" ht="24" thickBot="1" x14ac:dyDescent="0.6">
      <c r="A85" s="18" t="s">
        <v>11</v>
      </c>
    </row>
    <row r="86" spans="1:11" ht="15.5" thickTop="1" thickBot="1" x14ac:dyDescent="0.4">
      <c r="B86" s="14" t="s">
        <v>58</v>
      </c>
      <c r="C86" s="19">
        <v>50</v>
      </c>
    </row>
    <row r="87" spans="1:11" ht="15.5" thickTop="1" thickBot="1" x14ac:dyDescent="0.4">
      <c r="B87" s="14" t="s">
        <v>59</v>
      </c>
      <c r="C87" s="19">
        <f>D77/C77</f>
        <v>0.57999999999999996</v>
      </c>
    </row>
    <row r="88" spans="1:11" ht="15.5" thickTop="1" thickBot="1" x14ac:dyDescent="0.4"/>
    <row r="89" spans="1:11" ht="15.5" thickTop="1" thickBot="1" x14ac:dyDescent="0.4">
      <c r="B89" s="14" t="s">
        <v>60</v>
      </c>
      <c r="C89" s="19">
        <v>0.57499999999999996</v>
      </c>
    </row>
    <row r="90" spans="1:11" ht="15.5" thickTop="1" thickBot="1" x14ac:dyDescent="0.4"/>
    <row r="91" spans="1:11" ht="15.5" thickTop="1" thickBot="1" x14ac:dyDescent="0.4">
      <c r="B91" s="53" t="s">
        <v>61</v>
      </c>
      <c r="C91" s="53"/>
    </row>
    <row r="92" spans="1:11" ht="15.5" thickTop="1" thickBot="1" x14ac:dyDescent="0.4">
      <c r="B92" s="14" t="s">
        <v>28</v>
      </c>
      <c r="C92" s="19" t="s">
        <v>82</v>
      </c>
    </row>
    <row r="93" spans="1:11" ht="15.5" thickTop="1" thickBot="1" x14ac:dyDescent="0.4">
      <c r="B93" s="14" t="s">
        <v>29</v>
      </c>
      <c r="C93" s="19" t="s">
        <v>83</v>
      </c>
      <c r="E93" s="49" t="s">
        <v>30</v>
      </c>
      <c r="F93" s="49"/>
      <c r="G93" s="49"/>
    </row>
    <row r="94" spans="1:11" ht="15.5" thickTop="1" thickBot="1" x14ac:dyDescent="0.4">
      <c r="A94" s="10"/>
    </row>
    <row r="95" spans="1:11" ht="15.5" thickTop="1" thickBot="1" x14ac:dyDescent="0.4">
      <c r="B95" s="14" t="s">
        <v>17</v>
      </c>
      <c r="C95" s="54">
        <v>9.8000000000000004E-2</v>
      </c>
      <c r="H95" s="48" t="s">
        <v>62</v>
      </c>
      <c r="I95" s="48"/>
      <c r="J95" s="48"/>
      <c r="K95" s="48"/>
    </row>
    <row r="96" spans="1:11" ht="15.5" thickTop="1" thickBot="1" x14ac:dyDescent="0.4">
      <c r="B96" s="14" t="s">
        <v>63</v>
      </c>
      <c r="C96" s="54">
        <f>(C87-C89)/(SQRT(C89*(1-C89)/C86))</f>
        <v>7.1519853985215209E-2</v>
      </c>
      <c r="H96" s="48" t="s">
        <v>64</v>
      </c>
      <c r="I96" s="48"/>
      <c r="J96" s="48"/>
      <c r="K96" s="48"/>
    </row>
    <row r="97" spans="1:15" ht="15.5" thickTop="1" thickBot="1" x14ac:dyDescent="0.4">
      <c r="B97" s="14" t="s">
        <v>65</v>
      </c>
      <c r="C97" s="54">
        <f>_xlfn.NORM.S.INV(1-C95)</f>
        <v>1.293031976144243</v>
      </c>
    </row>
    <row r="98" spans="1:15" ht="15.5" thickTop="1" thickBot="1" x14ac:dyDescent="0.4"/>
    <row r="99" spans="1:15" ht="15.5" thickTop="1" thickBot="1" x14ac:dyDescent="0.4">
      <c r="B99" s="14" t="s">
        <v>32</v>
      </c>
      <c r="C99" s="19" t="s">
        <v>84</v>
      </c>
      <c r="E99" s="41" t="s">
        <v>66</v>
      </c>
      <c r="F99" s="41"/>
    </row>
    <row r="100" spans="1:15" ht="15.5" thickTop="1" thickBot="1" x14ac:dyDescent="0.4"/>
    <row r="101" spans="1:15" ht="15.5" thickTop="1" thickBot="1" x14ac:dyDescent="0.4">
      <c r="B101" s="14" t="s">
        <v>67</v>
      </c>
      <c r="C101" s="14" t="s">
        <v>60</v>
      </c>
      <c r="D101" s="14" t="s">
        <v>58</v>
      </c>
      <c r="G101" s="11"/>
    </row>
    <row r="102" spans="1:15" ht="15" thickTop="1" x14ac:dyDescent="0.35">
      <c r="B102" s="19">
        <f>D77/C77</f>
        <v>0.57999999999999996</v>
      </c>
      <c r="C102" s="19">
        <v>0.57499999999999996</v>
      </c>
      <c r="D102" s="19">
        <v>50</v>
      </c>
    </row>
    <row r="103" spans="1:15" ht="15" thickBot="1" x14ac:dyDescent="0.4"/>
    <row r="104" spans="1:15" ht="15.5" thickTop="1" thickBot="1" x14ac:dyDescent="0.4">
      <c r="B104" s="14" t="s">
        <v>63</v>
      </c>
      <c r="C104" s="54">
        <f>(B102-C102) /(SQRT((C102*(1-C102)/D102)))</f>
        <v>7.1519853985215209E-2</v>
      </c>
      <c r="E104" s="5" t="s">
        <v>68</v>
      </c>
      <c r="F104" s="6"/>
      <c r="G104" s="7"/>
    </row>
    <row r="105" spans="1:15" ht="15.5" thickTop="1" thickBot="1" x14ac:dyDescent="0.4"/>
    <row r="106" spans="1:15" ht="15.5" thickTop="1" thickBot="1" x14ac:dyDescent="0.4">
      <c r="A106" s="15" t="s">
        <v>26</v>
      </c>
      <c r="B106" s="37" t="s">
        <v>94</v>
      </c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</row>
    <row r="107" spans="1:15" ht="15" thickTop="1" x14ac:dyDescent="0.35"/>
    <row r="109" spans="1:15" ht="24" thickBot="1" x14ac:dyDescent="0.6">
      <c r="A109" s="18" t="s">
        <v>27</v>
      </c>
    </row>
    <row r="110" spans="1:15" ht="15.5" thickTop="1" thickBot="1" x14ac:dyDescent="0.4">
      <c r="B110" s="14" t="s">
        <v>58</v>
      </c>
      <c r="C110" s="19">
        <v>65</v>
      </c>
    </row>
    <row r="111" spans="1:15" ht="15.5" thickTop="1" thickBot="1" x14ac:dyDescent="0.4">
      <c r="B111" s="14" t="s">
        <v>67</v>
      </c>
      <c r="C111" s="54">
        <f>D78/C78</f>
        <v>0.36923076923076925</v>
      </c>
    </row>
    <row r="112" spans="1:15" ht="15.5" thickTop="1" thickBot="1" x14ac:dyDescent="0.4"/>
    <row r="113" spans="2:7" ht="15.5" thickTop="1" thickBot="1" x14ac:dyDescent="0.4">
      <c r="B113" s="14" t="s">
        <v>60</v>
      </c>
      <c r="C113" s="19">
        <v>0.57799999999999996</v>
      </c>
    </row>
    <row r="114" spans="2:7" ht="15.5" thickTop="1" thickBot="1" x14ac:dyDescent="0.4"/>
    <row r="115" spans="2:7" ht="15.5" thickTop="1" thickBot="1" x14ac:dyDescent="0.4">
      <c r="B115" s="30" t="s">
        <v>13</v>
      </c>
      <c r="C115" s="30"/>
    </row>
    <row r="116" spans="2:7" ht="15.5" thickTop="1" thickBot="1" x14ac:dyDescent="0.4">
      <c r="B116" s="14" t="s">
        <v>28</v>
      </c>
      <c r="C116" s="19" t="s">
        <v>85</v>
      </c>
    </row>
    <row r="117" spans="2:7" ht="15.5" thickTop="1" thickBot="1" x14ac:dyDescent="0.4">
      <c r="B117" s="14" t="s">
        <v>29</v>
      </c>
      <c r="C117" s="19" t="s">
        <v>86</v>
      </c>
      <c r="E117" s="49" t="s">
        <v>30</v>
      </c>
      <c r="F117" s="49"/>
      <c r="G117" s="49"/>
    </row>
    <row r="118" spans="2:7" ht="15.5" thickTop="1" thickBot="1" x14ac:dyDescent="0.4"/>
    <row r="119" spans="2:7" ht="15.5" thickTop="1" thickBot="1" x14ac:dyDescent="0.4">
      <c r="B119" s="14" t="s">
        <v>17</v>
      </c>
      <c r="C119" s="19">
        <v>0.108</v>
      </c>
    </row>
    <row r="120" spans="2:7" ht="15.5" thickTop="1" thickBot="1" x14ac:dyDescent="0.4">
      <c r="B120" s="14" t="s">
        <v>69</v>
      </c>
      <c r="C120" s="54">
        <f>_xlfn.NORM.S.INV(1-C119)</f>
        <v>1.2372345991628275</v>
      </c>
      <c r="E120" s="34" t="s">
        <v>70</v>
      </c>
      <c r="F120" s="35"/>
      <c r="G120" s="36"/>
    </row>
    <row r="121" spans="2:7" ht="15.5" thickTop="1" thickBot="1" x14ac:dyDescent="0.4"/>
    <row r="122" spans="2:7" ht="15.5" thickTop="1" thickBot="1" x14ac:dyDescent="0.4">
      <c r="B122" s="14" t="s">
        <v>20</v>
      </c>
      <c r="C122" s="19" t="s">
        <v>88</v>
      </c>
      <c r="E122" s="41" t="s">
        <v>66</v>
      </c>
      <c r="F122" s="41"/>
    </row>
    <row r="123" spans="2:7" ht="15.5" thickTop="1" thickBot="1" x14ac:dyDescent="0.4"/>
    <row r="124" spans="2:7" ht="15.5" thickTop="1" thickBot="1" x14ac:dyDescent="0.4">
      <c r="B124" s="14" t="s">
        <v>67</v>
      </c>
      <c r="C124" s="14" t="s">
        <v>60</v>
      </c>
      <c r="D124" s="14" t="s">
        <v>58</v>
      </c>
    </row>
    <row r="125" spans="2:7" ht="15" thickTop="1" x14ac:dyDescent="0.35">
      <c r="B125" s="54">
        <f>D78/C78</f>
        <v>0.36923076923076925</v>
      </c>
      <c r="C125" s="19">
        <v>0.57799999999999996</v>
      </c>
      <c r="D125" s="19">
        <v>65</v>
      </c>
    </row>
    <row r="126" spans="2:7" ht="15" thickBot="1" x14ac:dyDescent="0.4"/>
    <row r="127" spans="2:7" ht="15.5" thickTop="1" thickBot="1" x14ac:dyDescent="0.4">
      <c r="B127" s="14" t="s">
        <v>24</v>
      </c>
      <c r="C127" s="54">
        <f>(B125-C125)/SQRT((C125*(1-C125))/D125)</f>
        <v>-3.4080269831507279</v>
      </c>
      <c r="E127" s="34" t="s">
        <v>68</v>
      </c>
      <c r="F127" s="35"/>
      <c r="G127" s="36"/>
    </row>
    <row r="128" spans="2:7" ht="15.5" thickTop="1" thickBot="1" x14ac:dyDescent="0.4"/>
    <row r="129" spans="1:15" ht="15.5" thickTop="1" thickBot="1" x14ac:dyDescent="0.4">
      <c r="A129" s="15" t="s">
        <v>26</v>
      </c>
      <c r="B129" s="37" t="s">
        <v>95</v>
      </c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</row>
    <row r="130" spans="1:15" ht="15" thickTop="1" x14ac:dyDescent="0.35"/>
    <row r="133" spans="1:15" ht="24" thickBot="1" x14ac:dyDescent="0.6">
      <c r="A133" s="18" t="s">
        <v>35</v>
      </c>
    </row>
    <row r="134" spans="1:15" ht="15.5" thickTop="1" thickBot="1" x14ac:dyDescent="0.4">
      <c r="B134" s="14" t="s">
        <v>46</v>
      </c>
      <c r="C134" s="19">
        <v>50</v>
      </c>
    </row>
    <row r="135" spans="1:15" ht="15.5" thickTop="1" thickBot="1" x14ac:dyDescent="0.4">
      <c r="B135" s="14" t="s">
        <v>59</v>
      </c>
      <c r="C135" s="19">
        <f>C87</f>
        <v>0.57999999999999996</v>
      </c>
    </row>
    <row r="136" spans="1:15" ht="15.5" thickTop="1" thickBot="1" x14ac:dyDescent="0.4"/>
    <row r="137" spans="1:15" ht="15.5" thickTop="1" thickBot="1" x14ac:dyDescent="0.4">
      <c r="B137" s="14" t="s">
        <v>47</v>
      </c>
      <c r="C137" s="19">
        <v>65</v>
      </c>
    </row>
    <row r="138" spans="1:15" ht="15.5" thickTop="1" thickBot="1" x14ac:dyDescent="0.4">
      <c r="B138" s="14" t="s">
        <v>71</v>
      </c>
      <c r="C138" s="54">
        <f>C111</f>
        <v>0.36923076923076925</v>
      </c>
    </row>
    <row r="139" spans="1:15" ht="15.5" thickTop="1" thickBot="1" x14ac:dyDescent="0.4"/>
    <row r="140" spans="1:15" ht="15.5" thickTop="1" thickBot="1" x14ac:dyDescent="0.4">
      <c r="B140" s="14" t="s">
        <v>60</v>
      </c>
      <c r="C140" s="19">
        <v>0</v>
      </c>
    </row>
    <row r="141" spans="1:15" ht="15.5" thickTop="1" thickBot="1" x14ac:dyDescent="0.4"/>
    <row r="142" spans="1:15" ht="15.5" thickTop="1" thickBot="1" x14ac:dyDescent="0.4">
      <c r="B142" s="30" t="s">
        <v>13</v>
      </c>
      <c r="C142" s="30"/>
      <c r="H142" s="12"/>
    </row>
    <row r="143" spans="1:15" ht="15.5" thickTop="1" thickBot="1" x14ac:dyDescent="0.4">
      <c r="B143" s="14" t="s">
        <v>28</v>
      </c>
      <c r="C143" s="19" t="s">
        <v>72</v>
      </c>
    </row>
    <row r="144" spans="1:15" ht="15.5" thickTop="1" thickBot="1" x14ac:dyDescent="0.4">
      <c r="B144" s="14" t="s">
        <v>29</v>
      </c>
      <c r="C144" s="19" t="s">
        <v>73</v>
      </c>
      <c r="E144" s="38" t="s">
        <v>30</v>
      </c>
      <c r="F144" s="40"/>
      <c r="G144" s="9"/>
    </row>
    <row r="145" spans="2:8" ht="15.5" thickTop="1" thickBot="1" x14ac:dyDescent="0.4"/>
    <row r="146" spans="2:8" ht="15.5" thickTop="1" thickBot="1" x14ac:dyDescent="0.4">
      <c r="B146" s="14" t="s">
        <v>17</v>
      </c>
      <c r="C146" s="19">
        <v>8.7999999999999995E-2</v>
      </c>
    </row>
    <row r="147" spans="2:8" ht="15.5" thickTop="1" thickBot="1" x14ac:dyDescent="0.4">
      <c r="B147" s="14" t="s">
        <v>69</v>
      </c>
      <c r="C147" s="54">
        <f>_xlfn.NORM.S.INV(1-C146)</f>
        <v>1.3531741545480023</v>
      </c>
      <c r="E147" s="34" t="s">
        <v>74</v>
      </c>
      <c r="F147" s="35"/>
      <c r="G147" s="36"/>
    </row>
    <row r="148" spans="2:8" ht="15.5" thickTop="1" thickBot="1" x14ac:dyDescent="0.4"/>
    <row r="149" spans="2:8" ht="15.5" thickTop="1" thickBot="1" x14ac:dyDescent="0.4">
      <c r="B149" s="14" t="s">
        <v>20</v>
      </c>
      <c r="C149" s="19" t="s">
        <v>89</v>
      </c>
      <c r="E149" s="41" t="s">
        <v>66</v>
      </c>
      <c r="F149" s="41"/>
    </row>
    <row r="150" spans="2:8" ht="15.5" thickTop="1" thickBot="1" x14ac:dyDescent="0.4">
      <c r="H150" s="20"/>
    </row>
    <row r="151" spans="2:8" ht="15.5" thickTop="1" thickBot="1" x14ac:dyDescent="0.4">
      <c r="B151" s="14" t="s">
        <v>59</v>
      </c>
      <c r="C151" s="14" t="s">
        <v>71</v>
      </c>
      <c r="D151" s="14" t="s">
        <v>36</v>
      </c>
    </row>
    <row r="152" spans="2:8" ht="15" thickTop="1" x14ac:dyDescent="0.35">
      <c r="B152" s="19">
        <f>C135</f>
        <v>0.57999999999999996</v>
      </c>
      <c r="C152" s="54">
        <f>C138</f>
        <v>0.36923076923076925</v>
      </c>
      <c r="D152" s="19">
        <v>0</v>
      </c>
    </row>
    <row r="153" spans="2:8" ht="15" thickBot="1" x14ac:dyDescent="0.4"/>
    <row r="154" spans="2:8" ht="15.5" thickTop="1" thickBot="1" x14ac:dyDescent="0.4">
      <c r="B154" s="14" t="s">
        <v>67</v>
      </c>
      <c r="C154" s="14" t="s">
        <v>75</v>
      </c>
    </row>
    <row r="155" spans="2:8" ht="15" thickTop="1" x14ac:dyDescent="0.35">
      <c r="B155" s="54">
        <f>((C134/(C134+C137))*C135)+((C137/(C134+C137))*C138)</f>
        <v>0.46086956521739131</v>
      </c>
      <c r="C155" s="54">
        <f>1-B155</f>
        <v>0.53913043478260869</v>
      </c>
    </row>
    <row r="156" spans="2:8" ht="15" thickBot="1" x14ac:dyDescent="0.4"/>
    <row r="157" spans="2:8" ht="15.5" thickTop="1" thickBot="1" x14ac:dyDescent="0.4">
      <c r="B157" s="14" t="s">
        <v>24</v>
      </c>
      <c r="C157" s="54">
        <f>(B152-C152-D152)/(SQRT(B155*C155*(1/C134+1/C137)))</f>
        <v>2.2478329426075283</v>
      </c>
      <c r="E157" s="48" t="s">
        <v>76</v>
      </c>
      <c r="F157" s="48"/>
      <c r="G157" s="48"/>
      <c r="H157" s="48"/>
    </row>
    <row r="158" spans="2:8" ht="15" thickTop="1" x14ac:dyDescent="0.35"/>
    <row r="160" spans="2:8" ht="15" thickBot="1" x14ac:dyDescent="0.4"/>
    <row r="161" spans="1:28" ht="15.5" thickTop="1" thickBot="1" x14ac:dyDescent="0.4">
      <c r="A161" s="15" t="s">
        <v>26</v>
      </c>
      <c r="B161" s="37" t="s">
        <v>96</v>
      </c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</row>
    <row r="162" spans="1:28" ht="15" thickTop="1" x14ac:dyDescent="0.35"/>
  </sheetData>
  <mergeCells count="49">
    <mergeCell ref="B91:C91"/>
    <mergeCell ref="E56:F56"/>
    <mergeCell ref="B161:AB161"/>
    <mergeCell ref="D76:J76"/>
    <mergeCell ref="D77:J77"/>
    <mergeCell ref="D78:J78"/>
    <mergeCell ref="E149:F149"/>
    <mergeCell ref="E157:H157"/>
    <mergeCell ref="E122:F122"/>
    <mergeCell ref="E120:G120"/>
    <mergeCell ref="E127:G127"/>
    <mergeCell ref="E144:F144"/>
    <mergeCell ref="E147:G147"/>
    <mergeCell ref="B129:O129"/>
    <mergeCell ref="B115:C115"/>
    <mergeCell ref="E117:G117"/>
    <mergeCell ref="B142:C142"/>
    <mergeCell ref="E59:G59"/>
    <mergeCell ref="F61:G61"/>
    <mergeCell ref="C61:D61"/>
    <mergeCell ref="B106:O106"/>
    <mergeCell ref="I63:K63"/>
    <mergeCell ref="I64:K64"/>
    <mergeCell ref="E66:J66"/>
    <mergeCell ref="B68:W68"/>
    <mergeCell ref="H96:K96"/>
    <mergeCell ref="E99:F99"/>
    <mergeCell ref="C80:K80"/>
    <mergeCell ref="C81:K81"/>
    <mergeCell ref="C82:K82"/>
    <mergeCell ref="C83:K83"/>
    <mergeCell ref="H95:K95"/>
    <mergeCell ref="E93:G93"/>
    <mergeCell ref="Q1:S5"/>
    <mergeCell ref="B14:C14"/>
    <mergeCell ref="E16:G16"/>
    <mergeCell ref="B34:C34"/>
    <mergeCell ref="B54:C54"/>
    <mergeCell ref="E26:G26"/>
    <mergeCell ref="B29:Q29"/>
    <mergeCell ref="E36:G36"/>
    <mergeCell ref="E39:G39"/>
    <mergeCell ref="E41:F41"/>
    <mergeCell ref="E46:G46"/>
    <mergeCell ref="B48:O48"/>
    <mergeCell ref="C7:L7"/>
    <mergeCell ref="C8:L8"/>
    <mergeCell ref="E19:G19"/>
    <mergeCell ref="E21:F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António Daniel Barbosa Fernandes</dc:creator>
  <cp:keywords/>
  <dc:description/>
  <cp:lastModifiedBy>Rui Soares</cp:lastModifiedBy>
  <cp:revision/>
  <dcterms:created xsi:type="dcterms:W3CDTF">2015-06-05T18:19:34Z</dcterms:created>
  <dcterms:modified xsi:type="dcterms:W3CDTF">2020-05-22T11:30:14Z</dcterms:modified>
  <cp:category/>
  <cp:contentStatus/>
</cp:coreProperties>
</file>