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241cd5887bd39c/Ambiente de Trabalho/RCOMP/doc/sprint1/1191045/Folha de cálculos/"/>
    </mc:Choice>
  </mc:AlternateContent>
  <xr:revisionPtr revIDLastSave="3" documentId="8_{A9A4E466-4D4E-47E9-948A-FEE026C9023C}" xr6:coauthVersionLast="46" xr6:coauthVersionMax="46" xr10:uidLastSave="{AE8DC689-5F7B-4B9E-8592-BC39EF7AA47F}"/>
  <bookViews>
    <workbookView xWindow="5760" yWindow="3396" windowWidth="17280" windowHeight="8964" xr2:uid="{74613177-3EF3-4BA6-9F0F-BD4953D7DE4D}"/>
  </bookViews>
  <sheets>
    <sheet name="40" sheetId="2" r:id="rId1"/>
    <sheet name="41" sheetId="1" r:id="rId2"/>
    <sheet name="Tot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" l="1"/>
  <c r="I11" i="1"/>
  <c r="D5" i="3"/>
  <c r="D4" i="3"/>
  <c r="E19" i="2"/>
  <c r="E20" i="2"/>
  <c r="E21" i="2"/>
  <c r="E22" i="2"/>
  <c r="E23" i="2"/>
  <c r="E24" i="2"/>
  <c r="E18" i="2"/>
  <c r="E7" i="2"/>
  <c r="E8" i="2"/>
  <c r="E9" i="2"/>
  <c r="E10" i="2"/>
  <c r="E6" i="2"/>
  <c r="M10" i="2"/>
  <c r="N10" i="2"/>
  <c r="L10" i="2"/>
  <c r="K10" i="2"/>
  <c r="D10" i="2"/>
  <c r="D12" i="2"/>
  <c r="D17" i="1"/>
  <c r="D14" i="1"/>
  <c r="N8" i="2"/>
  <c r="M8" i="2"/>
  <c r="L8" i="2"/>
  <c r="K8" i="2"/>
  <c r="N9" i="2"/>
  <c r="M9" i="2"/>
  <c r="L9" i="2"/>
  <c r="K9" i="2"/>
  <c r="N7" i="2"/>
  <c r="M7" i="2"/>
  <c r="L7" i="2"/>
  <c r="D7" i="2" s="1"/>
  <c r="I7" i="2" s="1"/>
  <c r="K7" i="2"/>
  <c r="N6" i="2"/>
  <c r="M6" i="2"/>
  <c r="L6" i="2"/>
  <c r="K6" i="2"/>
  <c r="D6" i="2" s="1"/>
  <c r="D21" i="2"/>
  <c r="I21" i="2" s="1"/>
  <c r="D22" i="2"/>
  <c r="I22" i="2" s="1"/>
  <c r="D23" i="2"/>
  <c r="D24" i="2"/>
  <c r="I24" i="2" s="1"/>
  <c r="D20" i="2"/>
  <c r="D19" i="2"/>
  <c r="D18" i="2"/>
  <c r="D9" i="1"/>
  <c r="E9" i="1" s="1"/>
  <c r="I9" i="1" s="1"/>
  <c r="D8" i="1"/>
  <c r="D7" i="1"/>
  <c r="D6" i="1"/>
  <c r="N6" i="1"/>
  <c r="M6" i="1"/>
  <c r="N7" i="1"/>
  <c r="M7" i="1"/>
  <c r="L6" i="1"/>
  <c r="K6" i="1"/>
  <c r="L7" i="1"/>
  <c r="K7" i="1"/>
  <c r="M8" i="1"/>
  <c r="N8" i="1"/>
  <c r="L8" i="1"/>
  <c r="K8" i="1"/>
  <c r="N9" i="1"/>
  <c r="M9" i="1"/>
  <c r="L9" i="1"/>
  <c r="K9" i="1"/>
  <c r="E11" i="1"/>
  <c r="D11" i="1"/>
  <c r="I19" i="2" l="1"/>
  <c r="I20" i="2"/>
  <c r="I23" i="2"/>
  <c r="I18" i="2"/>
  <c r="I10" i="2"/>
  <c r="I6" i="2"/>
  <c r="D9" i="2"/>
  <c r="I9" i="2" s="1"/>
  <c r="D8" i="2"/>
  <c r="I8" i="2" s="1"/>
  <c r="E7" i="1"/>
  <c r="I7" i="1" s="1"/>
  <c r="E8" i="1"/>
  <c r="I8" i="1" s="1"/>
  <c r="E6" i="1"/>
  <c r="I6" i="1" s="1"/>
  <c r="D14" i="2" l="1"/>
</calcChain>
</file>

<file path=xl/sharedStrings.xml><?xml version="1.0" encoding="utf-8"?>
<sst xmlns="http://schemas.openxmlformats.org/spreadsheetml/2006/main" count="82" uniqueCount="29">
  <si>
    <t>x</t>
  </si>
  <si>
    <t>y</t>
  </si>
  <si>
    <t>41.1</t>
  </si>
  <si>
    <t>41.2</t>
  </si>
  <si>
    <t>41.3</t>
  </si>
  <si>
    <t>41.4</t>
  </si>
  <si>
    <t>Fibra</t>
  </si>
  <si>
    <t>m</t>
  </si>
  <si>
    <t>Min1</t>
  </si>
  <si>
    <t>Min2</t>
  </si>
  <si>
    <t>Max1</t>
  </si>
  <si>
    <t>Max2</t>
  </si>
  <si>
    <t>Qtd Fios</t>
  </si>
  <si>
    <t>Total</t>
  </si>
  <si>
    <t>Cobre Total</t>
  </si>
  <si>
    <t>40.1</t>
  </si>
  <si>
    <t>40.2</t>
  </si>
  <si>
    <t>40.3</t>
  </si>
  <si>
    <t>40.4</t>
  </si>
  <si>
    <t>Área</t>
  </si>
  <si>
    <t>Até IC</t>
  </si>
  <si>
    <t>Até HC</t>
  </si>
  <si>
    <t>Até CP1</t>
  </si>
  <si>
    <t>Até CP2</t>
  </si>
  <si>
    <t>Até CP3</t>
  </si>
  <si>
    <t>Até CP4</t>
  </si>
  <si>
    <t>Até CP5</t>
  </si>
  <si>
    <t>Fibra Total</t>
  </si>
  <si>
    <t>Entre PP and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</si>
</sst>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A3B5-ECAC-4400-B79A-00A3BC2DA25B}">
  <dimension ref="C3:N26"/>
  <sheetViews>
    <sheetView tabSelected="1" topLeftCell="B1" workbookViewId="0">
      <selection activeCell="D26" sqref="D26"/>
    </sheetView>
  </sheetViews>
  <sheetFormatPr defaultRowHeight="14.4" x14ac:dyDescent="0.3"/>
  <cols>
    <col min="3" max="3" width="18.5546875" bestFit="1" customWidth="1"/>
  </cols>
  <sheetData>
    <row r="3" spans="3:14" x14ac:dyDescent="0.3">
      <c r="C3" s="2">
        <v>40</v>
      </c>
      <c r="D3" s="1">
        <v>3.7</v>
      </c>
      <c r="E3" s="1">
        <v>10</v>
      </c>
      <c r="G3" s="1"/>
    </row>
    <row r="4" spans="3:14" x14ac:dyDescent="0.3">
      <c r="D4" s="1" t="s">
        <v>0</v>
      </c>
      <c r="E4" s="1" t="s">
        <v>1</v>
      </c>
      <c r="G4" s="1"/>
    </row>
    <row r="5" spans="3:14" x14ac:dyDescent="0.3">
      <c r="G5" s="1" t="s">
        <v>12</v>
      </c>
      <c r="H5" s="1"/>
      <c r="I5" s="1" t="s">
        <v>13</v>
      </c>
      <c r="J5" s="1"/>
      <c r="K5" s="1" t="s">
        <v>8</v>
      </c>
      <c r="L5" s="1" t="s">
        <v>9</v>
      </c>
      <c r="M5" s="1" t="s">
        <v>10</v>
      </c>
      <c r="N5" s="1" t="s">
        <v>11</v>
      </c>
    </row>
    <row r="6" spans="3:14" x14ac:dyDescent="0.3">
      <c r="C6" s="2" t="s">
        <v>15</v>
      </c>
      <c r="D6" s="3">
        <f>SUM(K6:N6)/4</f>
        <v>3.7199999999999998</v>
      </c>
      <c r="E6" s="3">
        <f>(D6*$E$3)/$D$3</f>
        <v>10.054054054054053</v>
      </c>
      <c r="F6" t="s">
        <v>7</v>
      </c>
      <c r="G6" s="1">
        <v>12</v>
      </c>
      <c r="I6" s="3">
        <f>E6*G6</f>
        <v>120.64864864864863</v>
      </c>
      <c r="J6" s="4" t="s">
        <v>7</v>
      </c>
      <c r="K6" s="1">
        <f>0.1+0.66</f>
        <v>0.76</v>
      </c>
      <c r="L6" s="1">
        <f>0.1+1.56</f>
        <v>1.6600000000000001</v>
      </c>
      <c r="M6" s="1">
        <f>0.1+3.13+1.21+0.66+1.82</f>
        <v>6.92</v>
      </c>
      <c r="N6" s="1">
        <f>0.1+3.13+0.66+1.82-0.17</f>
        <v>5.54</v>
      </c>
    </row>
    <row r="7" spans="3:14" x14ac:dyDescent="0.3">
      <c r="C7" s="2" t="s">
        <v>16</v>
      </c>
      <c r="D7" s="3">
        <f>SUM(K7:N7)/4</f>
        <v>3.3975</v>
      </c>
      <c r="E7" s="3">
        <f t="shared" ref="E7:E10" si="0">(D7*$E$3)/$D$3</f>
        <v>9.1824324324324316</v>
      </c>
      <c r="F7" t="s">
        <v>7</v>
      </c>
      <c r="G7" s="1">
        <v>12</v>
      </c>
      <c r="H7" s="1"/>
      <c r="I7" s="3">
        <f t="shared" ref="I7:I10" si="1">E7*G7</f>
        <v>110.18918918918918</v>
      </c>
      <c r="J7" s="5" t="s">
        <v>7</v>
      </c>
      <c r="K7" s="1">
        <f>0.1+0.34</f>
        <v>0.44000000000000006</v>
      </c>
      <c r="L7" s="1">
        <f>0.1+0.58</f>
        <v>0.67999999999999994</v>
      </c>
      <c r="M7" s="1">
        <f>0.1+2.4+3.13+1.21</f>
        <v>6.84</v>
      </c>
      <c r="N7" s="1">
        <f>0.1+2.4+3.13</f>
        <v>5.63</v>
      </c>
    </row>
    <row r="8" spans="3:14" x14ac:dyDescent="0.3">
      <c r="C8" s="2" t="s">
        <v>17</v>
      </c>
      <c r="D8" s="3">
        <f>SUM(K8:N8)/4</f>
        <v>6.4649999999999999</v>
      </c>
      <c r="E8" s="3">
        <f t="shared" si="0"/>
        <v>17.472972972972972</v>
      </c>
      <c r="F8" t="s">
        <v>7</v>
      </c>
      <c r="G8" s="1">
        <v>12</v>
      </c>
      <c r="H8" s="1"/>
      <c r="I8" s="3">
        <f t="shared" si="1"/>
        <v>209.67567567567568</v>
      </c>
      <c r="J8" s="5" t="s">
        <v>7</v>
      </c>
      <c r="K8" s="1">
        <f>1.43+2.49+0.22</f>
        <v>4.1399999999999997</v>
      </c>
      <c r="L8" s="1">
        <f>1.43+2.49+0.77</f>
        <v>4.6899999999999995</v>
      </c>
      <c r="M8" s="1">
        <f>1.43+2.49+0.77+2.24+2.05</f>
        <v>8.98</v>
      </c>
      <c r="N8" s="1">
        <f>1.43+2.49+0.77+2.24+1.12</f>
        <v>8.0500000000000007</v>
      </c>
    </row>
    <row r="9" spans="3:14" x14ac:dyDescent="0.3">
      <c r="C9" s="2" t="s">
        <v>18</v>
      </c>
      <c r="D9" s="3">
        <f>SUM(K9:N9)/4</f>
        <v>2.5999999999999996</v>
      </c>
      <c r="E9" s="3">
        <f t="shared" si="0"/>
        <v>7.0270270270270254</v>
      </c>
      <c r="F9" t="s">
        <v>7</v>
      </c>
      <c r="G9" s="1">
        <v>10</v>
      </c>
      <c r="H9" s="1"/>
      <c r="I9" s="3">
        <f t="shared" si="1"/>
        <v>70.27027027027026</v>
      </c>
      <c r="J9" s="5" t="s">
        <v>7</v>
      </c>
      <c r="K9" s="1">
        <f>0.25</f>
        <v>0.25</v>
      </c>
      <c r="L9" s="1">
        <f>0.8</f>
        <v>0.8</v>
      </c>
      <c r="M9" s="1">
        <f>1.43+2.49+1.35</f>
        <v>5.27</v>
      </c>
      <c r="N9" s="1">
        <f>1.43+2.49+0.16</f>
        <v>4.08</v>
      </c>
    </row>
    <row r="10" spans="3:14" x14ac:dyDescent="0.3">
      <c r="C10" s="2" t="s">
        <v>19</v>
      </c>
      <c r="D10" s="3">
        <f>SUM(K10:N10)/4</f>
        <v>6.2775000000000007</v>
      </c>
      <c r="E10" s="3">
        <f t="shared" si="0"/>
        <v>16.966216216216218</v>
      </c>
      <c r="F10" t="s">
        <v>7</v>
      </c>
      <c r="G10" s="1">
        <v>344</v>
      </c>
      <c r="I10" s="3">
        <f t="shared" si="1"/>
        <v>5836.3783783783792</v>
      </c>
      <c r="J10" s="5" t="s">
        <v>7</v>
      </c>
      <c r="K10" s="1">
        <f>0.33+0.39</f>
        <v>0.72</v>
      </c>
      <c r="L10" s="1">
        <f>0.33+0.69</f>
        <v>1.02</v>
      </c>
      <c r="M10" s="1">
        <f>0.33+4.46+2.04+5.95-2.19</f>
        <v>10.590000000000002</v>
      </c>
      <c r="N10" s="1">
        <f>0.33+4.46+2.04+5.95</f>
        <v>12.780000000000001</v>
      </c>
    </row>
    <row r="12" spans="3:14" x14ac:dyDescent="0.3">
      <c r="C12" s="2" t="s">
        <v>28</v>
      </c>
      <c r="D12" s="1">
        <f>(SUM(G6:G10)+SUM(G19:G24))*0.5</f>
        <v>201</v>
      </c>
      <c r="E12" t="s">
        <v>7</v>
      </c>
    </row>
    <row r="14" spans="3:14" x14ac:dyDescent="0.3">
      <c r="C14" s="2" t="s">
        <v>14</v>
      </c>
      <c r="D14" s="3">
        <f>SUM(I6:I10)+D12</f>
        <v>6548.1621621621634</v>
      </c>
      <c r="E14" t="s">
        <v>7</v>
      </c>
    </row>
    <row r="17" spans="3:10" x14ac:dyDescent="0.3">
      <c r="C17" s="2" t="s">
        <v>6</v>
      </c>
      <c r="D17" s="1"/>
    </row>
    <row r="18" spans="3:10" x14ac:dyDescent="0.3">
      <c r="C18" s="2" t="s">
        <v>20</v>
      </c>
      <c r="D18">
        <f>21.76</f>
        <v>21.76</v>
      </c>
      <c r="E18" s="3">
        <f>(D18*$E$3)/$D$3</f>
        <v>58.810810810810814</v>
      </c>
      <c r="F18" t="s">
        <v>7</v>
      </c>
      <c r="G18" s="1">
        <v>2</v>
      </c>
      <c r="I18" s="3">
        <f>E18*G18</f>
        <v>117.62162162162163</v>
      </c>
      <c r="J18" s="5" t="s">
        <v>7</v>
      </c>
    </row>
    <row r="19" spans="3:10" x14ac:dyDescent="0.3">
      <c r="C19" s="2" t="s">
        <v>21</v>
      </c>
      <c r="D19">
        <f>0.18</f>
        <v>0.18</v>
      </c>
      <c r="E19" s="3">
        <f t="shared" ref="E19:E24" si="2">(D19*$E$3)/$D$3</f>
        <v>0.4864864864864864</v>
      </c>
      <c r="F19" t="s">
        <v>7</v>
      </c>
      <c r="G19" s="1">
        <v>2</v>
      </c>
      <c r="I19" s="3">
        <f t="shared" ref="I19:I24" si="3">E19*G19</f>
        <v>0.9729729729729728</v>
      </c>
      <c r="J19" s="5" t="s">
        <v>7</v>
      </c>
    </row>
    <row r="20" spans="3:10" x14ac:dyDescent="0.3">
      <c r="C20" s="2" t="s">
        <v>22</v>
      </c>
      <c r="D20">
        <f>0.21+1.72+2.01+7.66+2.51</f>
        <v>14.11</v>
      </c>
      <c r="E20" s="3">
        <f t="shared" si="2"/>
        <v>38.13513513513513</v>
      </c>
      <c r="F20" t="s">
        <v>7</v>
      </c>
      <c r="G20" s="1">
        <v>2</v>
      </c>
      <c r="I20" s="3">
        <f t="shared" si="3"/>
        <v>76.27027027027026</v>
      </c>
      <c r="J20" s="5" t="s">
        <v>7</v>
      </c>
    </row>
    <row r="21" spans="3:10" x14ac:dyDescent="0.3">
      <c r="C21" s="2" t="s">
        <v>23</v>
      </c>
      <c r="D21">
        <f>0.21+4.25+1</f>
        <v>5.46</v>
      </c>
      <c r="E21" s="3">
        <f t="shared" si="2"/>
        <v>14.756756756756756</v>
      </c>
      <c r="F21" t="s">
        <v>7</v>
      </c>
      <c r="G21" s="1">
        <v>2</v>
      </c>
      <c r="I21" s="3">
        <f t="shared" si="3"/>
        <v>29.513513513513512</v>
      </c>
      <c r="J21" s="5" t="s">
        <v>7</v>
      </c>
    </row>
    <row r="22" spans="3:10" x14ac:dyDescent="0.3">
      <c r="C22" s="2" t="s">
        <v>24</v>
      </c>
      <c r="D22">
        <f>0.21+4.25+7.08</f>
        <v>11.54</v>
      </c>
      <c r="E22" s="3">
        <f t="shared" si="2"/>
        <v>31.189189189189186</v>
      </c>
      <c r="F22" t="s">
        <v>7</v>
      </c>
      <c r="G22" s="1">
        <v>2</v>
      </c>
      <c r="I22" s="3">
        <f t="shared" si="3"/>
        <v>62.378378378378372</v>
      </c>
      <c r="J22" s="5" t="s">
        <v>7</v>
      </c>
    </row>
    <row r="23" spans="3:10" x14ac:dyDescent="0.3">
      <c r="C23" s="2" t="s">
        <v>25</v>
      </c>
      <c r="D23">
        <f>0.21+4.25+13.2</f>
        <v>17.66</v>
      </c>
      <c r="E23" s="3">
        <f t="shared" si="2"/>
        <v>47.729729729729726</v>
      </c>
      <c r="F23" t="s">
        <v>7</v>
      </c>
      <c r="G23" s="1">
        <v>2</v>
      </c>
      <c r="I23" s="3">
        <f t="shared" si="3"/>
        <v>95.459459459459453</v>
      </c>
      <c r="J23" s="5" t="s">
        <v>7</v>
      </c>
    </row>
    <row r="24" spans="3:10" x14ac:dyDescent="0.3">
      <c r="C24" s="2" t="s">
        <v>26</v>
      </c>
      <c r="D24">
        <f>0.21+4.25+19.32</f>
        <v>23.78</v>
      </c>
      <c r="E24" s="3">
        <f t="shared" si="2"/>
        <v>64.270270270270274</v>
      </c>
      <c r="F24" t="s">
        <v>7</v>
      </c>
      <c r="G24" s="1">
        <v>2</v>
      </c>
      <c r="I24" s="3">
        <f t="shared" si="3"/>
        <v>128.54054054054055</v>
      </c>
      <c r="J24" s="5" t="s">
        <v>7</v>
      </c>
    </row>
    <row r="26" spans="3:10" x14ac:dyDescent="0.3">
      <c r="C26" s="2" t="s">
        <v>27</v>
      </c>
      <c r="D26" s="6">
        <f>SUM(I18:I24)+((0.85*E3)/D3)+(SUM(G19:G24)*0.5)</f>
        <v>519.05405405405395</v>
      </c>
      <c r="E26" t="s">
        <v>7</v>
      </c>
    </row>
  </sheetData>
  <phoneticPr fontId="2" type="noConversion"/>
  <pageMargins left="0.7" right="0.7" top="0.75" bottom="0.75" header="0.3" footer="0.3"/>
  <ignoredErrors>
    <ignoredError sqref="D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FB66-7DAC-468F-9B70-C61C8C1AFDF9}">
  <dimension ref="C3:N17"/>
  <sheetViews>
    <sheetView topLeftCell="B1" zoomScale="115" zoomScaleNormal="115" workbookViewId="0">
      <selection activeCell="G6" sqref="G6:G7"/>
    </sheetView>
  </sheetViews>
  <sheetFormatPr defaultRowHeight="14.4" x14ac:dyDescent="0.3"/>
  <cols>
    <col min="3" max="3" width="18.5546875" bestFit="1" customWidth="1"/>
    <col min="7" max="7" width="8.88671875" style="1"/>
  </cols>
  <sheetData>
    <row r="3" spans="3:14" x14ac:dyDescent="0.3">
      <c r="C3" s="2">
        <v>41</v>
      </c>
      <c r="D3" s="1">
        <v>3.7</v>
      </c>
      <c r="E3" s="1">
        <v>10</v>
      </c>
    </row>
    <row r="4" spans="3:14" x14ac:dyDescent="0.3">
      <c r="D4" s="1" t="s">
        <v>0</v>
      </c>
      <c r="E4" s="1" t="s">
        <v>1</v>
      </c>
    </row>
    <row r="5" spans="3:14" x14ac:dyDescent="0.3">
      <c r="G5" s="1" t="s">
        <v>12</v>
      </c>
      <c r="H5" s="1"/>
      <c r="I5" s="1" t="s">
        <v>13</v>
      </c>
      <c r="J5" s="1"/>
      <c r="K5" s="1" t="s">
        <v>8</v>
      </c>
      <c r="L5" s="1" t="s">
        <v>9</v>
      </c>
      <c r="M5" s="1" t="s">
        <v>10</v>
      </c>
      <c r="N5" s="1" t="s">
        <v>11</v>
      </c>
    </row>
    <row r="6" spans="3:14" x14ac:dyDescent="0.3">
      <c r="C6" s="2" t="s">
        <v>2</v>
      </c>
      <c r="D6" s="3">
        <f>SUM(K6:N6)/4</f>
        <v>3.7199999999999998</v>
      </c>
      <c r="E6" s="3">
        <f>(D6*$E$3)/3.7</f>
        <v>10.054054054054053</v>
      </c>
      <c r="F6" t="s">
        <v>7</v>
      </c>
      <c r="G6" s="1">
        <v>12</v>
      </c>
      <c r="I6" s="3">
        <f>E6*G6</f>
        <v>120.64864864864863</v>
      </c>
      <c r="J6" s="4" t="s">
        <v>7</v>
      </c>
      <c r="K6" s="1">
        <f>0.1+0.66</f>
        <v>0.76</v>
      </c>
      <c r="L6" s="1">
        <f>0.1+1.56</f>
        <v>1.6600000000000001</v>
      </c>
      <c r="M6" s="1">
        <f>0.1+3.13+1.21+0.66+1.82</f>
        <v>6.92</v>
      </c>
      <c r="N6" s="1">
        <f>0.1+3.13+0.66+1.82-0.17</f>
        <v>5.54</v>
      </c>
    </row>
    <row r="7" spans="3:14" x14ac:dyDescent="0.3">
      <c r="C7" s="2" t="s">
        <v>3</v>
      </c>
      <c r="D7" s="3">
        <f>SUM(K7:N7)/4</f>
        <v>3.6274999999999999</v>
      </c>
      <c r="E7" s="3">
        <f>(D7*$E$3)/3.7</f>
        <v>9.8040540540540526</v>
      </c>
      <c r="F7" t="s">
        <v>7</v>
      </c>
      <c r="G7" s="1">
        <v>12</v>
      </c>
      <c r="H7" s="1"/>
      <c r="I7" s="3">
        <f t="shared" ref="I7:I11" si="0">E7*G7</f>
        <v>117.64864864864863</v>
      </c>
      <c r="J7" s="5" t="s">
        <v>7</v>
      </c>
      <c r="K7" s="1">
        <f>0.1+0.34</f>
        <v>0.44000000000000006</v>
      </c>
      <c r="L7" s="1">
        <f>0.1+0.58</f>
        <v>0.67999999999999994</v>
      </c>
      <c r="M7" s="1">
        <f>0.1+2.4+3.13+1.21</f>
        <v>6.84</v>
      </c>
      <c r="N7" s="1">
        <f>0.1+2.4+3.13+0.92</f>
        <v>6.55</v>
      </c>
    </row>
    <row r="8" spans="3:14" x14ac:dyDescent="0.3">
      <c r="C8" s="2" t="s">
        <v>4</v>
      </c>
      <c r="D8" s="3">
        <f>SUM(K8:N8)/4</f>
        <v>6.19</v>
      </c>
      <c r="E8" s="3">
        <f>(D8*$E$3)/3.7</f>
        <v>16.72972972972973</v>
      </c>
      <c r="F8" t="s">
        <v>7</v>
      </c>
      <c r="G8" s="1">
        <v>20</v>
      </c>
      <c r="H8" s="1"/>
      <c r="I8" s="3">
        <f t="shared" si="0"/>
        <v>334.59459459459458</v>
      </c>
      <c r="J8" s="5" t="s">
        <v>7</v>
      </c>
      <c r="K8" s="1">
        <f>0.09+1.61+0.19</f>
        <v>1.8900000000000001</v>
      </c>
      <c r="L8" s="1">
        <f>0.09+1.61+0.1+1.08</f>
        <v>2.8800000000000003</v>
      </c>
      <c r="M8" s="1">
        <f>0.09+0.46+3.09+2.08+3.49-1.02</f>
        <v>8.1900000000000013</v>
      </c>
      <c r="N8" s="1">
        <f>0.09+0.46+3.09+2.08+3.49+2.59</f>
        <v>11.8</v>
      </c>
    </row>
    <row r="9" spans="3:14" x14ac:dyDescent="0.3">
      <c r="C9" s="2" t="s">
        <v>5</v>
      </c>
      <c r="D9" s="3">
        <f>SUM(K9:N9)/4</f>
        <v>3.8125</v>
      </c>
      <c r="E9" s="3">
        <f>(D9*$E$3)/3.7</f>
        <v>10.304054054054054</v>
      </c>
      <c r="F9" t="s">
        <v>7</v>
      </c>
      <c r="G9" s="1">
        <v>8</v>
      </c>
      <c r="H9" s="1"/>
      <c r="I9" s="3">
        <f t="shared" si="0"/>
        <v>82.432432432432435</v>
      </c>
      <c r="J9" s="5" t="s">
        <v>7</v>
      </c>
      <c r="K9" s="1">
        <f>0.09+0.58</f>
        <v>0.66999999999999993</v>
      </c>
      <c r="L9" s="1">
        <f>0.09+0.46+0.68</f>
        <v>1.23</v>
      </c>
      <c r="M9" s="1">
        <f>0.09+0.46+3.09+2.08+1.2</f>
        <v>6.92</v>
      </c>
      <c r="N9" s="1">
        <f>0.09+0.46+3.09+1.76+1.03</f>
        <v>6.43</v>
      </c>
    </row>
    <row r="10" spans="3:14" x14ac:dyDescent="0.3">
      <c r="D10" s="1"/>
      <c r="E10" s="1"/>
      <c r="I10" s="3"/>
      <c r="J10" s="4"/>
    </row>
    <row r="11" spans="3:14" x14ac:dyDescent="0.3">
      <c r="C11" s="2" t="s">
        <v>6</v>
      </c>
      <c r="D11" s="1">
        <f>0.22+1.5+7.66+2.38</f>
        <v>11.760000000000002</v>
      </c>
      <c r="E11" s="3">
        <f>(D11*$E$3)/3.7</f>
        <v>31.78378378378379</v>
      </c>
      <c r="F11" t="s">
        <v>7</v>
      </c>
      <c r="G11" s="1">
        <v>2</v>
      </c>
      <c r="I11" s="3">
        <f>E11*G11+(G11*0.5)</f>
        <v>64.567567567567579</v>
      </c>
      <c r="J11" s="5" t="s">
        <v>7</v>
      </c>
    </row>
    <row r="12" spans="3:14" x14ac:dyDescent="0.3">
      <c r="E12" s="3"/>
    </row>
    <row r="14" spans="3:14" x14ac:dyDescent="0.3">
      <c r="C14" s="2" t="s">
        <v>28</v>
      </c>
      <c r="D14" s="1">
        <f>(SUM(G6:G9)+4)*0.5</f>
        <v>28</v>
      </c>
      <c r="E14" t="s">
        <v>7</v>
      </c>
    </row>
    <row r="17" spans="3:5" x14ac:dyDescent="0.3">
      <c r="C17" s="2" t="s">
        <v>14</v>
      </c>
      <c r="D17" s="3">
        <f>SUM(I6:I9)+D14</f>
        <v>683.32432432432427</v>
      </c>
      <c r="E17" t="s">
        <v>7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BC1C-A9FA-401A-B680-EF0A9FFBD6E8}">
  <dimension ref="C4:E5"/>
  <sheetViews>
    <sheetView workbookViewId="0">
      <selection activeCell="D5" sqref="D5"/>
    </sheetView>
  </sheetViews>
  <sheetFormatPr defaultRowHeight="14.4" x14ac:dyDescent="0.3"/>
  <cols>
    <col min="3" max="3" width="11.33203125" bestFit="1" customWidth="1"/>
  </cols>
  <sheetData>
    <row r="4" spans="3:5" x14ac:dyDescent="0.3">
      <c r="C4" s="2" t="s">
        <v>14</v>
      </c>
      <c r="D4" s="6">
        <f>'40'!D14+'41'!D17</f>
        <v>7231.4864864864876</v>
      </c>
      <c r="E4" t="s">
        <v>7</v>
      </c>
    </row>
    <row r="5" spans="3:5" x14ac:dyDescent="0.3">
      <c r="C5" s="2" t="s">
        <v>27</v>
      </c>
      <c r="D5" s="6">
        <f>'40'!D26+'41'!I11</f>
        <v>583.62162162162156</v>
      </c>
      <c r="E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40</vt:lpstr>
      <vt:lpstr>41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Soares</dc:creator>
  <cp:lastModifiedBy>Rui Soares</cp:lastModifiedBy>
  <dcterms:created xsi:type="dcterms:W3CDTF">2021-03-27T03:19:17Z</dcterms:created>
  <dcterms:modified xsi:type="dcterms:W3CDTF">2021-03-28T15:19:24Z</dcterms:modified>
</cp:coreProperties>
</file>