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spells" sheetId="1" r:id="rId1"/>
    <sheet name="Лист2" sheetId="2" r:id="rId2"/>
    <sheet name="items" sheetId="3" r:id="rId3"/>
    <sheet name="eff" sheetId="4" r:id="rId4"/>
    <sheet name="Лист1" sheetId="5" r:id="rId5"/>
  </sheets>
  <definedNames>
    <definedName name="baf">Лист1!$C$5:$E$69</definedName>
    <definedName name="kits">items!$Q$2:$S$6</definedName>
  </definedNames>
  <calcPr calcId="125725"/>
</workbook>
</file>

<file path=xl/calcChain.xml><?xml version="1.0" encoding="utf-8"?>
<calcChain xmlns="http://schemas.openxmlformats.org/spreadsheetml/2006/main">
  <c r="A13" i="5"/>
  <c r="A9"/>
  <c r="A20" s="1"/>
  <c r="E13"/>
  <c r="J2"/>
  <c r="A24"/>
  <c r="E24" s="1"/>
  <c r="S3" i="3"/>
  <c r="S4"/>
  <c r="S5"/>
  <c r="S6"/>
  <c r="S2"/>
  <c r="E46" i="1"/>
  <c r="E47"/>
  <c r="E45"/>
  <c r="E44"/>
  <c r="E41"/>
  <c r="E42"/>
  <c r="E43"/>
  <c r="C7" i="3"/>
  <c r="N3" i="1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O2"/>
  <c r="N2"/>
  <c r="E3" i="3"/>
  <c r="F3"/>
  <c r="E4"/>
  <c r="F4"/>
  <c r="E5"/>
  <c r="F5"/>
  <c r="E6"/>
  <c r="F6"/>
  <c r="F2"/>
  <c r="E2"/>
  <c r="E40" i="1"/>
  <c r="E39"/>
  <c r="E38"/>
  <c r="E37"/>
  <c r="E36"/>
  <c r="E35"/>
  <c r="E34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2"/>
  <c r="E33"/>
  <c r="E32"/>
  <c r="E31"/>
  <c r="E30"/>
  <c r="E29"/>
  <c r="E28"/>
  <c r="E27"/>
  <c r="E26"/>
  <c r="E25"/>
  <c r="E24"/>
  <c r="E23"/>
  <c r="E22"/>
  <c r="E21"/>
  <c r="E20"/>
  <c r="C6" i="3"/>
  <c r="E19" i="1"/>
  <c r="E18"/>
  <c r="E17"/>
  <c r="E16"/>
  <c r="E15"/>
  <c r="E14"/>
  <c r="C5" i="3"/>
  <c r="E13" i="1"/>
  <c r="E12"/>
  <c r="E11"/>
  <c r="C4" i="3"/>
  <c r="E10" i="1"/>
  <c r="E9"/>
  <c r="C3" i="3"/>
  <c r="E8" i="1"/>
  <c r="E6"/>
  <c r="E7"/>
  <c r="E5"/>
  <c r="C2" i="3"/>
  <c r="E3" i="1"/>
  <c r="E4"/>
  <c r="E2"/>
  <c r="A35" i="5" l="1"/>
  <c r="D20"/>
  <c r="A31"/>
  <c r="D9"/>
  <c r="K1" i="1"/>
  <c r="H1" s="1"/>
  <c r="E35" i="5" l="1"/>
  <c r="A46"/>
  <c r="A42"/>
  <c r="D31"/>
  <c r="E46" l="1"/>
  <c r="A57"/>
  <c r="D42"/>
  <c r="A53"/>
  <c r="E57" l="1"/>
  <c r="A68"/>
  <c r="E68" s="1"/>
  <c r="A64"/>
  <c r="D64" s="1"/>
  <c r="D53"/>
</calcChain>
</file>

<file path=xl/sharedStrings.xml><?xml version="1.0" encoding="utf-8"?>
<sst xmlns="http://schemas.openxmlformats.org/spreadsheetml/2006/main" count="381" uniqueCount="227">
  <si>
    <t>LARGE_SWORD</t>
  </si>
  <si>
    <t>SMALL_SWORD</t>
  </si>
  <si>
    <t>BOW</t>
  </si>
  <si>
    <t>SPEAR</t>
  </si>
  <si>
    <t>BLUNT</t>
  </si>
  <si>
    <t>SPIKED</t>
  </si>
  <si>
    <t>AXE</t>
  </si>
  <si>
    <t>MISSILE</t>
  </si>
  <si>
    <t>BASTARDSWORD</t>
  </si>
  <si>
    <t>LONGSWORD</t>
  </si>
  <si>
    <t>SHORTSWORD</t>
  </si>
  <si>
    <t>TWOHANDEDSWORD</t>
  </si>
  <si>
    <t>KATANA</t>
  </si>
  <si>
    <t>SCIMITAR</t>
  </si>
  <si>
    <t>DAGGER</t>
  </si>
  <si>
    <t>WARHAMMER</t>
  </si>
  <si>
    <t>CLUB</t>
  </si>
  <si>
    <t>HALBERD</t>
  </si>
  <si>
    <t>FLAILMORNINGSTAR</t>
  </si>
  <si>
    <t>MACE</t>
  </si>
  <si>
    <t>QUARTERSTAFF</t>
  </si>
  <si>
    <t>CROSSBOW</t>
  </si>
  <si>
    <t>LONGBOW</t>
  </si>
  <si>
    <t>SHORTBOW</t>
  </si>
  <si>
    <t>DART</t>
  </si>
  <si>
    <t>SLING</t>
  </si>
  <si>
    <t>2HANDED</t>
  </si>
  <si>
    <t>SWORDANDSHIELD</t>
  </si>
  <si>
    <t>SINGLEWEAPON</t>
  </si>
  <si>
    <t>2WEAPON</t>
  </si>
  <si>
    <t>EXTRA2</t>
  </si>
  <si>
    <t>EXTRA3</t>
  </si>
  <si>
    <t>EXTRA4</t>
  </si>
  <si>
    <t>EXTRA5</t>
  </si>
  <si>
    <t>EXTRA6</t>
  </si>
  <si>
    <t>EXTRA7</t>
  </si>
  <si>
    <t>EXTRA8</t>
  </si>
  <si>
    <t>EXTRA9</t>
  </si>
  <si>
    <t>EXTRA10</t>
  </si>
  <si>
    <t>EXTRA11</t>
  </si>
  <si>
    <t>EXTRA12</t>
  </si>
  <si>
    <t>EXTRA13</t>
  </si>
  <si>
    <t>EXTRA14</t>
  </si>
  <si>
    <t>EXTRA15</t>
  </si>
  <si>
    <t>EXTRA16</t>
  </si>
  <si>
    <t>EXTRA17</t>
  </si>
  <si>
    <t>EXTRA18</t>
  </si>
  <si>
    <t>EXTRA19</t>
  </si>
  <si>
    <t>EXTRA20</t>
  </si>
  <si>
    <t>OHILMATER</t>
  </si>
  <si>
    <t>OHTEMPUS</t>
  </si>
  <si>
    <t>GA</t>
  </si>
  <si>
    <t>SPCL815</t>
  </si>
  <si>
    <t>Наложение рук</t>
  </si>
  <si>
    <t>на себя</t>
  </si>
  <si>
    <t>SPCL211</t>
  </si>
  <si>
    <t>на любого</t>
  </si>
  <si>
    <t>монах</t>
  </si>
  <si>
    <t>паладин</t>
  </si>
  <si>
    <t>+</t>
  </si>
  <si>
    <t>Стойкость Ильматера</t>
  </si>
  <si>
    <t>ILMENDU</t>
  </si>
  <si>
    <t>OHILMATE</t>
  </si>
  <si>
    <t>Святой символ Ильматера</t>
  </si>
  <si>
    <t>OHSELU1</t>
  </si>
  <si>
    <t>Лунные пятнышки</t>
  </si>
  <si>
    <t>Лунный Клинок</t>
  </si>
  <si>
    <t>Стена Лунного Света</t>
  </si>
  <si>
    <t>OHSELU2</t>
  </si>
  <si>
    <t>OHSELU3</t>
  </si>
  <si>
    <t>AP</t>
  </si>
  <si>
    <t>SPCL235</t>
  </si>
  <si>
    <t>Не может изгонять нежить</t>
  </si>
  <si>
    <t>OHSELUNE</t>
  </si>
  <si>
    <t>Святой символ Селуны</t>
  </si>
  <si>
    <t>OHOGMA1</t>
  </si>
  <si>
    <t>+5 к Знаниям</t>
  </si>
  <si>
    <t>ORIG</t>
  </si>
  <si>
    <t>SPWI419</t>
  </si>
  <si>
    <t>OHOGMA2</t>
  </si>
  <si>
    <t>Тайное слово</t>
  </si>
  <si>
    <t>OHOGHMA</t>
  </si>
  <si>
    <t>Святой символ Огмы</t>
  </si>
  <si>
    <t>OHBANE1</t>
  </si>
  <si>
    <t>Иммунитет к очарованию, страху и провалу морали</t>
  </si>
  <si>
    <t>SPPR416</t>
  </si>
  <si>
    <t>OHBANE2</t>
  </si>
  <si>
    <t>Плащ страха</t>
  </si>
  <si>
    <t>Подчинение</t>
  </si>
  <si>
    <t>OHBANE3</t>
  </si>
  <si>
    <t>SPPR405</t>
  </si>
  <si>
    <t>OHBANE</t>
  </si>
  <si>
    <t>Святой символ Бэйна</t>
  </si>
  <si>
    <t>icon</t>
  </si>
  <si>
    <t>OHMASK1</t>
  </si>
  <si>
    <t>Слияние с Тенями</t>
  </si>
  <si>
    <t>SPWI120</t>
  </si>
  <si>
    <t>OHMASK2</t>
  </si>
  <si>
    <t>Отражение</t>
  </si>
  <si>
    <t>Невидимость</t>
  </si>
  <si>
    <t>SPWI206</t>
  </si>
  <si>
    <t>OHMASK3</t>
  </si>
  <si>
    <t>Невидимость в радиусе 10 футов</t>
  </si>
  <si>
    <t>OHMASK4</t>
  </si>
  <si>
    <t>SPWI307</t>
  </si>
  <si>
    <t>Улучшенная невидимость</t>
  </si>
  <si>
    <t>OHMASK5</t>
  </si>
  <si>
    <t>SPWI405</t>
  </si>
  <si>
    <t>Теневая дверь</t>
  </si>
  <si>
    <t>OHMASK6</t>
  </si>
  <si>
    <t>SPWI505</t>
  </si>
  <si>
    <t>OHMASK</t>
  </si>
  <si>
    <t>Святой символ Маски</t>
  </si>
  <si>
    <t>PL_ILMATER</t>
  </si>
  <si>
    <t>SPCL212</t>
  </si>
  <si>
    <t>Обнаружение зла</t>
  </si>
  <si>
    <t>SPCL213</t>
  </si>
  <si>
    <t>Защита от зла</t>
  </si>
  <si>
    <t>OHPILM1</t>
  </si>
  <si>
    <t>+4 бонус к Спасброскам против Смерти</t>
  </si>
  <si>
    <t xml:space="preserve">Исцеление Болезни </t>
  </si>
  <si>
    <t>OHPILM2</t>
  </si>
  <si>
    <t>SPPR317</t>
  </si>
  <si>
    <t>Сила Чемпиона</t>
  </si>
  <si>
    <t>OHPILM3</t>
  </si>
  <si>
    <t>SPPR507</t>
  </si>
  <si>
    <t>Божественный Щит</t>
  </si>
  <si>
    <t>OHPILM4</t>
  </si>
  <si>
    <t>Аура Добра</t>
  </si>
  <si>
    <t>OHPHLM1</t>
  </si>
  <si>
    <t>Аура Отваги</t>
  </si>
  <si>
    <t>OHPHLM2</t>
  </si>
  <si>
    <t>Божественные Узы</t>
  </si>
  <si>
    <t>OHPHLM3</t>
  </si>
  <si>
    <t>Аура Решимости</t>
  </si>
  <si>
    <t>OHPHLM4</t>
  </si>
  <si>
    <t>OHPMYS1</t>
  </si>
  <si>
    <t>+2 к спасбростам против Заклинаний.</t>
  </si>
  <si>
    <t>OHPMYS2</t>
  </si>
  <si>
    <t>время чтения заклинаний снижается на 3</t>
  </si>
  <si>
    <t>Магический снаряд</t>
  </si>
  <si>
    <t>OHPMYS3</t>
  </si>
  <si>
    <t>SPWI112</t>
  </si>
  <si>
    <t>Сверкающая пыль</t>
  </si>
  <si>
    <t>OHPMYS4</t>
  </si>
  <si>
    <t>SPWI224</t>
  </si>
  <si>
    <t>Снятие магии</t>
  </si>
  <si>
    <t>OHPMYS5</t>
  </si>
  <si>
    <t>SPWI302</t>
  </si>
  <si>
    <t>Малая последовательность</t>
  </si>
  <si>
    <t>OHPMYS6</t>
  </si>
  <si>
    <t>SPWI420</t>
  </si>
  <si>
    <t>Снижение сопротивления</t>
  </si>
  <si>
    <t>OHPMYS7</t>
  </si>
  <si>
    <t>SPWI514</t>
  </si>
  <si>
    <t>MONK</t>
  </si>
  <si>
    <t xml:space="preserve">+3 к установке ловушек </t>
  </si>
  <si>
    <t>OHOORD1</t>
  </si>
  <si>
    <t>SPCL412</t>
  </si>
  <si>
    <t>Установка ловушек</t>
  </si>
  <si>
    <t>Поиск Ловушек</t>
  </si>
  <si>
    <t>OHOORD2</t>
  </si>
  <si>
    <t>SPPR205</t>
  </si>
  <si>
    <t>OHBRON1</t>
  </si>
  <si>
    <t>+2 бонус к Спасброскам против Смерти.</t>
  </si>
  <si>
    <t>abil</t>
  </si>
  <si>
    <t>spell</t>
  </si>
  <si>
    <t>statdesc</t>
  </si>
  <si>
    <t>IDSDMNDU</t>
  </si>
  <si>
    <t>иконку на портрет</t>
  </si>
  <si>
    <t>IDOHPLI4</t>
  </si>
  <si>
    <t>IDOHPLH1</t>
  </si>
  <si>
    <t>IDOHPLH3</t>
  </si>
  <si>
    <t>Аура Халма</t>
  </si>
  <si>
    <t>IDOHMSSS</t>
  </si>
  <si>
    <t>MOONBLA</t>
  </si>
  <si>
    <t>Лунный клинок</t>
  </si>
  <si>
    <t>из ИВД2</t>
  </si>
  <si>
    <t>надо проверить прожектайл, и звуки надо подобрать</t>
  </si>
  <si>
    <t>EFFWOM1</t>
  </si>
  <si>
    <t>EFFWOM2</t>
  </si>
  <si>
    <t>Cast spell</t>
  </si>
  <si>
    <t>detect good</t>
  </si>
  <si>
    <t>OHPHLM12</t>
  </si>
  <si>
    <t>OHPHLM22</t>
  </si>
  <si>
    <t>aura otvagi</t>
  </si>
  <si>
    <t>aura reshimosti</t>
  </si>
  <si>
    <t>OHPHLM42</t>
  </si>
  <si>
    <t>EFFMB1</t>
  </si>
  <si>
    <t>EFFMB2</t>
  </si>
  <si>
    <t>LG</t>
  </si>
  <si>
    <t>LN</t>
  </si>
  <si>
    <t>LE</t>
  </si>
  <si>
    <t>NG</t>
  </si>
  <si>
    <t>NN</t>
  </si>
  <si>
    <t>NE</t>
  </si>
  <si>
    <t>CG</t>
  </si>
  <si>
    <t>CN</t>
  </si>
  <si>
    <t>CE</t>
  </si>
  <si>
    <t>IF</t>
  </si>
  <si>
    <t>HasItem("CDHLYSYM",Player1)</t>
  </si>
  <si>
    <t>!Name("Aerie",Player1)</t>
  </si>
  <si>
    <t>!Name("Viconia",Player1)</t>
  </si>
  <si>
    <t>THEN</t>
  </si>
  <si>
    <t>RESPONSE #100</t>
  </si>
  <si>
    <t>ApplySpellRES("CDHLYSY2",Player1)</t>
  </si>
  <si>
    <t>END</t>
  </si>
  <si>
    <t>HasItem("CDHLYSYM",Player2)</t>
  </si>
  <si>
    <t>!Name("Aerie",Player2)</t>
  </si>
  <si>
    <t>!Name("Viconia",Player2)</t>
  </si>
  <si>
    <t>ApplySpellRES("CDHLYSY2",Player2)</t>
  </si>
  <si>
    <t>HasItem("CDHLYSYM",Player3)</t>
  </si>
  <si>
    <t>!Name("Aerie",Player3)</t>
  </si>
  <si>
    <t>!Name("Viconia",Player3)</t>
  </si>
  <si>
    <t>ApplySpellRES("CDHLYSY2",Player3)</t>
  </si>
  <si>
    <t>HasItem("CDHLYSYM",Player4)</t>
  </si>
  <si>
    <t>!Name("Aerie",Player4)</t>
  </si>
  <si>
    <t>!Name("Viconia",Player4)</t>
  </si>
  <si>
    <t>ApplySpellRES("CDHLYSY2",Player4)</t>
  </si>
  <si>
    <t>HasItem("CDHLYSYM",Player5)</t>
  </si>
  <si>
    <t>!Name("Aerie",Player5)</t>
  </si>
  <si>
    <t>!Name("Viconia",Player5)</t>
  </si>
  <si>
    <t>ApplySpellRES("CDHLYSY2",Player5)</t>
  </si>
  <si>
    <t>HasItem("CDHLYSYM",Player6)</t>
  </si>
  <si>
    <t>!Name("Aerie",Player6)</t>
  </si>
  <si>
    <t>!Name("Viconia",Player6)</t>
  </si>
  <si>
    <t>ApplySpellRES("CDHLYSY2",Player6)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</si>
</sst>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color theme="1"/>
      <name val="Arial Unicode MS"/>
      <family val="2"/>
      <charset val="204"/>
    </font>
    <font>
      <b/>
      <sz val="9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2" fillId="0" borderId="0" xfId="0" applyFont="1" applyAlignment="1">
      <alignment textRotation="90"/>
    </xf>
    <xf numFmtId="0" fontId="1" fillId="0" borderId="0" xfId="0" applyFont="1" applyAlignment="1">
      <alignment horizontal="left" textRotation="90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2"/>
  <cols>
    <col min="1" max="1" width="5.28515625" style="6" customWidth="1"/>
    <col min="2" max="2" width="9.140625" style="5" customWidth="1"/>
    <col min="3" max="3" width="5.7109375" style="1" customWidth="1"/>
    <col min="4" max="4" width="9.140625" style="1"/>
    <col min="5" max="5" width="3.42578125" style="6" customWidth="1"/>
    <col min="6" max="6" width="20.5703125" style="1" customWidth="1"/>
    <col min="7" max="7" width="10.85546875" style="1" customWidth="1"/>
    <col min="8" max="8" width="18.7109375" style="1" customWidth="1"/>
    <col min="9" max="10" width="9.140625" style="1"/>
    <col min="11" max="11" width="4.42578125" style="6" customWidth="1"/>
    <col min="12" max="12" width="3.7109375" style="1" customWidth="1"/>
    <col min="13" max="13" width="4.28515625" style="6" customWidth="1"/>
    <col min="14" max="16384" width="9.140625" style="1"/>
  </cols>
  <sheetData>
    <row r="1" spans="1:16">
      <c r="B1" s="5" t="s">
        <v>77</v>
      </c>
      <c r="H1" s="9">
        <f>K1+SUM(L2:L56)</f>
        <v>0</v>
      </c>
      <c r="K1" s="8">
        <f>SUM(K2:K56)</f>
        <v>-46</v>
      </c>
      <c r="N1" s="1" t="s">
        <v>165</v>
      </c>
      <c r="O1" s="1" t="s">
        <v>166</v>
      </c>
      <c r="P1" s="1" t="s">
        <v>167</v>
      </c>
    </row>
    <row r="2" spans="1:16">
      <c r="A2" s="6" t="s">
        <v>59</v>
      </c>
      <c r="B2" s="5" t="s">
        <v>52</v>
      </c>
      <c r="C2" s="1" t="s">
        <v>51</v>
      </c>
      <c r="D2" s="1" t="s">
        <v>52</v>
      </c>
      <c r="E2" s="6">
        <f>LEN(D2)</f>
        <v>7</v>
      </c>
      <c r="F2" s="1" t="s">
        <v>53</v>
      </c>
      <c r="G2" s="1" t="s">
        <v>54</v>
      </c>
      <c r="H2" s="1" t="s">
        <v>57</v>
      </c>
      <c r="K2" s="6">
        <f>COUNTIF(D$2:D2,D2)*-1</f>
        <v>-1</v>
      </c>
      <c r="L2" s="1">
        <f>IF(ISBLANK(A2),0,1)</f>
        <v>1</v>
      </c>
      <c r="N2" s="1" t="str">
        <f>IF(ISBLANK(I2),"",IF(LEN(D2)&gt;7,LEFT(D2,7),D2) &amp; "B")</f>
        <v/>
      </c>
      <c r="O2" s="1" t="str">
        <f>IF(ISBLANK(I2),"",IF(LEN(D2)&gt;7,LEFT(D2,7),D2) &amp; "C")</f>
        <v/>
      </c>
    </row>
    <row r="3" spans="1:16">
      <c r="A3" s="6" t="s">
        <v>59</v>
      </c>
      <c r="B3" s="5" t="s">
        <v>55</v>
      </c>
      <c r="C3" s="1" t="s">
        <v>51</v>
      </c>
      <c r="D3" s="1" t="s">
        <v>55</v>
      </c>
      <c r="E3" s="6">
        <f t="shared" ref="E3:E47" si="0">LEN(D3)</f>
        <v>7</v>
      </c>
      <c r="F3" s="1" t="s">
        <v>53</v>
      </c>
      <c r="G3" s="1" t="s">
        <v>56</v>
      </c>
      <c r="H3" s="1" t="s">
        <v>58</v>
      </c>
      <c r="K3" s="6">
        <f>COUNTIF(D$2:D3,D3)*-1</f>
        <v>-1</v>
      </c>
      <c r="L3" s="1">
        <f t="shared" ref="L3:L56" si="1">IF(ISBLANK(A3),0,1)</f>
        <v>1</v>
      </c>
      <c r="N3" s="1" t="str">
        <f t="shared" ref="N3:N56" si="2">IF(ISBLANK(I3),"",IF(LEN(D3)&gt;7,LEFT(D3,7),D3) &amp; "B")</f>
        <v/>
      </c>
      <c r="O3" s="1" t="str">
        <f t="shared" ref="O3:O56" si="3">IF(ISBLANK(I3),"",IF(LEN(D3)&gt;7,LEFT(D3,7),D3) &amp; "C")</f>
        <v/>
      </c>
    </row>
    <row r="4" spans="1:16">
      <c r="A4" s="6" t="s">
        <v>59</v>
      </c>
      <c r="C4" s="1" t="s">
        <v>51</v>
      </c>
      <c r="D4" s="1" t="s">
        <v>61</v>
      </c>
      <c r="E4" s="6">
        <f t="shared" si="0"/>
        <v>7</v>
      </c>
      <c r="F4" s="1" t="s">
        <v>60</v>
      </c>
      <c r="I4" s="1" t="s">
        <v>93</v>
      </c>
      <c r="K4" s="6">
        <f>COUNTIF(D$2:D4,D4)*-1</f>
        <v>-1</v>
      </c>
      <c r="L4" s="1">
        <f t="shared" si="1"/>
        <v>1</v>
      </c>
      <c r="M4" s="6" t="s">
        <v>59</v>
      </c>
      <c r="N4" s="1" t="str">
        <f t="shared" si="2"/>
        <v>ILMENDUB</v>
      </c>
      <c r="O4" s="1" t="str">
        <f t="shared" si="3"/>
        <v>ILMENDUC</v>
      </c>
      <c r="P4" s="1" t="s">
        <v>168</v>
      </c>
    </row>
    <row r="5" spans="1:16">
      <c r="A5" s="6" t="s">
        <v>59</v>
      </c>
      <c r="C5" s="1" t="s">
        <v>51</v>
      </c>
      <c r="D5" s="1" t="s">
        <v>64</v>
      </c>
      <c r="E5" s="6">
        <f t="shared" si="0"/>
        <v>7</v>
      </c>
      <c r="F5" s="1" t="s">
        <v>65</v>
      </c>
      <c r="G5" s="1" t="s">
        <v>178</v>
      </c>
      <c r="I5" s="1" t="s">
        <v>93</v>
      </c>
      <c r="K5" s="6">
        <f>COUNTIF(D$2:D5,D5)*-1</f>
        <v>-1</v>
      </c>
      <c r="L5" s="1">
        <f t="shared" si="1"/>
        <v>1</v>
      </c>
      <c r="M5" s="6" t="s">
        <v>59</v>
      </c>
      <c r="N5" s="1" t="str">
        <f t="shared" si="2"/>
        <v>OHSELU1B</v>
      </c>
      <c r="O5" s="1" t="str">
        <f t="shared" si="3"/>
        <v>OHSELU1C</v>
      </c>
    </row>
    <row r="6" spans="1:16">
      <c r="A6" s="6" t="s">
        <v>59</v>
      </c>
      <c r="C6" s="1" t="s">
        <v>51</v>
      </c>
      <c r="D6" s="1" t="s">
        <v>68</v>
      </c>
      <c r="E6" s="6">
        <f t="shared" si="0"/>
        <v>7</v>
      </c>
      <c r="F6" s="1" t="s">
        <v>66</v>
      </c>
      <c r="I6" s="1" t="s">
        <v>93</v>
      </c>
      <c r="K6" s="6">
        <f>COUNTIF(D$2:D6,D6)*-1</f>
        <v>-1</v>
      </c>
      <c r="L6" s="1">
        <f t="shared" si="1"/>
        <v>1</v>
      </c>
      <c r="M6" s="6" t="s">
        <v>59</v>
      </c>
      <c r="N6" s="1" t="str">
        <f t="shared" si="2"/>
        <v>OHSELU2B</v>
      </c>
      <c r="O6" s="1" t="str">
        <f t="shared" si="3"/>
        <v>OHSELU2C</v>
      </c>
    </row>
    <row r="7" spans="1:16">
      <c r="A7" s="6" t="s">
        <v>59</v>
      </c>
      <c r="C7" s="1" t="s">
        <v>51</v>
      </c>
      <c r="D7" s="1" t="s">
        <v>69</v>
      </c>
      <c r="E7" s="6">
        <f t="shared" si="0"/>
        <v>7</v>
      </c>
      <c r="F7" s="1" t="s">
        <v>67</v>
      </c>
      <c r="I7" s="1" t="s">
        <v>93</v>
      </c>
      <c r="K7" s="6">
        <f>COUNTIF(D$2:D7,D7)*-1</f>
        <v>-1</v>
      </c>
      <c r="L7" s="1">
        <f t="shared" si="1"/>
        <v>1</v>
      </c>
      <c r="M7" s="6" t="s">
        <v>59</v>
      </c>
      <c r="N7" s="1" t="str">
        <f t="shared" si="2"/>
        <v>OHSELU3B</v>
      </c>
      <c r="O7" s="1" t="str">
        <f t="shared" si="3"/>
        <v>OHSELU3C</v>
      </c>
    </row>
    <row r="8" spans="1:16">
      <c r="A8" s="6" t="s">
        <v>59</v>
      </c>
      <c r="B8" s="5" t="s">
        <v>71</v>
      </c>
      <c r="C8" s="1" t="s">
        <v>70</v>
      </c>
      <c r="D8" s="1" t="s">
        <v>71</v>
      </c>
      <c r="E8" s="6">
        <f t="shared" si="0"/>
        <v>7</v>
      </c>
      <c r="F8" s="1" t="s">
        <v>72</v>
      </c>
      <c r="K8" s="6">
        <f>COUNTIF(D$2:D8,D8)*-1</f>
        <v>-1</v>
      </c>
      <c r="L8" s="1">
        <f t="shared" si="1"/>
        <v>1</v>
      </c>
      <c r="N8" s="1" t="str">
        <f t="shared" si="2"/>
        <v/>
      </c>
      <c r="O8" s="1" t="str">
        <f t="shared" si="3"/>
        <v/>
      </c>
    </row>
    <row r="9" spans="1:16">
      <c r="A9" s="6" t="s">
        <v>59</v>
      </c>
      <c r="C9" s="1" t="s">
        <v>70</v>
      </c>
      <c r="D9" s="1" t="s">
        <v>75</v>
      </c>
      <c r="E9" s="6">
        <f t="shared" si="0"/>
        <v>7</v>
      </c>
      <c r="F9" s="7" t="s">
        <v>76</v>
      </c>
      <c r="K9" s="6">
        <f>COUNTIF(D$2:D9,D9)*-1</f>
        <v>-1</v>
      </c>
      <c r="L9" s="1">
        <f t="shared" si="1"/>
        <v>1</v>
      </c>
      <c r="N9" s="1" t="str">
        <f t="shared" si="2"/>
        <v/>
      </c>
      <c r="O9" s="1" t="str">
        <f t="shared" si="3"/>
        <v/>
      </c>
    </row>
    <row r="10" spans="1:16">
      <c r="A10" s="6" t="s">
        <v>59</v>
      </c>
      <c r="B10" s="5" t="s">
        <v>78</v>
      </c>
      <c r="C10" s="1" t="s">
        <v>51</v>
      </c>
      <c r="D10" s="1" t="s">
        <v>79</v>
      </c>
      <c r="E10" s="6">
        <f t="shared" si="0"/>
        <v>7</v>
      </c>
      <c r="F10" s="1" t="s">
        <v>80</v>
      </c>
      <c r="K10" s="6">
        <f>COUNTIF(D$2:D10,D10)*-1</f>
        <v>-1</v>
      </c>
      <c r="L10" s="1">
        <f t="shared" si="1"/>
        <v>1</v>
      </c>
      <c r="N10" s="1" t="str">
        <f t="shared" si="2"/>
        <v/>
      </c>
      <c r="O10" s="1" t="str">
        <f t="shared" si="3"/>
        <v/>
      </c>
    </row>
    <row r="11" spans="1:16">
      <c r="A11" s="6" t="s">
        <v>59</v>
      </c>
      <c r="C11" s="1" t="s">
        <v>70</v>
      </c>
      <c r="D11" s="1" t="s">
        <v>83</v>
      </c>
      <c r="E11" s="6">
        <f t="shared" si="0"/>
        <v>7</v>
      </c>
      <c r="F11" s="1" t="s">
        <v>84</v>
      </c>
      <c r="K11" s="6">
        <f>COUNTIF(D$2:D11,D11)*-1</f>
        <v>-1</v>
      </c>
      <c r="L11" s="1">
        <f t="shared" si="1"/>
        <v>1</v>
      </c>
      <c r="N11" s="1" t="str">
        <f t="shared" si="2"/>
        <v/>
      </c>
      <c r="O11" s="1" t="str">
        <f t="shared" si="3"/>
        <v/>
      </c>
      <c r="P11" s="1" t="s">
        <v>169</v>
      </c>
    </row>
    <row r="12" spans="1:16">
      <c r="A12" s="6" t="s">
        <v>59</v>
      </c>
      <c r="B12" s="5" t="s">
        <v>85</v>
      </c>
      <c r="C12" s="1" t="s">
        <v>51</v>
      </c>
      <c r="D12" s="1" t="s">
        <v>86</v>
      </c>
      <c r="E12" s="6">
        <f t="shared" si="0"/>
        <v>7</v>
      </c>
      <c r="F12" s="1" t="s">
        <v>87</v>
      </c>
      <c r="K12" s="6">
        <f>COUNTIF(D$2:D12,D12)*-1</f>
        <v>-1</v>
      </c>
      <c r="L12" s="1">
        <f t="shared" si="1"/>
        <v>1</v>
      </c>
      <c r="N12" s="1" t="str">
        <f t="shared" si="2"/>
        <v/>
      </c>
      <c r="O12" s="1" t="str">
        <f t="shared" si="3"/>
        <v/>
      </c>
    </row>
    <row r="13" spans="1:16">
      <c r="A13" s="6" t="s">
        <v>59</v>
      </c>
      <c r="B13" s="5" t="s">
        <v>90</v>
      </c>
      <c r="C13" s="1" t="s">
        <v>51</v>
      </c>
      <c r="D13" s="1" t="s">
        <v>89</v>
      </c>
      <c r="E13" s="6">
        <f t="shared" si="0"/>
        <v>7</v>
      </c>
      <c r="F13" s="1" t="s">
        <v>88</v>
      </c>
      <c r="K13" s="6">
        <f>COUNTIF(D$2:D13,D13)*-1</f>
        <v>-1</v>
      </c>
      <c r="L13" s="1">
        <f t="shared" si="1"/>
        <v>1</v>
      </c>
      <c r="N13" s="1" t="str">
        <f t="shared" si="2"/>
        <v/>
      </c>
      <c r="O13" s="1" t="str">
        <f t="shared" si="3"/>
        <v/>
      </c>
    </row>
    <row r="14" spans="1:16">
      <c r="A14" s="6" t="s">
        <v>59</v>
      </c>
      <c r="C14" s="1" t="s">
        <v>51</v>
      </c>
      <c r="D14" s="1" t="s">
        <v>94</v>
      </c>
      <c r="E14" s="6">
        <f t="shared" si="0"/>
        <v>7</v>
      </c>
      <c r="F14" s="1" t="s">
        <v>95</v>
      </c>
      <c r="I14" s="1" t="s">
        <v>93</v>
      </c>
      <c r="K14" s="6">
        <f>COUNTIF(D$2:D14,D14)*-1</f>
        <v>-1</v>
      </c>
      <c r="L14" s="1">
        <f t="shared" si="1"/>
        <v>1</v>
      </c>
      <c r="M14" s="6" t="s">
        <v>59</v>
      </c>
      <c r="N14" s="1" t="str">
        <f t="shared" si="2"/>
        <v>OHMASK1B</v>
      </c>
      <c r="O14" s="1" t="str">
        <f t="shared" si="3"/>
        <v>OHMASK1C</v>
      </c>
      <c r="P14" s="1" t="s">
        <v>174</v>
      </c>
    </row>
    <row r="15" spans="1:16">
      <c r="A15" s="6" t="s">
        <v>59</v>
      </c>
      <c r="B15" s="5" t="s">
        <v>96</v>
      </c>
      <c r="C15" s="1" t="s">
        <v>51</v>
      </c>
      <c r="D15" s="1" t="s">
        <v>97</v>
      </c>
      <c r="E15" s="6">
        <f t="shared" si="0"/>
        <v>7</v>
      </c>
      <c r="F15" s="1" t="s">
        <v>98</v>
      </c>
      <c r="K15" s="6">
        <f>COUNTIF(D$2:D15,D15)*-1</f>
        <v>-1</v>
      </c>
      <c r="L15" s="1">
        <f t="shared" si="1"/>
        <v>1</v>
      </c>
      <c r="N15" s="1" t="str">
        <f t="shared" si="2"/>
        <v/>
      </c>
      <c r="O15" s="1" t="str">
        <f t="shared" si="3"/>
        <v/>
      </c>
    </row>
    <row r="16" spans="1:16">
      <c r="A16" s="6" t="s">
        <v>59</v>
      </c>
      <c r="B16" s="5" t="s">
        <v>100</v>
      </c>
      <c r="C16" s="1" t="s">
        <v>51</v>
      </c>
      <c r="D16" s="1" t="s">
        <v>101</v>
      </c>
      <c r="E16" s="6">
        <f t="shared" si="0"/>
        <v>7</v>
      </c>
      <c r="F16" s="1" t="s">
        <v>99</v>
      </c>
      <c r="K16" s="6">
        <f>COUNTIF(D$2:D16,D16)*-1</f>
        <v>-1</v>
      </c>
      <c r="L16" s="1">
        <f t="shared" si="1"/>
        <v>1</v>
      </c>
      <c r="N16" s="1" t="str">
        <f t="shared" si="2"/>
        <v/>
      </c>
      <c r="O16" s="1" t="str">
        <f t="shared" si="3"/>
        <v/>
      </c>
    </row>
    <row r="17" spans="1:17">
      <c r="A17" s="6" t="s">
        <v>59</v>
      </c>
      <c r="B17" s="5" t="s">
        <v>104</v>
      </c>
      <c r="C17" s="1" t="s">
        <v>51</v>
      </c>
      <c r="D17" s="1" t="s">
        <v>103</v>
      </c>
      <c r="E17" s="6">
        <f t="shared" si="0"/>
        <v>7</v>
      </c>
      <c r="F17" s="1" t="s">
        <v>102</v>
      </c>
      <c r="K17" s="6">
        <f>COUNTIF(D$2:D17,D17)*-1</f>
        <v>-1</v>
      </c>
      <c r="L17" s="1">
        <f t="shared" si="1"/>
        <v>1</v>
      </c>
      <c r="N17" s="1" t="str">
        <f t="shared" si="2"/>
        <v/>
      </c>
      <c r="O17" s="1" t="str">
        <f t="shared" si="3"/>
        <v/>
      </c>
    </row>
    <row r="18" spans="1:17">
      <c r="A18" s="6" t="s">
        <v>59</v>
      </c>
      <c r="B18" s="5" t="s">
        <v>107</v>
      </c>
      <c r="C18" s="1" t="s">
        <v>51</v>
      </c>
      <c r="D18" s="1" t="s">
        <v>106</v>
      </c>
      <c r="E18" s="6">
        <f t="shared" si="0"/>
        <v>7</v>
      </c>
      <c r="F18" s="1" t="s">
        <v>105</v>
      </c>
      <c r="K18" s="6">
        <f>COUNTIF(D$2:D18,D18)*-1</f>
        <v>-1</v>
      </c>
      <c r="L18" s="1">
        <f t="shared" si="1"/>
        <v>1</v>
      </c>
      <c r="N18" s="1" t="str">
        <f t="shared" si="2"/>
        <v/>
      </c>
      <c r="O18" s="1" t="str">
        <f t="shared" si="3"/>
        <v/>
      </c>
    </row>
    <row r="19" spans="1:17">
      <c r="A19" s="6" t="s">
        <v>59</v>
      </c>
      <c r="B19" s="5" t="s">
        <v>110</v>
      </c>
      <c r="C19" s="1" t="s">
        <v>51</v>
      </c>
      <c r="D19" s="1" t="s">
        <v>109</v>
      </c>
      <c r="E19" s="6">
        <f t="shared" si="0"/>
        <v>7</v>
      </c>
      <c r="F19" s="1" t="s">
        <v>108</v>
      </c>
      <c r="K19" s="6">
        <f>COUNTIF(D$2:D19,D19)*-1</f>
        <v>-1</v>
      </c>
      <c r="L19" s="1">
        <f t="shared" si="1"/>
        <v>1</v>
      </c>
      <c r="N19" s="1" t="str">
        <f t="shared" si="2"/>
        <v/>
      </c>
      <c r="O19" s="1" t="str">
        <f t="shared" si="3"/>
        <v/>
      </c>
    </row>
    <row r="20" spans="1:17">
      <c r="A20" s="6" t="s">
        <v>59</v>
      </c>
      <c r="B20" s="5" t="s">
        <v>114</v>
      </c>
      <c r="C20" s="1" t="s">
        <v>51</v>
      </c>
      <c r="D20" s="1" t="s">
        <v>114</v>
      </c>
      <c r="E20" s="6">
        <f t="shared" si="0"/>
        <v>7</v>
      </c>
      <c r="F20" s="1" t="s">
        <v>115</v>
      </c>
      <c r="K20" s="6">
        <f>COUNTIF(D$2:D20,D20)*-1</f>
        <v>-1</v>
      </c>
      <c r="L20" s="1">
        <f t="shared" si="1"/>
        <v>1</v>
      </c>
      <c r="N20" s="1" t="str">
        <f t="shared" si="2"/>
        <v/>
      </c>
      <c r="O20" s="1" t="str">
        <f t="shared" si="3"/>
        <v/>
      </c>
    </row>
    <row r="21" spans="1:17">
      <c r="A21" s="6" t="s">
        <v>59</v>
      </c>
      <c r="B21" s="5" t="s">
        <v>116</v>
      </c>
      <c r="C21" s="1" t="s">
        <v>51</v>
      </c>
      <c r="D21" s="1" t="s">
        <v>116</v>
      </c>
      <c r="E21" s="6">
        <f t="shared" si="0"/>
        <v>7</v>
      </c>
      <c r="F21" s="1" t="s">
        <v>117</v>
      </c>
      <c r="K21" s="6">
        <f>COUNTIF(D$2:D21,D21)*-1</f>
        <v>-1</v>
      </c>
      <c r="L21" s="1">
        <f t="shared" si="1"/>
        <v>1</v>
      </c>
      <c r="N21" s="1" t="str">
        <f t="shared" si="2"/>
        <v/>
      </c>
      <c r="O21" s="1" t="str">
        <f t="shared" si="3"/>
        <v/>
      </c>
    </row>
    <row r="22" spans="1:17">
      <c r="A22" s="6" t="s">
        <v>59</v>
      </c>
      <c r="C22" s="1" t="s">
        <v>70</v>
      </c>
      <c r="D22" s="1" t="s">
        <v>118</v>
      </c>
      <c r="E22" s="6">
        <f t="shared" si="0"/>
        <v>7</v>
      </c>
      <c r="F22" s="7" t="s">
        <v>119</v>
      </c>
      <c r="K22" s="6">
        <f>COUNTIF(D$2:D22,D22)*-1</f>
        <v>-1</v>
      </c>
      <c r="L22" s="1">
        <f t="shared" si="1"/>
        <v>1</v>
      </c>
      <c r="N22" s="1" t="str">
        <f t="shared" si="2"/>
        <v/>
      </c>
      <c r="O22" s="1" t="str">
        <f t="shared" si="3"/>
        <v/>
      </c>
    </row>
    <row r="23" spans="1:17">
      <c r="A23" s="6" t="s">
        <v>59</v>
      </c>
      <c r="B23" s="5" t="s">
        <v>122</v>
      </c>
      <c r="C23" s="1" t="s">
        <v>51</v>
      </c>
      <c r="D23" s="1" t="s">
        <v>121</v>
      </c>
      <c r="E23" s="6">
        <f t="shared" si="0"/>
        <v>7</v>
      </c>
      <c r="F23" s="1" t="s">
        <v>120</v>
      </c>
      <c r="K23" s="6">
        <f>COUNTIF(D$2:D23,D23)*-1</f>
        <v>-1</v>
      </c>
      <c r="L23" s="1">
        <f t="shared" si="1"/>
        <v>1</v>
      </c>
      <c r="N23" s="1" t="str">
        <f t="shared" si="2"/>
        <v/>
      </c>
      <c r="O23" s="1" t="str">
        <f t="shared" si="3"/>
        <v/>
      </c>
    </row>
    <row r="24" spans="1:17">
      <c r="A24" s="6" t="s">
        <v>59</v>
      </c>
      <c r="B24" s="5" t="s">
        <v>125</v>
      </c>
      <c r="C24" s="1" t="s">
        <v>51</v>
      </c>
      <c r="D24" s="1" t="s">
        <v>124</v>
      </c>
      <c r="E24" s="6">
        <f t="shared" si="0"/>
        <v>7</v>
      </c>
      <c r="F24" s="1" t="s">
        <v>123</v>
      </c>
      <c r="K24" s="6">
        <f>COUNTIF(D$2:D24,D24)*-1</f>
        <v>-1</v>
      </c>
      <c r="L24" s="1">
        <f t="shared" si="1"/>
        <v>1</v>
      </c>
      <c r="N24" s="1" t="str">
        <f t="shared" si="2"/>
        <v/>
      </c>
      <c r="O24" s="1" t="str">
        <f t="shared" si="3"/>
        <v/>
      </c>
    </row>
    <row r="25" spans="1:17">
      <c r="A25" s="6" t="s">
        <v>59</v>
      </c>
      <c r="C25" s="1" t="s">
        <v>51</v>
      </c>
      <c r="D25" s="1" t="s">
        <v>127</v>
      </c>
      <c r="E25" s="6">
        <f t="shared" si="0"/>
        <v>7</v>
      </c>
      <c r="F25" s="1" t="s">
        <v>126</v>
      </c>
      <c r="I25" s="1" t="s">
        <v>93</v>
      </c>
      <c r="K25" s="6">
        <f>COUNTIF(D$2:D25,D25)*-1</f>
        <v>-1</v>
      </c>
      <c r="L25" s="1">
        <f t="shared" si="1"/>
        <v>1</v>
      </c>
      <c r="M25" s="6" t="s">
        <v>59</v>
      </c>
      <c r="N25" s="1" t="str">
        <f t="shared" si="2"/>
        <v>OHPILM4B</v>
      </c>
      <c r="O25" s="1" t="str">
        <f t="shared" si="3"/>
        <v>OHPILM4C</v>
      </c>
      <c r="P25" s="1" t="s">
        <v>170</v>
      </c>
    </row>
    <row r="26" spans="1:17">
      <c r="A26" s="6" t="s">
        <v>59</v>
      </c>
      <c r="C26" s="1" t="s">
        <v>70</v>
      </c>
      <c r="D26" s="1" t="s">
        <v>129</v>
      </c>
      <c r="E26" s="6">
        <f t="shared" si="0"/>
        <v>7</v>
      </c>
      <c r="F26" s="1" t="s">
        <v>128</v>
      </c>
      <c r="K26" s="6">
        <f>COUNTIF(D$2:D26,D26)*-1</f>
        <v>-1</v>
      </c>
      <c r="L26" s="1">
        <f t="shared" si="1"/>
        <v>1</v>
      </c>
      <c r="N26" s="1" t="str">
        <f t="shared" si="2"/>
        <v/>
      </c>
      <c r="O26" s="1" t="str">
        <f t="shared" si="3"/>
        <v/>
      </c>
      <c r="P26" s="1" t="s">
        <v>171</v>
      </c>
      <c r="Q26" s="1" t="s">
        <v>173</v>
      </c>
    </row>
    <row r="27" spans="1:17">
      <c r="A27" s="6" t="s">
        <v>59</v>
      </c>
      <c r="C27" s="1" t="s">
        <v>70</v>
      </c>
      <c r="D27" s="1" t="s">
        <v>131</v>
      </c>
      <c r="E27" s="6">
        <f t="shared" si="0"/>
        <v>7</v>
      </c>
      <c r="F27" s="1" t="s">
        <v>130</v>
      </c>
      <c r="K27" s="6">
        <f>COUNTIF(D$2:D27,D27)*-1</f>
        <v>-1</v>
      </c>
      <c r="L27" s="1">
        <f t="shared" si="1"/>
        <v>1</v>
      </c>
      <c r="N27" s="1" t="str">
        <f t="shared" si="2"/>
        <v/>
      </c>
      <c r="O27" s="1" t="str">
        <f t="shared" si="3"/>
        <v/>
      </c>
      <c r="P27" s="1" t="s">
        <v>171</v>
      </c>
    </row>
    <row r="28" spans="1:17">
      <c r="A28" s="6" t="s">
        <v>59</v>
      </c>
      <c r="C28" s="1" t="s">
        <v>51</v>
      </c>
      <c r="D28" s="1" t="s">
        <v>133</v>
      </c>
      <c r="E28" s="6">
        <f t="shared" si="0"/>
        <v>7</v>
      </c>
      <c r="F28" s="1" t="s">
        <v>132</v>
      </c>
      <c r="I28" s="1" t="s">
        <v>93</v>
      </c>
      <c r="K28" s="6">
        <f>COUNTIF(D$2:D28,D28)*-1</f>
        <v>-1</v>
      </c>
      <c r="L28" s="1">
        <f t="shared" si="1"/>
        <v>1</v>
      </c>
      <c r="M28" s="6" t="s">
        <v>59</v>
      </c>
      <c r="N28" s="1" t="str">
        <f t="shared" si="2"/>
        <v>OHPHLM3B</v>
      </c>
      <c r="O28" s="1" t="str">
        <f t="shared" si="3"/>
        <v>OHPHLM3C</v>
      </c>
      <c r="P28" s="1" t="s">
        <v>172</v>
      </c>
    </row>
    <row r="29" spans="1:17">
      <c r="A29" s="6" t="s">
        <v>59</v>
      </c>
      <c r="C29" s="1" t="s">
        <v>70</v>
      </c>
      <c r="D29" s="1" t="s">
        <v>135</v>
      </c>
      <c r="E29" s="6">
        <f t="shared" si="0"/>
        <v>7</v>
      </c>
      <c r="F29" s="1" t="s">
        <v>134</v>
      </c>
      <c r="K29" s="6">
        <f>COUNTIF(D$2:D29,D29)*-1</f>
        <v>-1</v>
      </c>
      <c r="L29" s="1">
        <f t="shared" si="1"/>
        <v>1</v>
      </c>
      <c r="N29" s="1" t="str">
        <f t="shared" si="2"/>
        <v/>
      </c>
      <c r="O29" s="1" t="str">
        <f t="shared" si="3"/>
        <v/>
      </c>
      <c r="P29" s="1" t="s">
        <v>171</v>
      </c>
    </row>
    <row r="30" spans="1:17">
      <c r="A30" s="6" t="s">
        <v>59</v>
      </c>
      <c r="C30" s="1" t="s">
        <v>70</v>
      </c>
      <c r="D30" s="1" t="s">
        <v>136</v>
      </c>
      <c r="E30" s="6">
        <f t="shared" si="0"/>
        <v>7</v>
      </c>
      <c r="F30" s="7" t="s">
        <v>137</v>
      </c>
      <c r="K30" s="6">
        <f>COUNTIF(D$2:D30,D30)*-1</f>
        <v>-1</v>
      </c>
      <c r="L30" s="1">
        <f t="shared" si="1"/>
        <v>1</v>
      </c>
      <c r="N30" s="1" t="str">
        <f t="shared" si="2"/>
        <v/>
      </c>
      <c r="O30" s="1" t="str">
        <f t="shared" si="3"/>
        <v/>
      </c>
    </row>
    <row r="31" spans="1:17">
      <c r="A31" s="6" t="s">
        <v>59</v>
      </c>
      <c r="C31" s="1" t="s">
        <v>70</v>
      </c>
      <c r="D31" s="1" t="s">
        <v>138</v>
      </c>
      <c r="E31" s="6">
        <f t="shared" si="0"/>
        <v>7</v>
      </c>
      <c r="F31" s="1" t="s">
        <v>139</v>
      </c>
      <c r="K31" s="6">
        <f>COUNTIF(D$2:D31,D31)*-1</f>
        <v>-1</v>
      </c>
      <c r="L31" s="1">
        <f t="shared" si="1"/>
        <v>1</v>
      </c>
      <c r="N31" s="1" t="str">
        <f t="shared" si="2"/>
        <v/>
      </c>
      <c r="O31" s="1" t="str">
        <f t="shared" si="3"/>
        <v/>
      </c>
    </row>
    <row r="32" spans="1:17">
      <c r="A32" s="6" t="s">
        <v>59</v>
      </c>
      <c r="B32" s="5" t="s">
        <v>142</v>
      </c>
      <c r="C32" s="1" t="s">
        <v>51</v>
      </c>
      <c r="D32" s="1" t="s">
        <v>141</v>
      </c>
      <c r="E32" s="6">
        <f t="shared" si="0"/>
        <v>7</v>
      </c>
      <c r="F32" s="1" t="s">
        <v>140</v>
      </c>
      <c r="K32" s="6">
        <f>COUNTIF(D$2:D32,D32)*-1</f>
        <v>-1</v>
      </c>
      <c r="L32" s="1">
        <f t="shared" si="1"/>
        <v>1</v>
      </c>
      <c r="N32" s="1" t="str">
        <f t="shared" si="2"/>
        <v/>
      </c>
      <c r="O32" s="1" t="str">
        <f t="shared" si="3"/>
        <v/>
      </c>
    </row>
    <row r="33" spans="1:15">
      <c r="A33" s="6" t="s">
        <v>59</v>
      </c>
      <c r="B33" s="5" t="s">
        <v>145</v>
      </c>
      <c r="C33" s="1" t="s">
        <v>51</v>
      </c>
      <c r="D33" s="1" t="s">
        <v>144</v>
      </c>
      <c r="E33" s="6">
        <f t="shared" si="0"/>
        <v>7</v>
      </c>
      <c r="F33" s="1" t="s">
        <v>143</v>
      </c>
      <c r="K33" s="6">
        <f>COUNTIF(D$2:D33,D33)*-1</f>
        <v>-1</v>
      </c>
      <c r="L33" s="1">
        <f t="shared" si="1"/>
        <v>1</v>
      </c>
      <c r="N33" s="1" t="str">
        <f t="shared" si="2"/>
        <v/>
      </c>
      <c r="O33" s="1" t="str">
        <f t="shared" si="3"/>
        <v/>
      </c>
    </row>
    <row r="34" spans="1:15">
      <c r="A34" s="6" t="s">
        <v>59</v>
      </c>
      <c r="B34" s="5" t="s">
        <v>148</v>
      </c>
      <c r="C34" s="1" t="s">
        <v>51</v>
      </c>
      <c r="D34" s="1" t="s">
        <v>147</v>
      </c>
      <c r="E34" s="6">
        <f t="shared" si="0"/>
        <v>7</v>
      </c>
      <c r="F34" s="1" t="s">
        <v>146</v>
      </c>
      <c r="K34" s="6">
        <f>COUNTIF(D$2:D34,D34)*-1</f>
        <v>-1</v>
      </c>
      <c r="L34" s="1">
        <f t="shared" si="1"/>
        <v>1</v>
      </c>
      <c r="N34" s="1" t="str">
        <f t="shared" si="2"/>
        <v/>
      </c>
      <c r="O34" s="1" t="str">
        <f t="shared" si="3"/>
        <v/>
      </c>
    </row>
    <row r="35" spans="1:15">
      <c r="A35" s="6" t="s">
        <v>59</v>
      </c>
      <c r="B35" s="5" t="s">
        <v>151</v>
      </c>
      <c r="C35" s="1" t="s">
        <v>51</v>
      </c>
      <c r="D35" s="1" t="s">
        <v>150</v>
      </c>
      <c r="E35" s="6">
        <f t="shared" si="0"/>
        <v>7</v>
      </c>
      <c r="F35" s="1" t="s">
        <v>149</v>
      </c>
      <c r="K35" s="6">
        <f>COUNTIF(D$2:D35,D35)*-1</f>
        <v>-1</v>
      </c>
      <c r="L35" s="1">
        <f t="shared" si="1"/>
        <v>1</v>
      </c>
      <c r="N35" s="1" t="str">
        <f t="shared" si="2"/>
        <v/>
      </c>
      <c r="O35" s="1" t="str">
        <f t="shared" si="3"/>
        <v/>
      </c>
    </row>
    <row r="36" spans="1:15">
      <c r="A36" s="6" t="s">
        <v>59</v>
      </c>
      <c r="B36" s="5" t="s">
        <v>154</v>
      </c>
      <c r="C36" s="1" t="s">
        <v>51</v>
      </c>
      <c r="D36" s="1" t="s">
        <v>153</v>
      </c>
      <c r="E36" s="6">
        <f t="shared" si="0"/>
        <v>7</v>
      </c>
      <c r="F36" s="1" t="s">
        <v>152</v>
      </c>
      <c r="K36" s="6">
        <f>COUNTIF(D$2:D36,D36)*-1</f>
        <v>-1</v>
      </c>
      <c r="L36" s="1">
        <f t="shared" si="1"/>
        <v>1</v>
      </c>
      <c r="N36" s="1" t="str">
        <f t="shared" si="2"/>
        <v/>
      </c>
      <c r="O36" s="1" t="str">
        <f t="shared" si="3"/>
        <v/>
      </c>
    </row>
    <row r="37" spans="1:15">
      <c r="A37" s="6" t="s">
        <v>59</v>
      </c>
      <c r="C37" s="1" t="s">
        <v>70</v>
      </c>
      <c r="D37" s="1" t="s">
        <v>157</v>
      </c>
      <c r="E37" s="6">
        <f t="shared" si="0"/>
        <v>7</v>
      </c>
      <c r="F37" s="7" t="s">
        <v>156</v>
      </c>
      <c r="K37" s="6">
        <f>COUNTIF(D$2:D37,D37)*-1</f>
        <v>-1</v>
      </c>
      <c r="L37" s="1">
        <f t="shared" si="1"/>
        <v>1</v>
      </c>
      <c r="N37" s="1" t="str">
        <f t="shared" si="2"/>
        <v/>
      </c>
      <c r="O37" s="1" t="str">
        <f t="shared" si="3"/>
        <v/>
      </c>
    </row>
    <row r="38" spans="1:15">
      <c r="A38" s="6" t="s">
        <v>59</v>
      </c>
      <c r="B38" s="5" t="s">
        <v>158</v>
      </c>
      <c r="C38" s="1" t="s">
        <v>51</v>
      </c>
      <c r="D38" s="1" t="s">
        <v>158</v>
      </c>
      <c r="E38" s="6">
        <f t="shared" si="0"/>
        <v>7</v>
      </c>
      <c r="F38" s="1" t="s">
        <v>159</v>
      </c>
      <c r="K38" s="6">
        <f>COUNTIF(D$2:D38,D38)*-1</f>
        <v>-1</v>
      </c>
      <c r="L38" s="1">
        <f t="shared" si="1"/>
        <v>1</v>
      </c>
      <c r="N38" s="1" t="str">
        <f t="shared" si="2"/>
        <v/>
      </c>
      <c r="O38" s="1" t="str">
        <f t="shared" si="3"/>
        <v/>
      </c>
    </row>
    <row r="39" spans="1:15">
      <c r="A39" s="6" t="s">
        <v>59</v>
      </c>
      <c r="B39" s="5" t="s">
        <v>162</v>
      </c>
      <c r="C39" s="1" t="s">
        <v>51</v>
      </c>
      <c r="D39" s="1" t="s">
        <v>161</v>
      </c>
      <c r="E39" s="6">
        <f t="shared" si="0"/>
        <v>7</v>
      </c>
      <c r="F39" s="1" t="s">
        <v>160</v>
      </c>
      <c r="K39" s="6">
        <f>COUNTIF(D$2:D39,D39)*-1</f>
        <v>-1</v>
      </c>
      <c r="L39" s="1">
        <f t="shared" si="1"/>
        <v>1</v>
      </c>
      <c r="N39" s="1" t="str">
        <f t="shared" si="2"/>
        <v/>
      </c>
      <c r="O39" s="1" t="str">
        <f t="shared" si="3"/>
        <v/>
      </c>
    </row>
    <row r="40" spans="1:15">
      <c r="A40" s="6" t="s">
        <v>59</v>
      </c>
      <c r="C40" s="1" t="s">
        <v>70</v>
      </c>
      <c r="D40" s="1" t="s">
        <v>163</v>
      </c>
      <c r="E40" s="6">
        <f t="shared" si="0"/>
        <v>7</v>
      </c>
      <c r="F40" s="7" t="s">
        <v>164</v>
      </c>
      <c r="K40" s="6">
        <f>COUNTIF(D$2:D40,D40)*-1</f>
        <v>-1</v>
      </c>
      <c r="L40" s="1">
        <f t="shared" si="1"/>
        <v>1</v>
      </c>
      <c r="N40" s="1" t="str">
        <f t="shared" si="2"/>
        <v/>
      </c>
      <c r="O40" s="1" t="str">
        <f t="shared" si="3"/>
        <v/>
      </c>
    </row>
    <row r="41" spans="1:15">
      <c r="A41" s="6" t="s">
        <v>59</v>
      </c>
      <c r="D41" s="1" t="s">
        <v>179</v>
      </c>
      <c r="E41" s="6">
        <f t="shared" si="0"/>
        <v>7</v>
      </c>
      <c r="H41" s="1" t="s">
        <v>177</v>
      </c>
      <c r="K41" s="6">
        <f>COUNTIF(D$2:D41,D41)*-1</f>
        <v>-1</v>
      </c>
      <c r="L41" s="1">
        <f t="shared" si="1"/>
        <v>1</v>
      </c>
      <c r="N41" s="1" t="str">
        <f t="shared" si="2"/>
        <v/>
      </c>
      <c r="O41" s="1" t="str">
        <f t="shared" si="3"/>
        <v/>
      </c>
    </row>
    <row r="42" spans="1:15">
      <c r="A42" s="6" t="s">
        <v>59</v>
      </c>
      <c r="D42" s="1" t="s">
        <v>180</v>
      </c>
      <c r="E42" s="6">
        <f t="shared" si="0"/>
        <v>7</v>
      </c>
      <c r="H42" s="1" t="s">
        <v>177</v>
      </c>
      <c r="K42" s="6">
        <f>COUNTIF(D$2:D42,D42)*-1</f>
        <v>-1</v>
      </c>
      <c r="L42" s="1">
        <f t="shared" si="1"/>
        <v>1</v>
      </c>
      <c r="N42" s="1" t="str">
        <f t="shared" si="2"/>
        <v/>
      </c>
      <c r="O42" s="1" t="str">
        <f t="shared" si="3"/>
        <v/>
      </c>
    </row>
    <row r="43" spans="1:15">
      <c r="A43" s="6" t="s">
        <v>59</v>
      </c>
      <c r="D43" s="1" t="s">
        <v>183</v>
      </c>
      <c r="E43" s="6">
        <f t="shared" si="0"/>
        <v>8</v>
      </c>
      <c r="F43" s="1" t="s">
        <v>182</v>
      </c>
      <c r="K43" s="6">
        <f>COUNTIF(D$2:D43,D43)*-1</f>
        <v>-1</v>
      </c>
      <c r="L43" s="1">
        <f t="shared" si="1"/>
        <v>1</v>
      </c>
      <c r="N43" s="1" t="str">
        <f t="shared" si="2"/>
        <v/>
      </c>
      <c r="O43" s="1" t="str">
        <f t="shared" si="3"/>
        <v/>
      </c>
    </row>
    <row r="44" spans="1:15">
      <c r="A44" s="6" t="s">
        <v>59</v>
      </c>
      <c r="D44" s="1" t="s">
        <v>184</v>
      </c>
      <c r="E44" s="6">
        <f t="shared" si="0"/>
        <v>8</v>
      </c>
      <c r="F44" s="1" t="s">
        <v>185</v>
      </c>
      <c r="K44" s="6">
        <f>COUNTIF(D$2:D44,D44)*-1</f>
        <v>-1</v>
      </c>
      <c r="L44" s="1">
        <f t="shared" si="1"/>
        <v>1</v>
      </c>
      <c r="N44" s="1" t="str">
        <f t="shared" si="2"/>
        <v/>
      </c>
      <c r="O44" s="1" t="str">
        <f t="shared" si="3"/>
        <v/>
      </c>
    </row>
    <row r="45" spans="1:15">
      <c r="A45" s="6" t="s">
        <v>59</v>
      </c>
      <c r="D45" s="1" t="s">
        <v>187</v>
      </c>
      <c r="E45" s="6">
        <f t="shared" si="0"/>
        <v>8</v>
      </c>
      <c r="F45" s="1" t="s">
        <v>186</v>
      </c>
      <c r="K45" s="6">
        <f>COUNTIF(D$2:D45,D45)*-1</f>
        <v>-1</v>
      </c>
      <c r="L45" s="1">
        <f t="shared" si="1"/>
        <v>1</v>
      </c>
      <c r="N45" s="1" t="str">
        <f t="shared" si="2"/>
        <v/>
      </c>
      <c r="O45" s="1" t="str">
        <f t="shared" si="3"/>
        <v/>
      </c>
    </row>
    <row r="46" spans="1:15">
      <c r="A46" s="6" t="s">
        <v>59</v>
      </c>
      <c r="B46" s="5" t="s">
        <v>188</v>
      </c>
      <c r="D46" s="1" t="s">
        <v>188</v>
      </c>
      <c r="E46" s="6">
        <f t="shared" si="0"/>
        <v>6</v>
      </c>
      <c r="H46" s="1" t="s">
        <v>177</v>
      </c>
      <c r="K46" s="6">
        <f>COUNTIF(D$2:D46,D46)*-1</f>
        <v>-1</v>
      </c>
      <c r="L46" s="1">
        <f t="shared" si="1"/>
        <v>1</v>
      </c>
      <c r="N46" s="1" t="str">
        <f t="shared" si="2"/>
        <v/>
      </c>
      <c r="O46" s="1" t="str">
        <f t="shared" si="3"/>
        <v/>
      </c>
    </row>
    <row r="47" spans="1:15">
      <c r="A47" s="6" t="s">
        <v>59</v>
      </c>
      <c r="B47" s="5" t="s">
        <v>189</v>
      </c>
      <c r="D47" s="1" t="s">
        <v>189</v>
      </c>
      <c r="E47" s="6">
        <f t="shared" si="0"/>
        <v>6</v>
      </c>
      <c r="H47" s="1" t="s">
        <v>177</v>
      </c>
      <c r="K47" s="6">
        <f>COUNTIF(D$2:D47,D47)*-1</f>
        <v>-1</v>
      </c>
      <c r="L47" s="1">
        <f t="shared" si="1"/>
        <v>1</v>
      </c>
      <c r="N47" s="1" t="str">
        <f t="shared" si="2"/>
        <v/>
      </c>
      <c r="O47" s="1" t="str">
        <f t="shared" si="3"/>
        <v/>
      </c>
    </row>
    <row r="48" spans="1:15">
      <c r="K48" s="6">
        <f>COUNTIF(D$2:D48,D48)*-1</f>
        <v>0</v>
      </c>
      <c r="L48" s="1">
        <f t="shared" si="1"/>
        <v>0</v>
      </c>
      <c r="N48" s="1" t="str">
        <f t="shared" si="2"/>
        <v/>
      </c>
      <c r="O48" s="1" t="str">
        <f t="shared" si="3"/>
        <v/>
      </c>
    </row>
    <row r="49" spans="11:15">
      <c r="K49" s="6">
        <f>COUNTIF(D$2:D49,D49)*-1</f>
        <v>0</v>
      </c>
      <c r="L49" s="1">
        <f t="shared" si="1"/>
        <v>0</v>
      </c>
      <c r="N49" s="1" t="str">
        <f t="shared" si="2"/>
        <v/>
      </c>
      <c r="O49" s="1" t="str">
        <f t="shared" si="3"/>
        <v/>
      </c>
    </row>
    <row r="50" spans="11:15">
      <c r="K50" s="6">
        <f>COUNTIF(D$2:D50,D50)*-1</f>
        <v>0</v>
      </c>
      <c r="L50" s="1">
        <f t="shared" si="1"/>
        <v>0</v>
      </c>
      <c r="N50" s="1" t="str">
        <f t="shared" si="2"/>
        <v/>
      </c>
      <c r="O50" s="1" t="str">
        <f t="shared" si="3"/>
        <v/>
      </c>
    </row>
    <row r="51" spans="11:15">
      <c r="K51" s="6">
        <f>COUNTIF(D$2:D51,D51)*-1</f>
        <v>0</v>
      </c>
      <c r="L51" s="1">
        <f t="shared" si="1"/>
        <v>0</v>
      </c>
      <c r="N51" s="1" t="str">
        <f t="shared" si="2"/>
        <v/>
      </c>
      <c r="O51" s="1" t="str">
        <f t="shared" si="3"/>
        <v/>
      </c>
    </row>
    <row r="52" spans="11:15">
      <c r="K52" s="6">
        <f>COUNTIF(D$2:D52,D52)*-1</f>
        <v>0</v>
      </c>
      <c r="L52" s="1">
        <f t="shared" si="1"/>
        <v>0</v>
      </c>
      <c r="N52" s="1" t="str">
        <f t="shared" si="2"/>
        <v/>
      </c>
      <c r="O52" s="1" t="str">
        <f t="shared" si="3"/>
        <v/>
      </c>
    </row>
    <row r="53" spans="11:15">
      <c r="K53" s="6">
        <f>COUNTIF(D$2:D53,D53)*-1</f>
        <v>0</v>
      </c>
      <c r="L53" s="1">
        <f t="shared" si="1"/>
        <v>0</v>
      </c>
      <c r="N53" s="1" t="str">
        <f t="shared" si="2"/>
        <v/>
      </c>
      <c r="O53" s="1" t="str">
        <f t="shared" si="3"/>
        <v/>
      </c>
    </row>
    <row r="54" spans="11:15">
      <c r="K54" s="6">
        <f>COUNTIF(D$2:D54,D54)*-1</f>
        <v>0</v>
      </c>
      <c r="L54" s="1">
        <f t="shared" si="1"/>
        <v>0</v>
      </c>
      <c r="N54" s="1" t="str">
        <f t="shared" si="2"/>
        <v/>
      </c>
      <c r="O54" s="1" t="str">
        <f t="shared" si="3"/>
        <v/>
      </c>
    </row>
    <row r="55" spans="11:15">
      <c r="K55" s="6">
        <f>COUNTIF(D$2:D55,D55)*-1</f>
        <v>0</v>
      </c>
      <c r="L55" s="1">
        <f t="shared" si="1"/>
        <v>0</v>
      </c>
      <c r="N55" s="1" t="str">
        <f t="shared" si="2"/>
        <v/>
      </c>
      <c r="O55" s="1" t="str">
        <f t="shared" si="3"/>
        <v/>
      </c>
    </row>
    <row r="56" spans="11:15">
      <c r="K56" s="6">
        <f>COUNTIF(D$2:D56,D56)*-1</f>
        <v>0</v>
      </c>
      <c r="L56" s="1">
        <f t="shared" si="1"/>
        <v>0</v>
      </c>
      <c r="N56" s="1" t="str">
        <f t="shared" si="2"/>
        <v/>
      </c>
      <c r="O56" s="1" t="str">
        <f t="shared" si="3"/>
        <v/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Z6"/>
  <sheetViews>
    <sheetView workbookViewId="0">
      <pane ySplit="1" topLeftCell="A2" activePane="bottomLeft" state="frozen"/>
      <selection pane="bottomLeft" activeCell="B6" sqref="B6:AZ6"/>
    </sheetView>
  </sheetViews>
  <sheetFormatPr defaultColWidth="2.85546875" defaultRowHeight="12"/>
  <cols>
    <col min="1" max="1" width="11.5703125" style="5" customWidth="1"/>
    <col min="2" max="52" width="2.5703125" style="1" customWidth="1"/>
    <col min="53" max="16384" width="2.85546875" style="1"/>
  </cols>
  <sheetData>
    <row r="1" spans="1:52" s="2" customFormat="1" ht="100.5">
      <c r="A1" s="4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6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3</v>
      </c>
      <c r="U1" s="3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</row>
    <row r="2" spans="1:52">
      <c r="A2" s="5" t="s">
        <v>50</v>
      </c>
      <c r="B2" s="1">
        <v>0</v>
      </c>
      <c r="C2" s="1">
        <v>0</v>
      </c>
      <c r="D2" s="1">
        <v>0</v>
      </c>
      <c r="E2" s="1">
        <v>0</v>
      </c>
      <c r="F2" s="1">
        <v>1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1</v>
      </c>
      <c r="T2" s="1">
        <v>0</v>
      </c>
      <c r="U2" s="1">
        <v>0</v>
      </c>
      <c r="V2" s="1">
        <v>1</v>
      </c>
      <c r="W2" s="1">
        <v>1</v>
      </c>
      <c r="X2" s="1">
        <v>1</v>
      </c>
      <c r="Y2" s="1">
        <v>0</v>
      </c>
      <c r="Z2" s="1">
        <v>0</v>
      </c>
      <c r="AA2" s="1">
        <v>0</v>
      </c>
      <c r="AB2" s="1">
        <v>0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</row>
    <row r="3" spans="1:52">
      <c r="A3" s="5" t="s">
        <v>49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1</v>
      </c>
      <c r="S3" s="1">
        <v>1</v>
      </c>
      <c r="T3" s="1">
        <v>0</v>
      </c>
      <c r="U3" s="1">
        <v>0</v>
      </c>
      <c r="V3" s="1">
        <v>1</v>
      </c>
      <c r="W3" s="1">
        <v>1</v>
      </c>
      <c r="X3" s="1">
        <v>1</v>
      </c>
      <c r="Y3" s="1">
        <v>0</v>
      </c>
      <c r="Z3" s="1">
        <v>0</v>
      </c>
      <c r="AA3" s="1">
        <v>0</v>
      </c>
      <c r="AB3" s="1">
        <v>0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</row>
    <row r="4" spans="1:52">
      <c r="A4" s="5" t="s">
        <v>113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3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</row>
    <row r="6" spans="1:52">
      <c r="A6" s="5" t="s">
        <v>155</v>
      </c>
      <c r="B6" s="1">
        <v>0</v>
      </c>
      <c r="C6" s="1">
        <v>1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1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1</v>
      </c>
      <c r="AC6" s="1">
        <v>1</v>
      </c>
      <c r="AD6" s="1">
        <v>0</v>
      </c>
      <c r="AE6" s="1">
        <v>0</v>
      </c>
      <c r="AF6" s="1">
        <v>1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"/>
  <sheetViews>
    <sheetView workbookViewId="0">
      <selection activeCell="Q2" sqref="Q2:S6"/>
    </sheetView>
  </sheetViews>
  <sheetFormatPr defaultRowHeight="12"/>
  <cols>
    <col min="1" max="1" width="6.42578125" style="1" customWidth="1"/>
    <col min="2" max="2" width="9.140625" style="1"/>
    <col min="3" max="3" width="6.85546875" style="1" customWidth="1"/>
    <col min="4" max="4" width="23" style="1" customWidth="1"/>
    <col min="5" max="7" width="9.140625" style="1"/>
    <col min="8" max="9" width="2.85546875" style="6" bestFit="1" customWidth="1"/>
    <col min="10" max="10" width="2.5703125" style="6" bestFit="1" customWidth="1"/>
    <col min="11" max="12" width="3.28515625" style="6" bestFit="1" customWidth="1"/>
    <col min="13" max="15" width="3" style="6" bestFit="1" customWidth="1"/>
    <col min="16" max="16" width="2.7109375" style="6" bestFit="1" customWidth="1"/>
    <col min="17" max="16384" width="9.140625" style="1"/>
  </cols>
  <sheetData>
    <row r="1" spans="1:19">
      <c r="H1" s="6" t="s">
        <v>190</v>
      </c>
      <c r="I1" s="6" t="s">
        <v>191</v>
      </c>
      <c r="J1" s="6" t="s">
        <v>192</v>
      </c>
      <c r="K1" s="6" t="s">
        <v>193</v>
      </c>
      <c r="L1" s="6" t="s">
        <v>194</v>
      </c>
      <c r="M1" s="6" t="s">
        <v>195</v>
      </c>
      <c r="N1" s="6" t="s">
        <v>196</v>
      </c>
      <c r="O1" s="6" t="s">
        <v>197</v>
      </c>
      <c r="P1" s="6" t="s">
        <v>198</v>
      </c>
    </row>
    <row r="2" spans="1:19">
      <c r="A2" s="1" t="s">
        <v>59</v>
      </c>
      <c r="B2" s="1" t="s">
        <v>62</v>
      </c>
      <c r="C2" s="6">
        <f t="shared" ref="C2:C7" si="0">LEN(B2)</f>
        <v>8</v>
      </c>
      <c r="D2" s="1" t="s">
        <v>63</v>
      </c>
      <c r="E2" s="1" t="str">
        <f>"I" &amp; IF(LEN(B2)&gt;7,LEFT(B2,7),B2)</f>
        <v>IOHILMAT</v>
      </c>
      <c r="F2" s="1" t="str">
        <f>"C" &amp; IF(LEN(B2)&gt;7,LEFT(B2,7),B2)</f>
        <v>COHILMAT</v>
      </c>
      <c r="H2" s="6">
        <v>1</v>
      </c>
      <c r="I2" s="6">
        <v>1</v>
      </c>
      <c r="J2" s="6">
        <v>0</v>
      </c>
      <c r="K2" s="6">
        <v>1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1">
        <v>1</v>
      </c>
      <c r="R2" s="1" t="s">
        <v>49</v>
      </c>
      <c r="S2" s="1" t="str">
        <f>B2</f>
        <v>OHILMATE</v>
      </c>
    </row>
    <row r="3" spans="1:19">
      <c r="A3" s="1" t="s">
        <v>59</v>
      </c>
      <c r="B3" s="1" t="s">
        <v>73</v>
      </c>
      <c r="C3" s="6">
        <f t="shared" si="0"/>
        <v>8</v>
      </c>
      <c r="D3" s="1" t="s">
        <v>74</v>
      </c>
      <c r="E3" s="1" t="str">
        <f t="shared" ref="E3:E6" si="1">"I" &amp; IF(LEN(B3)&gt;7,LEFT(B3,7),B3)</f>
        <v>IOHSELUN</v>
      </c>
      <c r="F3" s="1" t="str">
        <f t="shared" ref="F3:F6" si="2">"C" &amp; IF(LEN(B3)&gt;7,LEFT(B3,7),B3)</f>
        <v>COHSELUN</v>
      </c>
      <c r="H3" s="6">
        <v>0</v>
      </c>
      <c r="I3" s="6">
        <v>0</v>
      </c>
      <c r="J3" s="6">
        <v>0</v>
      </c>
      <c r="K3" s="6">
        <v>1</v>
      </c>
      <c r="L3" s="6">
        <v>0</v>
      </c>
      <c r="M3" s="6">
        <v>0</v>
      </c>
      <c r="N3" s="6">
        <v>1</v>
      </c>
      <c r="O3" s="6">
        <v>1</v>
      </c>
      <c r="P3" s="6">
        <v>0</v>
      </c>
      <c r="Q3" s="1">
        <v>2</v>
      </c>
      <c r="R3" s="1" t="s">
        <v>73</v>
      </c>
      <c r="S3" s="1" t="str">
        <f t="shared" ref="S3:S6" si="3">B3</f>
        <v>OHSELUNE</v>
      </c>
    </row>
    <row r="4" spans="1:19">
      <c r="A4" s="1" t="s">
        <v>59</v>
      </c>
      <c r="B4" s="1" t="s">
        <v>81</v>
      </c>
      <c r="C4" s="6">
        <f t="shared" si="0"/>
        <v>7</v>
      </c>
      <c r="D4" s="1" t="s">
        <v>82</v>
      </c>
      <c r="E4" s="1" t="str">
        <f t="shared" si="1"/>
        <v>IOHOGHMA</v>
      </c>
      <c r="F4" s="1" t="str">
        <f t="shared" si="2"/>
        <v>COHOGHMA</v>
      </c>
      <c r="H4" s="6">
        <v>0</v>
      </c>
      <c r="I4" s="6">
        <v>1</v>
      </c>
      <c r="J4" s="6">
        <v>0</v>
      </c>
      <c r="K4" s="6">
        <v>0</v>
      </c>
      <c r="L4" s="6">
        <v>1</v>
      </c>
      <c r="M4" s="6">
        <v>0</v>
      </c>
      <c r="N4" s="6">
        <v>0</v>
      </c>
      <c r="O4" s="6">
        <v>1</v>
      </c>
      <c r="P4" s="6">
        <v>0</v>
      </c>
      <c r="Q4" s="1">
        <v>3</v>
      </c>
      <c r="R4" s="1" t="s">
        <v>81</v>
      </c>
      <c r="S4" s="1" t="str">
        <f t="shared" si="3"/>
        <v>OHOGHMA</v>
      </c>
    </row>
    <row r="5" spans="1:19">
      <c r="A5" s="1" t="s">
        <v>59</v>
      </c>
      <c r="B5" s="1" t="s">
        <v>91</v>
      </c>
      <c r="C5" s="6">
        <f t="shared" si="0"/>
        <v>6</v>
      </c>
      <c r="D5" s="1" t="s">
        <v>92</v>
      </c>
      <c r="E5" s="1" t="str">
        <f t="shared" si="1"/>
        <v>IOHBANE</v>
      </c>
      <c r="F5" s="1" t="str">
        <f t="shared" si="2"/>
        <v>COHBANE</v>
      </c>
      <c r="H5" s="6">
        <v>0</v>
      </c>
      <c r="I5" s="6">
        <v>0</v>
      </c>
      <c r="J5" s="6">
        <v>1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1</v>
      </c>
      <c r="Q5" s="1">
        <v>4</v>
      </c>
      <c r="R5" s="1" t="s">
        <v>91</v>
      </c>
      <c r="S5" s="1" t="str">
        <f t="shared" si="3"/>
        <v>OHBANE</v>
      </c>
    </row>
    <row r="6" spans="1:19">
      <c r="A6" s="1" t="s">
        <v>59</v>
      </c>
      <c r="B6" s="1" t="s">
        <v>111</v>
      </c>
      <c r="C6" s="6">
        <f t="shared" si="0"/>
        <v>6</v>
      </c>
      <c r="D6" s="1" t="s">
        <v>112</v>
      </c>
      <c r="E6" s="1" t="str">
        <f t="shared" si="1"/>
        <v>IOHMASK</v>
      </c>
      <c r="F6" s="1" t="str">
        <f t="shared" si="2"/>
        <v>COHMASK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1</v>
      </c>
      <c r="N6" s="6">
        <v>0</v>
      </c>
      <c r="O6" s="6">
        <v>1</v>
      </c>
      <c r="P6" s="6">
        <v>1</v>
      </c>
      <c r="Q6" s="1">
        <v>5</v>
      </c>
      <c r="R6" s="1" t="s">
        <v>111</v>
      </c>
      <c r="S6" s="1" t="str">
        <f t="shared" si="3"/>
        <v>OHMASK</v>
      </c>
    </row>
    <row r="7" spans="1:19">
      <c r="A7" s="1" t="s">
        <v>59</v>
      </c>
      <c r="B7" s="1" t="s">
        <v>175</v>
      </c>
      <c r="C7" s="6">
        <f t="shared" si="0"/>
        <v>7</v>
      </c>
      <c r="D7" s="1" t="s">
        <v>176</v>
      </c>
      <c r="G7" s="1" t="s">
        <v>177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:D5"/>
  <sheetViews>
    <sheetView workbookViewId="0">
      <selection activeCell="A6" sqref="A6"/>
    </sheetView>
  </sheetViews>
  <sheetFormatPr defaultRowHeight="12"/>
  <cols>
    <col min="1" max="16384" width="9.140625" style="1"/>
  </cols>
  <sheetData>
    <row r="3" spans="1:4">
      <c r="A3" s="1" t="s">
        <v>59</v>
      </c>
      <c r="B3" s="1" t="s">
        <v>129</v>
      </c>
      <c r="C3" s="1" t="s">
        <v>181</v>
      </c>
      <c r="D3" s="1" t="s">
        <v>183</v>
      </c>
    </row>
    <row r="4" spans="1:4">
      <c r="A4" s="1" t="s">
        <v>59</v>
      </c>
      <c r="B4" s="1" t="s">
        <v>131</v>
      </c>
      <c r="C4" s="1" t="s">
        <v>181</v>
      </c>
      <c r="D4" s="1" t="s">
        <v>184</v>
      </c>
    </row>
    <row r="5" spans="1:4">
      <c r="A5" s="1" t="s">
        <v>59</v>
      </c>
      <c r="B5" s="1" t="s">
        <v>135</v>
      </c>
      <c r="C5" s="1" t="s">
        <v>181</v>
      </c>
      <c r="D5" s="1" t="s">
        <v>187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9"/>
  <sheetViews>
    <sheetView topLeftCell="A5" zoomScaleNormal="100" workbookViewId="0">
      <selection activeCell="C5" sqref="C5:E69"/>
    </sheetView>
  </sheetViews>
  <sheetFormatPr defaultRowHeight="12"/>
  <cols>
    <col min="1" max="16384" width="9.140625" style="1"/>
  </cols>
  <sheetData>
    <row r="1" spans="1:10" ht="12.75" thickBot="1"/>
    <row r="2" spans="1:10" ht="12.75" thickBot="1">
      <c r="A2" s="11">
        <v>5</v>
      </c>
      <c r="J2" s="1" t="str">
        <f>CHAR(34)</f>
        <v>"</v>
      </c>
    </row>
    <row r="5" spans="1:10">
      <c r="C5" s="1" t="s">
        <v>199</v>
      </c>
    </row>
    <row r="6" spans="1:10">
      <c r="D6" s="1" t="s">
        <v>200</v>
      </c>
    </row>
    <row r="7" spans="1:10">
      <c r="D7" s="1" t="s">
        <v>201</v>
      </c>
    </row>
    <row r="8" spans="1:10">
      <c r="D8" s="1" t="s">
        <v>202</v>
      </c>
    </row>
    <row r="9" spans="1:10">
      <c r="A9" s="10" t="str">
        <f>VLOOKUP(A2,kits,2,0)</f>
        <v>OHMASK</v>
      </c>
      <c r="D9" s="1" t="str">
        <f>"Kit(Player1," &amp; A9 &amp; ")"</f>
        <v>Kit(Player1,OHMASK)</v>
      </c>
    </row>
    <row r="10" spans="1:10">
      <c r="C10" s="1" t="s">
        <v>203</v>
      </c>
    </row>
    <row r="11" spans="1:10">
      <c r="D11" s="1" t="s">
        <v>204</v>
      </c>
    </row>
    <row r="12" spans="1:10">
      <c r="E12" s="1" t="s">
        <v>205</v>
      </c>
    </row>
    <row r="13" spans="1:10">
      <c r="A13" s="10" t="str">
        <f>VLOOKUP(A2,kits,3,0)</f>
        <v>OHMASK</v>
      </c>
      <c r="E13" s="1" t="str">
        <f>"ActionOverride(Player1,TransformItem(" &amp; J$2 &amp; "CDHLYSYM" &amp; J$2 &amp;"," &amp;J$2 &amp;A13 &amp;J$2 &amp; "))"</f>
        <v>ActionOverride(Player1,TransformItem("CDHLYSYM","OHMASK"))</v>
      </c>
    </row>
    <row r="14" spans="1:10">
      <c r="C14" s="1" t="s">
        <v>206</v>
      </c>
    </row>
    <row r="16" spans="1:10">
      <c r="C16" s="1" t="s">
        <v>199</v>
      </c>
    </row>
    <row r="17" spans="1:5">
      <c r="D17" s="1" t="s">
        <v>207</v>
      </c>
    </row>
    <row r="18" spans="1:5">
      <c r="D18" s="1" t="s">
        <v>208</v>
      </c>
    </row>
    <row r="19" spans="1:5">
      <c r="D19" s="1" t="s">
        <v>209</v>
      </c>
    </row>
    <row r="20" spans="1:5">
      <c r="A20" s="10" t="str">
        <f>A9</f>
        <v>OHMASK</v>
      </c>
      <c r="D20" s="1" t="str">
        <f>"Kit(Player2," &amp; A20 &amp; ")"</f>
        <v>Kit(Player2,OHMASK)</v>
      </c>
    </row>
    <row r="21" spans="1:5">
      <c r="C21" s="1" t="s">
        <v>203</v>
      </c>
    </row>
    <row r="22" spans="1:5">
      <c r="D22" s="1" t="s">
        <v>204</v>
      </c>
    </row>
    <row r="23" spans="1:5">
      <c r="E23" s="1" t="s">
        <v>210</v>
      </c>
    </row>
    <row r="24" spans="1:5">
      <c r="A24" s="10" t="str">
        <f>A13</f>
        <v>OHMASK</v>
      </c>
      <c r="E24" s="1" t="str">
        <f>"ActionOverride(Player2,TransformItem(" &amp; J$2 &amp; "CDHLYSYM" &amp; J$2 &amp;"," &amp;J$2 &amp;A24 &amp;J$2 &amp; "))"</f>
        <v>ActionOverride(Player2,TransformItem("CDHLYSYM","OHMASK"))</v>
      </c>
    </row>
    <row r="25" spans="1:5">
      <c r="C25" s="1" t="s">
        <v>206</v>
      </c>
    </row>
    <row r="27" spans="1:5">
      <c r="C27" s="1" t="s">
        <v>199</v>
      </c>
    </row>
    <row r="28" spans="1:5">
      <c r="D28" s="1" t="s">
        <v>211</v>
      </c>
    </row>
    <row r="29" spans="1:5">
      <c r="D29" s="1" t="s">
        <v>212</v>
      </c>
    </row>
    <row r="30" spans="1:5">
      <c r="D30" s="1" t="s">
        <v>213</v>
      </c>
    </row>
    <row r="31" spans="1:5">
      <c r="A31" s="10" t="str">
        <f>A20</f>
        <v>OHMASK</v>
      </c>
      <c r="D31" s="1" t="str">
        <f>"Kit(Player3," &amp; A31 &amp; ")"</f>
        <v>Kit(Player3,OHMASK)</v>
      </c>
    </row>
    <row r="32" spans="1:5">
      <c r="C32" s="1" t="s">
        <v>203</v>
      </c>
    </row>
    <row r="33" spans="1:5">
      <c r="D33" s="1" t="s">
        <v>204</v>
      </c>
    </row>
    <row r="34" spans="1:5">
      <c r="E34" s="1" t="s">
        <v>214</v>
      </c>
    </row>
    <row r="35" spans="1:5">
      <c r="A35" s="10" t="str">
        <f>A24</f>
        <v>OHMASK</v>
      </c>
      <c r="E35" s="1" t="str">
        <f>"ActionOverride(Player3,TransformItem(" &amp; J$2 &amp; "CDHLYSYM" &amp; J$2 &amp;"," &amp;J$2 &amp;A35 &amp;J$2 &amp; "))"</f>
        <v>ActionOverride(Player3,TransformItem("CDHLYSYM","OHMASK"))</v>
      </c>
    </row>
    <row r="36" spans="1:5">
      <c r="C36" s="1" t="s">
        <v>206</v>
      </c>
    </row>
    <row r="38" spans="1:5">
      <c r="C38" s="1" t="s">
        <v>199</v>
      </c>
    </row>
    <row r="39" spans="1:5">
      <c r="D39" s="1" t="s">
        <v>215</v>
      </c>
    </row>
    <row r="40" spans="1:5">
      <c r="D40" s="1" t="s">
        <v>216</v>
      </c>
    </row>
    <row r="41" spans="1:5">
      <c r="D41" s="1" t="s">
        <v>217</v>
      </c>
    </row>
    <row r="42" spans="1:5">
      <c r="A42" s="10" t="str">
        <f>A31</f>
        <v>OHMASK</v>
      </c>
      <c r="D42" s="1" t="str">
        <f>"Kit(Player4," &amp; A42 &amp; ")"</f>
        <v>Kit(Player4,OHMASK)</v>
      </c>
    </row>
    <row r="43" spans="1:5">
      <c r="C43" s="1" t="s">
        <v>203</v>
      </c>
    </row>
    <row r="44" spans="1:5">
      <c r="D44" s="1" t="s">
        <v>204</v>
      </c>
    </row>
    <row r="45" spans="1:5">
      <c r="E45" s="1" t="s">
        <v>218</v>
      </c>
    </row>
    <row r="46" spans="1:5">
      <c r="A46" s="10" t="str">
        <f>A35</f>
        <v>OHMASK</v>
      </c>
      <c r="E46" s="1" t="str">
        <f>"ActionOverride(Player4,TransformItem(" &amp; J$2 &amp; "CDHLYSYM" &amp; J$2 &amp;"," &amp;J$2 &amp;A46 &amp;J$2 &amp; "))"</f>
        <v>ActionOverride(Player4,TransformItem("CDHLYSYM","OHMASK"))</v>
      </c>
    </row>
    <row r="47" spans="1:5">
      <c r="C47" s="1" t="s">
        <v>206</v>
      </c>
    </row>
    <row r="49" spans="1:5">
      <c r="C49" s="1" t="s">
        <v>199</v>
      </c>
    </row>
    <row r="50" spans="1:5">
      <c r="D50" s="1" t="s">
        <v>219</v>
      </c>
    </row>
    <row r="51" spans="1:5">
      <c r="D51" s="1" t="s">
        <v>220</v>
      </c>
    </row>
    <row r="52" spans="1:5">
      <c r="D52" s="1" t="s">
        <v>221</v>
      </c>
    </row>
    <row r="53" spans="1:5">
      <c r="A53" s="10" t="str">
        <f>A42</f>
        <v>OHMASK</v>
      </c>
      <c r="D53" s="1" t="str">
        <f>"Kit(Player5," &amp; A53 &amp; ")"</f>
        <v>Kit(Player5,OHMASK)</v>
      </c>
    </row>
    <row r="54" spans="1:5">
      <c r="C54" s="1" t="s">
        <v>203</v>
      </c>
    </row>
    <row r="55" spans="1:5">
      <c r="D55" s="1" t="s">
        <v>204</v>
      </c>
    </row>
    <row r="56" spans="1:5">
      <c r="E56" s="1" t="s">
        <v>222</v>
      </c>
    </row>
    <row r="57" spans="1:5">
      <c r="A57" s="10" t="str">
        <f>A46</f>
        <v>OHMASK</v>
      </c>
      <c r="E57" s="1" t="str">
        <f>"ActionOverride(Player5,TransformItem(" &amp; J$2 &amp; "CDHLYSYM" &amp; J$2 &amp;"," &amp;J$2 &amp;A57 &amp;J$2 &amp; "))"</f>
        <v>ActionOverride(Player5,TransformItem("CDHLYSYM","OHMASK"))</v>
      </c>
    </row>
    <row r="58" spans="1:5">
      <c r="C58" s="1" t="s">
        <v>206</v>
      </c>
    </row>
    <row r="60" spans="1:5">
      <c r="C60" s="1" t="s">
        <v>199</v>
      </c>
    </row>
    <row r="61" spans="1:5">
      <c r="D61" s="1" t="s">
        <v>223</v>
      </c>
    </row>
    <row r="62" spans="1:5">
      <c r="D62" s="1" t="s">
        <v>224</v>
      </c>
    </row>
    <row r="63" spans="1:5">
      <c r="D63" s="1" t="s">
        <v>225</v>
      </c>
    </row>
    <row r="64" spans="1:5">
      <c r="A64" s="10" t="str">
        <f>A53</f>
        <v>OHMASK</v>
      </c>
      <c r="D64" s="1" t="str">
        <f>"Kit(Player6," &amp; A64 &amp; ")"</f>
        <v>Kit(Player6,OHMASK)</v>
      </c>
    </row>
    <row r="65" spans="1:5">
      <c r="C65" s="1" t="s">
        <v>203</v>
      </c>
    </row>
    <row r="66" spans="1:5">
      <c r="D66" s="1" t="s">
        <v>204</v>
      </c>
    </row>
    <row r="67" spans="1:5">
      <c r="E67" s="1" t="s">
        <v>226</v>
      </c>
    </row>
    <row r="68" spans="1:5">
      <c r="A68" s="10" t="str">
        <f>A57</f>
        <v>OHMASK</v>
      </c>
      <c r="E68" s="1" t="str">
        <f>"ActionOverride(Player6,TransformItem(" &amp; J$2 &amp; "CDHLYSYM" &amp; J$2 &amp;"," &amp;J$2 &amp;A68 &amp;J$2 &amp; "))"</f>
        <v>ActionOverride(Player6,TransformItem("CDHLYSYM","OHMASK"))</v>
      </c>
    </row>
    <row r="69" spans="1:5">
      <c r="C69" s="1" t="s">
        <v>206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spells</vt:lpstr>
      <vt:lpstr>Лист2</vt:lpstr>
      <vt:lpstr>items</vt:lpstr>
      <vt:lpstr>eff</vt:lpstr>
      <vt:lpstr>Лист1</vt:lpstr>
      <vt:lpstr>baf</vt:lpstr>
      <vt:lpstr>kits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2018-05-20T12:13:02Z</dcterms:modified>
</cp:coreProperties>
</file>