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3220053\Desktop\"/>
    </mc:Choice>
  </mc:AlternateContent>
  <xr:revisionPtr revIDLastSave="0" documentId="13_ncr:1_{95621A08-B178-463C-A1FE-8DB6917AB5D2}" xr6:coauthVersionLast="36" xr6:coauthVersionMax="47" xr10:uidLastSave="{00000000-0000-0000-0000-000000000000}"/>
  <bookViews>
    <workbookView xWindow="-110" yWindow="-110" windowWidth="19420" windowHeight="11620" xr2:uid="{36330FB1-AF54-428C-8D66-D54EB8704FDE}"/>
  </bookViews>
  <sheets>
    <sheet name="Dashboard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94" i="1" l="1"/>
  <c r="G104" i="1"/>
  <c r="G103" i="1"/>
  <c r="E104" i="1"/>
  <c r="E103" i="1"/>
  <c r="D104" i="1"/>
  <c r="D103" i="1"/>
  <c r="E78" i="1"/>
  <c r="D78" i="1"/>
  <c r="L100" i="1"/>
  <c r="J95" i="1"/>
  <c r="L95" i="1"/>
  <c r="L99" i="1"/>
  <c r="L94" i="1"/>
  <c r="L103" i="1" s="1"/>
  <c r="F78" i="1" l="1"/>
  <c r="L104" i="1"/>
  <c r="M100" i="1"/>
  <c r="J100" i="1"/>
  <c r="K100" i="1" s="1"/>
  <c r="J99" i="1"/>
  <c r="I100" i="1"/>
  <c r="H100" i="1"/>
  <c r="F100" i="1"/>
  <c r="M99" i="1"/>
  <c r="I99" i="1"/>
  <c r="I103" i="1" s="1"/>
  <c r="H99" i="1"/>
  <c r="F99" i="1"/>
  <c r="M95" i="1"/>
  <c r="M94" i="1"/>
  <c r="K95" i="1"/>
  <c r="K94" i="1"/>
  <c r="I95" i="1"/>
  <c r="H95" i="1"/>
  <c r="F95" i="1"/>
  <c r="H94" i="1"/>
  <c r="F94" i="1"/>
  <c r="E79" i="1"/>
  <c r="D79" i="1"/>
  <c r="G53" i="1"/>
  <c r="E53" i="1"/>
  <c r="F77" i="1"/>
  <c r="F76" i="1"/>
  <c r="G38" i="1"/>
  <c r="F38" i="1"/>
  <c r="F37" i="1"/>
  <c r="F36" i="1"/>
  <c r="E25" i="1"/>
  <c r="E26" i="1" s="1"/>
  <c r="E28" i="1" s="1"/>
  <c r="E31" i="1" s="1"/>
  <c r="D25" i="1"/>
  <c r="G32" i="1"/>
  <c r="G37" i="1" s="1"/>
  <c r="E32" i="1"/>
  <c r="D32" i="1"/>
  <c r="I15" i="1"/>
  <c r="F15" i="1"/>
  <c r="I16" i="1"/>
  <c r="F16" i="1"/>
  <c r="F20" i="1"/>
  <c r="F19" i="1"/>
  <c r="F18" i="1"/>
  <c r="F17" i="1"/>
  <c r="I20" i="1"/>
  <c r="I19" i="1"/>
  <c r="I18" i="1"/>
  <c r="I17" i="1"/>
  <c r="M63" i="1"/>
  <c r="L63" i="1"/>
  <c r="M62" i="1"/>
  <c r="L62" i="1"/>
  <c r="M61" i="1"/>
  <c r="L61" i="1"/>
  <c r="M60" i="1"/>
  <c r="L60" i="1"/>
  <c r="M59" i="1"/>
  <c r="L59" i="1"/>
  <c r="M58" i="1"/>
  <c r="L58" i="1"/>
  <c r="G52" i="1"/>
  <c r="E52" i="1"/>
  <c r="H104" i="1" l="1"/>
  <c r="J104" i="1"/>
  <c r="M103" i="1"/>
  <c r="F25" i="1"/>
  <c r="H25" i="1" s="1"/>
  <c r="F103" i="1"/>
  <c r="K104" i="1"/>
  <c r="F104" i="1"/>
  <c r="I104" i="1"/>
  <c r="M104" i="1"/>
  <c r="K99" i="1"/>
  <c r="K103" i="1" s="1"/>
  <c r="J103" i="1"/>
  <c r="H103" i="1"/>
  <c r="H53" i="1"/>
  <c r="E33" i="1"/>
  <c r="H37" i="1"/>
  <c r="G36" i="1"/>
  <c r="H36" i="1" s="1"/>
  <c r="H38" i="1"/>
  <c r="F32" i="1"/>
  <c r="H32" i="1" s="1"/>
  <c r="D35" i="1"/>
  <c r="D26" i="1"/>
  <c r="D28" i="1" s="1"/>
  <c r="D34" i="1" s="1"/>
  <c r="E35" i="1"/>
  <c r="E34" i="1"/>
  <c r="H52" i="1"/>
  <c r="D30" i="1" l="1"/>
  <c r="D29" i="1" s="1"/>
  <c r="D33" i="1" s="1"/>
</calcChain>
</file>

<file path=xl/sharedStrings.xml><?xml version="1.0" encoding="utf-8"?>
<sst xmlns="http://schemas.openxmlformats.org/spreadsheetml/2006/main" count="161" uniqueCount="116">
  <si>
    <t>CVR</t>
  </si>
  <si>
    <t>Last 7 Days</t>
  </si>
  <si>
    <t>Prior 7 Days</t>
  </si>
  <si>
    <t xml:space="preserve">Facebook </t>
  </si>
  <si>
    <t xml:space="preserve">Google </t>
  </si>
  <si>
    <t>Direct</t>
  </si>
  <si>
    <t xml:space="preserve">Instagram / referral </t>
  </si>
  <si>
    <t>Paid Ads / FB</t>
  </si>
  <si>
    <t>Google organic</t>
  </si>
  <si>
    <t>Google CPC</t>
  </si>
  <si>
    <t>New</t>
  </si>
  <si>
    <t>Returning</t>
  </si>
  <si>
    <t>% Change</t>
  </si>
  <si>
    <t>Traffic Breakdown</t>
  </si>
  <si>
    <t>Conversion Rate</t>
  </si>
  <si>
    <t>Email</t>
  </si>
  <si>
    <t xml:space="preserve">Sessions </t>
  </si>
  <si>
    <t>Users</t>
  </si>
  <si>
    <t>Bounce Rate</t>
  </si>
  <si>
    <t>Pages / Session</t>
  </si>
  <si>
    <t>Session Duration</t>
  </si>
  <si>
    <t>Conversions</t>
  </si>
  <si>
    <t>Rev</t>
  </si>
  <si>
    <t>Sessions</t>
  </si>
  <si>
    <t>Per Day</t>
  </si>
  <si>
    <t>PURCHASERS!</t>
  </si>
  <si>
    <t>Total Spend</t>
  </si>
  <si>
    <t>Google Analytics Top Traffic Sources</t>
  </si>
  <si>
    <t>Total Revenue</t>
  </si>
  <si>
    <t>MTD</t>
  </si>
  <si>
    <t>Remaining</t>
  </si>
  <si>
    <t>Remaining Days</t>
  </si>
  <si>
    <t>Daily Avg Goal</t>
  </si>
  <si>
    <t>Goal</t>
  </si>
  <si>
    <t>Spend Goal</t>
  </si>
  <si>
    <t>Revenue Goal</t>
  </si>
  <si>
    <t>MTD Spend</t>
  </si>
  <si>
    <t>MTD Rev</t>
  </si>
  <si>
    <t>Overall</t>
  </si>
  <si>
    <t>March 2022</t>
  </si>
  <si>
    <t>April 2022</t>
  </si>
  <si>
    <t>May 2022</t>
  </si>
  <si>
    <t>June 2022</t>
  </si>
  <si>
    <t>Overall Revenue Goal Tracking</t>
  </si>
  <si>
    <t>New Customers</t>
  </si>
  <si>
    <t>Return Customers</t>
  </si>
  <si>
    <t>Total Orders</t>
  </si>
  <si>
    <t>Return %</t>
  </si>
  <si>
    <t>AOV (Avg Order Value)</t>
  </si>
  <si>
    <t>Ad Spend as % of Rev</t>
  </si>
  <si>
    <t>January 2022</t>
  </si>
  <si>
    <t>February 2022</t>
  </si>
  <si>
    <t>Total Customers</t>
  </si>
  <si>
    <t>Expected Results</t>
  </si>
  <si>
    <t>Actual Results</t>
  </si>
  <si>
    <t>Experiments</t>
  </si>
  <si>
    <t>Summer sale - 20% off.</t>
  </si>
  <si>
    <t>IG Followers Gained</t>
  </si>
  <si>
    <t>Email Subs Gained</t>
  </si>
  <si>
    <t>YT Subs Gained</t>
  </si>
  <si>
    <t>Weak</t>
  </si>
  <si>
    <t>Strong</t>
  </si>
  <si>
    <t>Moderate</t>
  </si>
  <si>
    <t>Mid</t>
  </si>
  <si>
    <t>All</t>
  </si>
  <si>
    <t>Funnel</t>
  </si>
  <si>
    <t>Rev (New vs. Return)</t>
  </si>
  <si>
    <t>Conversion / Sales</t>
  </si>
  <si>
    <t>Return Rev %</t>
  </si>
  <si>
    <t>Platform Rev</t>
  </si>
  <si>
    <t>Last Click Rev</t>
  </si>
  <si>
    <t>Platform ROAS</t>
  </si>
  <si>
    <t>Last Click ROAS</t>
  </si>
  <si>
    <t>Impressions</t>
  </si>
  <si>
    <t>CPM</t>
  </si>
  <si>
    <t>Link Clicks</t>
  </si>
  <si>
    <t>CTR</t>
  </si>
  <si>
    <t>CPC</t>
  </si>
  <si>
    <t>Google Analytics</t>
  </si>
  <si>
    <t>Ads Managers</t>
  </si>
  <si>
    <t xml:space="preserve">Top </t>
  </si>
  <si>
    <t xml:space="preserve">300 tags, 250 new followers. </t>
  </si>
  <si>
    <t xml:space="preserve">Bottom </t>
  </si>
  <si>
    <t xml:space="preserve">Total </t>
  </si>
  <si>
    <t>Facebook</t>
  </si>
  <si>
    <t>Google</t>
  </si>
  <si>
    <t>Week over Week</t>
  </si>
  <si>
    <t>Marketing Funnel</t>
  </si>
  <si>
    <t>Awareness</t>
  </si>
  <si>
    <t>Consideration</t>
  </si>
  <si>
    <t>Revenue / Spend / CAC (chi phí / new cus)</t>
  </si>
  <si>
    <t>Target vào FB ads</t>
  </si>
  <si>
    <t>Tìm kiếm new customer</t>
  </si>
  <si>
    <t>Target vào Goggle ads</t>
  </si>
  <si>
    <t>CAC (New)</t>
  </si>
  <si>
    <t>CAC (All)</t>
  </si>
  <si>
    <t>Action Note</t>
  </si>
  <si>
    <t>Tăng nhận thức thương hiệu</t>
  </si>
  <si>
    <t>% of Revenue</t>
  </si>
  <si>
    <t>Cost/Rev</t>
  </si>
  <si>
    <t>Chiến dịch FB ads tăng 50%, sản phẩm discount 20%</t>
  </si>
  <si>
    <t>Tăng CVR (tỷ lệ chuyển đổi) 50%, tăng traffic 50%</t>
  </si>
  <si>
    <t>CVR tăng 120%, doanh thu FB tăng 86%, người dùng tăng 29%.</t>
  </si>
  <si>
    <t>chỉ 26 tags,  vài khách hàng mới</t>
  </si>
  <si>
    <t>3% email , 625 new email, khoảng 50% target</t>
  </si>
  <si>
    <t>CVR lift cho tất cả channel</t>
  </si>
  <si>
    <t xml:space="preserve">Change Users </t>
  </si>
  <si>
    <t>Change Rev</t>
  </si>
  <si>
    <t>Detail FB Ads và GG Ads Attribution Breakdown</t>
  </si>
  <si>
    <t>Traffic Breakdown (so sánh cùng kỳ 7 ngày)</t>
  </si>
  <si>
    <t xml:space="preserve">Marketing Tracking </t>
  </si>
  <si>
    <t>remarketing &amp; up searches - chuyển đổi khách hàng hiện có</t>
  </si>
  <si>
    <t>Đăng nhập email và nhận quà</t>
  </si>
  <si>
    <t>tag friends và nhận sản phẩm mẫu (Instagram)</t>
  </si>
  <si>
    <t xml:space="preserve"> 5% traffic website , ~ 1100 emails.</t>
  </si>
  <si>
    <t>CRV tăng mạnh ở mọi kênh, tận dụng xu hướng mua sắm mùa hè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</si>
</sst>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0.0%"/>
    <numFmt numFmtId="167" formatCode="_(&quot;$&quot;* #,##0.0_);_(&quot;$&quot;* \(#,##0.0\);_(&quot;$&quot;* &quot;-&quot;??_);_(@_)"/>
    <numFmt numFmtId="168" formatCode="_(&quot;$&quot;* #,##0_);_(&quot;$&quot;* \(#,##0\);_(&quot;$&quot;* &quot;-&quot;??_);_(@_)"/>
    <numFmt numFmtId="169" formatCode="0.0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00FF"/>
      <name val="Calibri"/>
      <family val="2"/>
      <scheme val="minor"/>
    </font>
    <font>
      <i/>
      <u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20"/>
      <color theme="7" tint="-0.249977111117893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138">
    <xf numFmtId="0" fontId="0" fillId="0" borderId="0" xfId="0"/>
    <xf numFmtId="0" fontId="0" fillId="0" borderId="0" xfId="0" applyAlignment="1">
      <alignment horizontal="left" indent="1"/>
    </xf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1" fillId="0" borderId="0" xfId="0" applyFont="1" applyBorder="1" applyAlignment="1">
      <alignment horizontal="center"/>
    </xf>
    <xf numFmtId="165" fontId="0" fillId="0" borderId="0" xfId="1" applyNumberFormat="1" applyFont="1"/>
    <xf numFmtId="9" fontId="0" fillId="0" borderId="0" xfId="3" applyFont="1"/>
    <xf numFmtId="166" fontId="0" fillId="0" borderId="0" xfId="3" applyNumberFormat="1" applyFont="1"/>
    <xf numFmtId="0" fontId="5" fillId="3" borderId="0" xfId="0" applyFont="1" applyFill="1" applyAlignment="1">
      <alignment horizontal="center"/>
    </xf>
    <xf numFmtId="0" fontId="5" fillId="5" borderId="0" xfId="0" applyFont="1" applyFill="1" applyAlignment="1">
      <alignment horizontal="center"/>
    </xf>
    <xf numFmtId="0" fontId="5" fillId="5" borderId="0" xfId="0" applyFont="1" applyFill="1" applyBorder="1" applyAlignment="1">
      <alignment horizontal="center"/>
    </xf>
    <xf numFmtId="168" fontId="0" fillId="0" borderId="0" xfId="0" applyNumberFormat="1"/>
    <xf numFmtId="43" fontId="0" fillId="0" borderId="0" xfId="0" applyNumberFormat="1"/>
    <xf numFmtId="165" fontId="0" fillId="0" borderId="0" xfId="0" applyNumberFormat="1"/>
    <xf numFmtId="0" fontId="0" fillId="6" borderId="0" xfId="0" applyFill="1"/>
    <xf numFmtId="168" fontId="0" fillId="0" borderId="5" xfId="0" applyNumberFormat="1" applyBorder="1"/>
    <xf numFmtId="165" fontId="0" fillId="0" borderId="6" xfId="1" applyNumberFormat="1" applyFont="1" applyBorder="1"/>
    <xf numFmtId="168" fontId="6" fillId="0" borderId="6" xfId="2" applyNumberFormat="1" applyFont="1" applyBorder="1"/>
    <xf numFmtId="165" fontId="0" fillId="0" borderId="6" xfId="0" applyNumberFormat="1" applyBorder="1"/>
    <xf numFmtId="168" fontId="0" fillId="0" borderId="6" xfId="0" applyNumberFormat="1" applyBorder="1"/>
    <xf numFmtId="167" fontId="0" fillId="0" borderId="6" xfId="2" applyNumberFormat="1" applyFont="1" applyBorder="1"/>
    <xf numFmtId="9" fontId="0" fillId="0" borderId="7" xfId="3" applyFon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168" fontId="0" fillId="0" borderId="5" xfId="0" applyNumberFormat="1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168" fontId="0" fillId="0" borderId="6" xfId="0" applyNumberFormat="1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49" fontId="0" fillId="0" borderId="5" xfId="0" applyNumberFormat="1" applyBorder="1" applyAlignment="1">
      <alignment horizontal="center"/>
    </xf>
    <xf numFmtId="49" fontId="0" fillId="0" borderId="6" xfId="0" applyNumberFormat="1" applyBorder="1" applyAlignment="1">
      <alignment horizontal="center"/>
    </xf>
    <xf numFmtId="49" fontId="0" fillId="0" borderId="7" xfId="0" applyNumberFormat="1" applyBorder="1" applyAlignment="1">
      <alignment horizontal="center"/>
    </xf>
    <xf numFmtId="168" fontId="6" fillId="0" borderId="5" xfId="2" applyNumberFormat="1" applyFont="1" applyBorder="1"/>
    <xf numFmtId="168" fontId="6" fillId="0" borderId="7" xfId="2" applyNumberFormat="1" applyFont="1" applyBorder="1"/>
    <xf numFmtId="165" fontId="6" fillId="0" borderId="5" xfId="1" applyNumberFormat="1" applyFont="1" applyBorder="1"/>
    <xf numFmtId="0" fontId="1" fillId="0" borderId="5" xfId="0" applyFont="1" applyBorder="1" applyAlignment="1">
      <alignment horizontal="center"/>
    </xf>
    <xf numFmtId="0" fontId="0" fillId="0" borderId="0" xfId="0" applyFont="1" applyBorder="1" applyAlignment="1">
      <alignment horizontal="left"/>
    </xf>
    <xf numFmtId="0" fontId="0" fillId="0" borderId="6" xfId="0" applyFill="1" applyBorder="1"/>
    <xf numFmtId="0" fontId="0" fillId="0" borderId="5" xfId="0" applyFill="1" applyBorder="1"/>
    <xf numFmtId="0" fontId="0" fillId="0" borderId="7" xfId="0" applyFill="1" applyBorder="1"/>
    <xf numFmtId="166" fontId="0" fillId="0" borderId="0" xfId="0" applyNumberFormat="1"/>
    <xf numFmtId="0" fontId="0" fillId="7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2" borderId="0" xfId="0" applyFill="1" applyAlignment="1">
      <alignment horizontal="center"/>
    </xf>
    <xf numFmtId="165" fontId="0" fillId="0" borderId="8" xfId="1" applyNumberFormat="1" applyFont="1" applyBorder="1" applyAlignment="1">
      <alignment horizontal="right"/>
    </xf>
    <xf numFmtId="165" fontId="0" fillId="0" borderId="9" xfId="1" applyNumberFormat="1" applyFont="1" applyBorder="1" applyAlignment="1">
      <alignment horizontal="right"/>
    </xf>
    <xf numFmtId="165" fontId="0" fillId="0" borderId="10" xfId="1" applyNumberFormat="1" applyFont="1" applyBorder="1" applyAlignment="1">
      <alignment horizontal="right"/>
    </xf>
    <xf numFmtId="165" fontId="0" fillId="0" borderId="5" xfId="0" applyNumberFormat="1" applyBorder="1"/>
    <xf numFmtId="165" fontId="0" fillId="0" borderId="7" xfId="0" applyNumberFormat="1" applyBorder="1"/>
    <xf numFmtId="10" fontId="0" fillId="0" borderId="0" xfId="3" applyNumberFormat="1" applyFont="1"/>
    <xf numFmtId="10" fontId="0" fillId="6" borderId="0" xfId="3" applyNumberFormat="1" applyFont="1" applyFill="1"/>
    <xf numFmtId="0" fontId="3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0" fillId="6" borderId="0" xfId="0" applyFill="1" applyAlignment="1">
      <alignment horizontal="center"/>
    </xf>
    <xf numFmtId="0" fontId="11" fillId="8" borderId="0" xfId="0" applyFont="1" applyFill="1"/>
    <xf numFmtId="0" fontId="12" fillId="9" borderId="0" xfId="0" applyFont="1" applyFill="1"/>
    <xf numFmtId="0" fontId="10" fillId="9" borderId="0" xfId="0" applyFont="1" applyFill="1"/>
    <xf numFmtId="0" fontId="0" fillId="9" borderId="0" xfId="0" applyFill="1"/>
    <xf numFmtId="0" fontId="1" fillId="9" borderId="0" xfId="0" applyFont="1" applyFill="1" applyBorder="1" applyAlignment="1">
      <alignment horizontal="center"/>
    </xf>
    <xf numFmtId="0" fontId="0" fillId="10" borderId="12" xfId="0" applyFill="1" applyBorder="1" applyAlignment="1">
      <alignment wrapText="1"/>
    </xf>
    <xf numFmtId="0" fontId="0" fillId="11" borderId="12" xfId="0" applyFill="1" applyBorder="1" applyAlignment="1">
      <alignment wrapText="1"/>
    </xf>
    <xf numFmtId="0" fontId="10" fillId="12" borderId="12" xfId="0" applyFont="1" applyFill="1" applyBorder="1" applyAlignment="1">
      <alignment wrapText="1"/>
    </xf>
    <xf numFmtId="0" fontId="0" fillId="6" borderId="13" xfId="0" applyFill="1" applyBorder="1"/>
    <xf numFmtId="0" fontId="0" fillId="6" borderId="17" xfId="0" applyFill="1" applyBorder="1"/>
    <xf numFmtId="0" fontId="0" fillId="6" borderId="18" xfId="0" applyFill="1" applyBorder="1"/>
    <xf numFmtId="0" fontId="0" fillId="6" borderId="19" xfId="0" applyFill="1" applyBorder="1"/>
    <xf numFmtId="0" fontId="0" fillId="6" borderId="14" xfId="0" applyFill="1" applyBorder="1"/>
    <xf numFmtId="0" fontId="0" fillId="6" borderId="20" xfId="0" applyFill="1" applyBorder="1"/>
    <xf numFmtId="9" fontId="0" fillId="6" borderId="5" xfId="3" applyFont="1" applyFill="1" applyBorder="1"/>
    <xf numFmtId="9" fontId="0" fillId="6" borderId="6" xfId="3" applyFont="1" applyFill="1" applyBorder="1"/>
    <xf numFmtId="9" fontId="0" fillId="6" borderId="7" xfId="3" applyFont="1" applyFill="1" applyBorder="1"/>
    <xf numFmtId="167" fontId="0" fillId="6" borderId="15" xfId="2" applyNumberFormat="1" applyFont="1" applyFill="1" applyBorder="1"/>
    <xf numFmtId="0" fontId="0" fillId="0" borderId="9" xfId="0" applyBorder="1"/>
    <xf numFmtId="0" fontId="0" fillId="13" borderId="15" xfId="0" applyFill="1" applyBorder="1"/>
    <xf numFmtId="0" fontId="5" fillId="14" borderId="0" xfId="0" applyFont="1" applyFill="1" applyAlignment="1">
      <alignment horizontal="center"/>
    </xf>
    <xf numFmtId="168" fontId="0" fillId="15" borderId="5" xfId="2" applyNumberFormat="1" applyFont="1" applyFill="1" applyBorder="1"/>
    <xf numFmtId="168" fontId="0" fillId="15" borderId="6" xfId="2" applyNumberFormat="1" applyFont="1" applyFill="1" applyBorder="1"/>
    <xf numFmtId="168" fontId="0" fillId="15" borderId="7" xfId="2" applyNumberFormat="1" applyFont="1" applyFill="1" applyBorder="1"/>
    <xf numFmtId="0" fontId="6" fillId="15" borderId="5" xfId="0" applyFont="1" applyFill="1" applyBorder="1"/>
    <xf numFmtId="0" fontId="9" fillId="15" borderId="6" xfId="0" applyFont="1" applyFill="1" applyBorder="1"/>
    <xf numFmtId="0" fontId="0" fillId="15" borderId="6" xfId="0" applyFill="1" applyBorder="1"/>
    <xf numFmtId="0" fontId="0" fillId="15" borderId="5" xfId="0" applyFill="1" applyBorder="1"/>
    <xf numFmtId="0" fontId="0" fillId="15" borderId="7" xfId="0" applyFill="1" applyBorder="1"/>
    <xf numFmtId="165" fontId="0" fillId="15" borderId="5" xfId="1" applyNumberFormat="1" applyFont="1" applyFill="1" applyBorder="1"/>
    <xf numFmtId="165" fontId="0" fillId="15" borderId="6" xfId="1" applyNumberFormat="1" applyFont="1" applyFill="1" applyBorder="1"/>
    <xf numFmtId="165" fontId="0" fillId="15" borderId="7" xfId="1" applyNumberFormat="1" applyFont="1" applyFill="1" applyBorder="1"/>
    <xf numFmtId="168" fontId="0" fillId="16" borderId="5" xfId="0" applyNumberFormat="1" applyFill="1" applyBorder="1"/>
    <xf numFmtId="165" fontId="0" fillId="16" borderId="6" xfId="1" applyNumberFormat="1" applyFont="1" applyFill="1" applyBorder="1"/>
    <xf numFmtId="168" fontId="6" fillId="16" borderId="6" xfId="2" applyNumberFormat="1" applyFont="1" applyFill="1" applyBorder="1"/>
    <xf numFmtId="165" fontId="4" fillId="16" borderId="5" xfId="1" applyNumberFormat="1" applyFont="1" applyFill="1" applyBorder="1"/>
    <xf numFmtId="165" fontId="0" fillId="16" borderId="6" xfId="0" applyNumberFormat="1" applyFill="1" applyBorder="1"/>
    <xf numFmtId="9" fontId="6" fillId="16" borderId="7" xfId="3" applyFont="1" applyFill="1" applyBorder="1"/>
    <xf numFmtId="168" fontId="0" fillId="16" borderId="6" xfId="0" applyNumberFormat="1" applyFill="1" applyBorder="1"/>
    <xf numFmtId="167" fontId="0" fillId="16" borderId="6" xfId="2" applyNumberFormat="1" applyFont="1" applyFill="1" applyBorder="1"/>
    <xf numFmtId="9" fontId="0" fillId="16" borderId="7" xfId="3" applyFont="1" applyFill="1" applyBorder="1"/>
    <xf numFmtId="165" fontId="0" fillId="16" borderId="11" xfId="1" applyNumberFormat="1" applyFont="1" applyFill="1" applyBorder="1"/>
    <xf numFmtId="165" fontId="0" fillId="16" borderId="4" xfId="1" applyNumberFormat="1" applyFont="1" applyFill="1" applyBorder="1"/>
    <xf numFmtId="165" fontId="0" fillId="16" borderId="7" xfId="1" applyNumberFormat="1" applyFont="1" applyFill="1" applyBorder="1"/>
    <xf numFmtId="0" fontId="2" fillId="0" borderId="12" xfId="0" applyFont="1" applyBorder="1"/>
    <xf numFmtId="0" fontId="2" fillId="0" borderId="12" xfId="0" applyFont="1" applyBorder="1" applyAlignment="1">
      <alignment horizontal="center"/>
    </xf>
    <xf numFmtId="0" fontId="3" fillId="0" borderId="12" xfId="0" applyFont="1" applyBorder="1"/>
    <xf numFmtId="0" fontId="0" fillId="0" borderId="12" xfId="0" applyFont="1" applyBorder="1"/>
    <xf numFmtId="165" fontId="6" fillId="0" borderId="12" xfId="1" applyNumberFormat="1" applyFont="1" applyBorder="1"/>
    <xf numFmtId="165" fontId="0" fillId="0" borderId="12" xfId="1" applyNumberFormat="1" applyFont="1" applyBorder="1"/>
    <xf numFmtId="166" fontId="3" fillId="0" borderId="12" xfId="3" applyNumberFormat="1" applyFont="1" applyBorder="1"/>
    <xf numFmtId="0" fontId="7" fillId="0" borderId="12" xfId="0" applyFont="1" applyBorder="1" applyAlignment="1">
      <alignment horizontal="center"/>
    </xf>
    <xf numFmtId="0" fontId="0" fillId="0" borderId="12" xfId="0" applyBorder="1"/>
    <xf numFmtId="166" fontId="0" fillId="0" borderId="12" xfId="3" applyNumberFormat="1" applyFont="1" applyBorder="1"/>
    <xf numFmtId="43" fontId="0" fillId="0" borderId="12" xfId="1" applyFont="1" applyBorder="1"/>
    <xf numFmtId="164" fontId="0" fillId="0" borderId="12" xfId="1" applyNumberFormat="1" applyFont="1" applyBorder="1"/>
    <xf numFmtId="166" fontId="0" fillId="4" borderId="12" xfId="3" applyNumberFormat="1" applyFont="1" applyFill="1" applyBorder="1"/>
    <xf numFmtId="168" fontId="0" fillId="0" borderId="12" xfId="2" applyNumberFormat="1" applyFont="1" applyBorder="1"/>
    <xf numFmtId="9" fontId="3" fillId="2" borderId="12" xfId="3" applyFont="1" applyFill="1" applyBorder="1"/>
    <xf numFmtId="0" fontId="7" fillId="0" borderId="12" xfId="0" applyFont="1" applyBorder="1"/>
    <xf numFmtId="9" fontId="3" fillId="0" borderId="12" xfId="3" applyFont="1" applyBorder="1"/>
    <xf numFmtId="44" fontId="0" fillId="0" borderId="12" xfId="2" applyNumberFormat="1" applyFont="1" applyBorder="1"/>
    <xf numFmtId="44" fontId="0" fillId="0" borderId="12" xfId="0" applyNumberFormat="1" applyBorder="1"/>
    <xf numFmtId="168" fontId="0" fillId="0" borderId="12" xfId="0" applyNumberFormat="1" applyBorder="1"/>
    <xf numFmtId="169" fontId="0" fillId="0" borderId="12" xfId="0" applyNumberFormat="1" applyBorder="1"/>
    <xf numFmtId="0" fontId="0" fillId="0" borderId="12" xfId="0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49" fontId="1" fillId="4" borderId="1" xfId="0" applyNumberFormat="1" applyFont="1" applyFill="1" applyBorder="1" applyAlignment="1">
      <alignment horizontal="center"/>
    </xf>
    <xf numFmtId="49" fontId="1" fillId="4" borderId="3" xfId="0" applyNumberFormat="1" applyFont="1" applyFill="1" applyBorder="1" applyAlignment="1">
      <alignment horizontal="center"/>
    </xf>
    <xf numFmtId="49" fontId="1" fillId="4" borderId="2" xfId="0" applyNumberFormat="1" applyFont="1" applyFill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10" borderId="13" xfId="0" applyFont="1" applyFill="1" applyBorder="1" applyAlignment="1">
      <alignment horizontal="center" vertical="center" wrapText="1"/>
    </xf>
    <xf numFmtId="0" fontId="1" fillId="10" borderId="14" xfId="0" applyFont="1" applyFill="1" applyBorder="1" applyAlignment="1">
      <alignment horizontal="center" vertical="center" wrapText="1"/>
    </xf>
    <xf numFmtId="0" fontId="1" fillId="11" borderId="13" xfId="0" applyFont="1" applyFill="1" applyBorder="1" applyAlignment="1">
      <alignment horizontal="center" vertical="center" wrapText="1"/>
    </xf>
    <xf numFmtId="0" fontId="1" fillId="11" borderId="14" xfId="0" applyFont="1" applyFill="1" applyBorder="1" applyAlignment="1">
      <alignment horizontal="center" vertical="center" wrapText="1"/>
    </xf>
    <xf numFmtId="0" fontId="5" fillId="12" borderId="13" xfId="0" applyFont="1" applyFill="1" applyBorder="1" applyAlignment="1">
      <alignment horizontal="center" vertical="center" wrapText="1"/>
    </xf>
    <xf numFmtId="0" fontId="5" fillId="12" borderId="14" xfId="0" applyFont="1" applyFill="1" applyBorder="1" applyAlignment="1">
      <alignment horizontal="center" vertical="center" wrapText="1"/>
    </xf>
    <xf numFmtId="0" fontId="1" fillId="0" borderId="16" xfId="0" applyFont="1" applyBorder="1" applyAlignment="1">
      <alignment horizontal="center"/>
    </xf>
    <xf numFmtId="0" fontId="1" fillId="0" borderId="10" xfId="0" applyFont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298450</xdr:colOff>
      <xdr:row>3</xdr:row>
      <xdr:rowOff>195917</xdr:rowOff>
    </xdr:from>
    <xdr:to>
      <xdr:col>3</xdr:col>
      <xdr:colOff>774699</xdr:colOff>
      <xdr:row>7</xdr:row>
      <xdr:rowOff>415058</xdr:rowOff>
    </xdr:to>
    <xdr:sp macro="" textlink="">
      <xdr:nvSpPr>
        <xdr:cNvPr id="2" name="Flowchart: Merge 1">
          <a:extLst>
            <a:ext uri="{FF2B5EF4-FFF2-40B4-BE49-F238E27FC236}">
              <a16:creationId xmlns:a16="http://schemas.microsoft.com/office/drawing/2014/main" id="{818D4E47-F0C3-4B7E-91B2-27CF4056FFFF}"/>
            </a:ext>
          </a:extLst>
        </xdr:cNvPr>
        <xdr:cNvSpPr/>
      </xdr:nvSpPr>
      <xdr:spPr>
        <a:xfrm>
          <a:off x="1231900" y="900767"/>
          <a:ext cx="1822449" cy="1520891"/>
        </a:xfrm>
        <a:prstGeom prst="flowChartMerge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431800</xdr:colOff>
      <xdr:row>78</xdr:row>
      <xdr:rowOff>6350</xdr:rowOff>
    </xdr:from>
    <xdr:to>
      <xdr:col>9</xdr:col>
      <xdr:colOff>787400</xdr:colOff>
      <xdr:row>83</xdr:row>
      <xdr:rowOff>95250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E65A59E9-C56D-4D6B-8E42-C4785A1EED01}"/>
            </a:ext>
          </a:extLst>
        </xdr:cNvPr>
        <xdr:cNvSpPr/>
      </xdr:nvSpPr>
      <xdr:spPr>
        <a:xfrm>
          <a:off x="5867400" y="16059150"/>
          <a:ext cx="3232150" cy="1009650"/>
        </a:xfrm>
        <a:prstGeom prst="rect">
          <a:avLst/>
        </a:prstGeom>
        <a:solidFill>
          <a:schemeClr val="accent6"/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 b="0" i="1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Nhận</a:t>
          </a:r>
          <a:r>
            <a:rPr lang="en-US" sz="1100" b="0" i="1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định:</a:t>
          </a:r>
        </a:p>
        <a:p>
          <a:pPr algn="l"/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CVR lift chủ yếu tới từ khách hàng return</a:t>
          </a:r>
          <a:r>
            <a:rPr lang="en-US"/>
            <a:t> </a:t>
          </a:r>
        </a:p>
        <a:p>
          <a:pPr algn="l"/>
          <a:r>
            <a:rPr lang="en-US" sz="1100"/>
            <a:t>--&gt;</a:t>
          </a:r>
          <a:r>
            <a:rPr lang="en-US" sz="1100" baseline="0"/>
            <a:t> những khách hàng sẵn có luôn là tài nguyên quý nhất. Bên cạnh đó việc liên tục mở rộng khách hàng new cũng là một nhiệm vụ quan trọng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38F85-C172-4A8D-8ABA-601B56FF23A8}">
  <dimension ref="A1:S104"/>
  <sheetViews>
    <sheetView tabSelected="1" zoomScaleNormal="100" workbookViewId="0">
      <selection activeCell="L47" sqref="L47"/>
    </sheetView>
  </sheetViews>
  <sheetFormatPr defaultRowHeight="14.5" x14ac:dyDescent="0.35"/>
  <cols>
    <col min="2" max="2" width="4.6328125" customWidth="1"/>
    <col min="3" max="3" width="19.26953125" customWidth="1"/>
    <col min="4" max="5" width="14.36328125" customWidth="1"/>
    <col min="6" max="6" width="16.453125" customWidth="1"/>
    <col min="7" max="7" width="14.36328125" customWidth="1"/>
    <col min="8" max="8" width="14.08984375" customWidth="1"/>
    <col min="9" max="9" width="12.7265625" customWidth="1"/>
    <col min="10" max="10" width="14.36328125" customWidth="1"/>
    <col min="11" max="11" width="25" customWidth="1"/>
    <col min="12" max="13" width="15.453125" customWidth="1"/>
  </cols>
  <sheetData>
    <row r="1" spans="1:12" s="59" customFormat="1" ht="26" x14ac:dyDescent="0.6">
      <c r="A1" s="56">
        <v>1</v>
      </c>
      <c r="B1" s="57" t="s">
        <v>110</v>
      </c>
      <c r="C1" s="58"/>
      <c r="D1" s="58"/>
    </row>
    <row r="2" spans="1:12" ht="15" thickBot="1" x14ac:dyDescent="0.4">
      <c r="B2" s="2"/>
      <c r="C2" s="128" t="s">
        <v>87</v>
      </c>
      <c r="D2" s="129"/>
    </row>
    <row r="3" spans="1:12" ht="14.5" customHeight="1" x14ac:dyDescent="0.35">
      <c r="C3" s="64"/>
      <c r="D3" s="65"/>
      <c r="E3" s="130" t="s">
        <v>88</v>
      </c>
      <c r="F3" s="61" t="s">
        <v>91</v>
      </c>
    </row>
    <row r="4" spans="1:12" ht="29.5" thickBot="1" x14ac:dyDescent="0.4">
      <c r="C4" s="66"/>
      <c r="D4" s="67"/>
      <c r="E4" s="131"/>
      <c r="F4" s="61" t="s">
        <v>97</v>
      </c>
    </row>
    <row r="5" spans="1:12" x14ac:dyDescent="0.35">
      <c r="B5" s="5"/>
      <c r="C5" s="66"/>
      <c r="D5" s="67"/>
      <c r="E5" s="132" t="s">
        <v>89</v>
      </c>
      <c r="F5" s="62" t="s">
        <v>91</v>
      </c>
    </row>
    <row r="6" spans="1:12" ht="29.5" thickBot="1" x14ac:dyDescent="0.4">
      <c r="C6" s="66"/>
      <c r="D6" s="67"/>
      <c r="E6" s="133"/>
      <c r="F6" s="62" t="s">
        <v>92</v>
      </c>
    </row>
    <row r="7" spans="1:12" ht="29" x14ac:dyDescent="0.35">
      <c r="C7" s="66"/>
      <c r="D7" s="67"/>
      <c r="E7" s="134" t="s">
        <v>21</v>
      </c>
      <c r="F7" s="63" t="s">
        <v>93</v>
      </c>
    </row>
    <row r="8" spans="1:12" ht="58.5" thickBot="1" x14ac:dyDescent="0.4">
      <c r="C8" s="68"/>
      <c r="D8" s="69"/>
      <c r="E8" s="135"/>
      <c r="F8" s="63" t="s">
        <v>111</v>
      </c>
    </row>
    <row r="9" spans="1:12" x14ac:dyDescent="0.35">
      <c r="C9" s="136" t="s">
        <v>25</v>
      </c>
      <c r="D9" s="137"/>
    </row>
    <row r="11" spans="1:12" s="59" customFormat="1" ht="26" x14ac:dyDescent="0.6">
      <c r="A11" s="56">
        <v>2</v>
      </c>
      <c r="B11" s="57" t="s">
        <v>90</v>
      </c>
      <c r="G11" s="60"/>
      <c r="H11" s="60"/>
    </row>
    <row r="12" spans="1:12" x14ac:dyDescent="0.35">
      <c r="G12" s="6"/>
      <c r="H12" s="6"/>
    </row>
    <row r="13" spans="1:12" x14ac:dyDescent="0.35">
      <c r="D13" s="122" t="s">
        <v>43</v>
      </c>
      <c r="E13" s="123"/>
      <c r="F13" s="123"/>
      <c r="G13" s="123"/>
      <c r="H13" s="123"/>
      <c r="I13" s="124"/>
    </row>
    <row r="14" spans="1:12" x14ac:dyDescent="0.35">
      <c r="D14" s="10" t="s">
        <v>34</v>
      </c>
      <c r="E14" s="10" t="s">
        <v>35</v>
      </c>
      <c r="F14" s="76" t="s">
        <v>98</v>
      </c>
      <c r="G14" s="10" t="s">
        <v>36</v>
      </c>
      <c r="H14" s="10" t="s">
        <v>37</v>
      </c>
      <c r="I14" s="76" t="s">
        <v>98</v>
      </c>
    </row>
    <row r="15" spans="1:12" x14ac:dyDescent="0.35">
      <c r="C15" s="31" t="s">
        <v>50</v>
      </c>
      <c r="D15" s="34">
        <v>20000</v>
      </c>
      <c r="E15" s="34">
        <v>60000</v>
      </c>
      <c r="F15" s="70">
        <f t="shared" ref="F15:F20" si="0">D15/E15</f>
        <v>0.33333333333333331</v>
      </c>
      <c r="G15" s="77">
        <v>15302</v>
      </c>
      <c r="H15" s="77">
        <v>41065</v>
      </c>
      <c r="I15" s="70">
        <f t="shared" ref="I15:I20" si="1">G15/H15</f>
        <v>0.37262875928406186</v>
      </c>
      <c r="K15" s="13"/>
      <c r="L15" s="8"/>
    </row>
    <row r="16" spans="1:12" x14ac:dyDescent="0.35">
      <c r="C16" s="32" t="s">
        <v>51</v>
      </c>
      <c r="D16" s="19">
        <v>40000</v>
      </c>
      <c r="E16" s="19">
        <v>125000</v>
      </c>
      <c r="F16" s="71">
        <f t="shared" si="0"/>
        <v>0.32</v>
      </c>
      <c r="G16" s="78">
        <v>37102</v>
      </c>
      <c r="H16" s="78">
        <v>91035</v>
      </c>
      <c r="I16" s="71">
        <f t="shared" si="1"/>
        <v>0.40755753281704837</v>
      </c>
    </row>
    <row r="17" spans="3:10" x14ac:dyDescent="0.35">
      <c r="C17" s="32" t="s">
        <v>39</v>
      </c>
      <c r="D17" s="19">
        <v>50000</v>
      </c>
      <c r="E17" s="19">
        <v>200000</v>
      </c>
      <c r="F17" s="71">
        <f t="shared" si="0"/>
        <v>0.25</v>
      </c>
      <c r="G17" s="78">
        <v>42206</v>
      </c>
      <c r="H17" s="78">
        <v>133056</v>
      </c>
      <c r="I17" s="71">
        <f t="shared" si="1"/>
        <v>0.31720478595478596</v>
      </c>
    </row>
    <row r="18" spans="3:10" x14ac:dyDescent="0.35">
      <c r="C18" s="32" t="s">
        <v>40</v>
      </c>
      <c r="D18" s="19">
        <v>60000</v>
      </c>
      <c r="E18" s="19">
        <v>225000</v>
      </c>
      <c r="F18" s="71">
        <f t="shared" si="0"/>
        <v>0.26666666666666666</v>
      </c>
      <c r="G18" s="78">
        <v>65012</v>
      </c>
      <c r="H18" s="78">
        <v>189000</v>
      </c>
      <c r="I18" s="71">
        <f t="shared" si="1"/>
        <v>0.343978835978836</v>
      </c>
    </row>
    <row r="19" spans="3:10" x14ac:dyDescent="0.35">
      <c r="C19" s="32" t="s">
        <v>41</v>
      </c>
      <c r="D19" s="19">
        <v>75000</v>
      </c>
      <c r="E19" s="19">
        <v>250000</v>
      </c>
      <c r="F19" s="71">
        <f t="shared" si="0"/>
        <v>0.3</v>
      </c>
      <c r="G19" s="78">
        <v>71023</v>
      </c>
      <c r="H19" s="78">
        <v>260520</v>
      </c>
      <c r="I19" s="71">
        <f t="shared" si="1"/>
        <v>0.27262014432673115</v>
      </c>
    </row>
    <row r="20" spans="3:10" x14ac:dyDescent="0.35">
      <c r="C20" s="33" t="s">
        <v>42</v>
      </c>
      <c r="D20" s="35">
        <v>100000</v>
      </c>
      <c r="E20" s="35">
        <v>300000</v>
      </c>
      <c r="F20" s="72">
        <f t="shared" si="0"/>
        <v>0.33333333333333331</v>
      </c>
      <c r="G20" s="79">
        <v>40709</v>
      </c>
      <c r="H20" s="79">
        <v>165981</v>
      </c>
      <c r="I20" s="72">
        <f t="shared" si="1"/>
        <v>0.24526301203149758</v>
      </c>
    </row>
    <row r="21" spans="3:10" x14ac:dyDescent="0.35">
      <c r="H21" s="6"/>
      <c r="I21" s="6"/>
    </row>
    <row r="22" spans="3:10" x14ac:dyDescent="0.35">
      <c r="H22" s="6"/>
      <c r="I22" s="6"/>
    </row>
    <row r="23" spans="3:10" x14ac:dyDescent="0.35">
      <c r="D23" s="125" t="s">
        <v>42</v>
      </c>
      <c r="E23" s="126"/>
      <c r="F23" s="126"/>
      <c r="G23" s="126"/>
      <c r="H23" s="127"/>
      <c r="I23" s="6"/>
    </row>
    <row r="24" spans="3:10" x14ac:dyDescent="0.35">
      <c r="D24" s="11" t="s">
        <v>33</v>
      </c>
      <c r="E24" s="11" t="s">
        <v>29</v>
      </c>
      <c r="F24" s="11" t="s">
        <v>30</v>
      </c>
      <c r="G24" s="11" t="s">
        <v>31</v>
      </c>
      <c r="H24" s="12" t="s">
        <v>32</v>
      </c>
      <c r="I24" s="6"/>
    </row>
    <row r="25" spans="3:10" x14ac:dyDescent="0.35">
      <c r="C25" s="24" t="s">
        <v>28</v>
      </c>
      <c r="D25" s="88">
        <f>E20</f>
        <v>300000</v>
      </c>
      <c r="E25" s="17">
        <f>H20</f>
        <v>165981</v>
      </c>
      <c r="F25" s="17">
        <f>D25-E25</f>
        <v>134019</v>
      </c>
      <c r="G25" s="80">
        <v>12</v>
      </c>
      <c r="H25" s="27">
        <f>F25/G25</f>
        <v>11168.25</v>
      </c>
      <c r="I25" s="6"/>
      <c r="J25" s="13"/>
    </row>
    <row r="26" spans="3:10" x14ac:dyDescent="0.35">
      <c r="C26" s="25" t="s">
        <v>46</v>
      </c>
      <c r="D26" s="89">
        <f>D25/D27</f>
        <v>2112.676056338028</v>
      </c>
      <c r="E26" s="18">
        <f>E25/E27</f>
        <v>1257.4318181818182</v>
      </c>
      <c r="F26" s="25"/>
      <c r="G26" s="82"/>
      <c r="H26" s="28"/>
      <c r="I26" s="6"/>
    </row>
    <row r="27" spans="3:10" x14ac:dyDescent="0.35">
      <c r="C27" s="25" t="s">
        <v>48</v>
      </c>
      <c r="D27" s="90">
        <v>142</v>
      </c>
      <c r="E27" s="19">
        <v>132</v>
      </c>
      <c r="F27" s="25"/>
      <c r="G27" s="82"/>
      <c r="H27" s="28"/>
      <c r="I27" s="6"/>
    </row>
    <row r="28" spans="3:10" x14ac:dyDescent="0.35">
      <c r="C28" s="24" t="s">
        <v>52</v>
      </c>
      <c r="D28" s="91">
        <f>D26/1.2</f>
        <v>1760.5633802816901</v>
      </c>
      <c r="E28" s="36">
        <f>E26/1.2</f>
        <v>1047.8598484848485</v>
      </c>
      <c r="F28" s="24"/>
      <c r="G28" s="83"/>
      <c r="H28" s="37"/>
      <c r="I28" s="6"/>
    </row>
    <row r="29" spans="3:10" x14ac:dyDescent="0.35">
      <c r="C29" s="25" t="s">
        <v>44</v>
      </c>
      <c r="D29" s="89">
        <f>D28-D30</f>
        <v>1320.4225352112676</v>
      </c>
      <c r="E29" s="20">
        <v>660</v>
      </c>
      <c r="F29" s="25"/>
      <c r="G29" s="82"/>
      <c r="H29" s="28"/>
      <c r="I29" s="6"/>
      <c r="J29" s="15"/>
    </row>
    <row r="30" spans="3:10" x14ac:dyDescent="0.35">
      <c r="C30" s="25" t="s">
        <v>45</v>
      </c>
      <c r="D30" s="92">
        <f>D28*D31</f>
        <v>440.14084507042253</v>
      </c>
      <c r="E30" s="18">
        <v>388</v>
      </c>
      <c r="F30" s="25"/>
      <c r="G30" s="82"/>
      <c r="H30" s="28"/>
      <c r="I30" s="6"/>
      <c r="J30" s="14"/>
    </row>
    <row r="31" spans="3:10" x14ac:dyDescent="0.35">
      <c r="C31" s="26" t="s">
        <v>47</v>
      </c>
      <c r="D31" s="93">
        <v>0.25</v>
      </c>
      <c r="E31" s="23">
        <f>E30/E28</f>
        <v>0.37027852585536897</v>
      </c>
      <c r="F31" s="26"/>
      <c r="G31" s="84"/>
      <c r="H31" s="30"/>
      <c r="I31" s="6"/>
    </row>
    <row r="32" spans="3:10" ht="15" thickBot="1" x14ac:dyDescent="0.4">
      <c r="C32" s="25" t="s">
        <v>26</v>
      </c>
      <c r="D32" s="94">
        <f>D20</f>
        <v>100000</v>
      </c>
      <c r="E32" s="21">
        <f>G20</f>
        <v>40709</v>
      </c>
      <c r="F32" s="21">
        <f>D32-E32</f>
        <v>59291</v>
      </c>
      <c r="G32" s="81">
        <f>G25</f>
        <v>12</v>
      </c>
      <c r="H32" s="29">
        <f>F32/G32</f>
        <v>4940.916666666667</v>
      </c>
      <c r="I32" s="6"/>
      <c r="J32" s="15"/>
    </row>
    <row r="33" spans="1:19" ht="15" thickBot="1" x14ac:dyDescent="0.4">
      <c r="C33" s="75" t="s">
        <v>94</v>
      </c>
      <c r="D33" s="73">
        <f>D32/D29</f>
        <v>75.733333333333334</v>
      </c>
      <c r="E33" s="73">
        <f>E32/E29</f>
        <v>61.68030303030303</v>
      </c>
      <c r="F33" s="74"/>
      <c r="G33" s="82"/>
      <c r="H33" s="28"/>
      <c r="I33" s="6"/>
      <c r="J33" s="15"/>
    </row>
    <row r="34" spans="1:19" x14ac:dyDescent="0.35">
      <c r="C34" s="25" t="s">
        <v>95</v>
      </c>
      <c r="D34" s="95">
        <f>D32/D28</f>
        <v>56.800000000000004</v>
      </c>
      <c r="E34" s="22">
        <f>E32/E28</f>
        <v>38.849661105789217</v>
      </c>
      <c r="F34" s="25"/>
      <c r="G34" s="82"/>
      <c r="H34" s="28"/>
      <c r="I34" s="6"/>
    </row>
    <row r="35" spans="1:19" x14ac:dyDescent="0.35">
      <c r="A35" t="s">
        <v>99</v>
      </c>
      <c r="C35" s="26" t="s">
        <v>49</v>
      </c>
      <c r="D35" s="96">
        <f>D32/D25</f>
        <v>0.33333333333333331</v>
      </c>
      <c r="E35" s="23">
        <f>E32/E25</f>
        <v>0.24526301203149758</v>
      </c>
      <c r="F35" s="26"/>
      <c r="G35" s="84"/>
      <c r="H35" s="30"/>
      <c r="I35" s="6"/>
    </row>
    <row r="36" spans="1:19" x14ac:dyDescent="0.35">
      <c r="C36" s="40" t="s">
        <v>57</v>
      </c>
      <c r="D36" s="97">
        <v>6000</v>
      </c>
      <c r="E36" s="85">
        <v>3205</v>
      </c>
      <c r="F36" s="49">
        <f>D36-E36</f>
        <v>2795</v>
      </c>
      <c r="G36" s="83">
        <f>G32</f>
        <v>12</v>
      </c>
      <c r="H36" s="46">
        <f>F36/G36</f>
        <v>232.91666666666666</v>
      </c>
      <c r="I36" s="6"/>
      <c r="J36" s="14"/>
    </row>
    <row r="37" spans="1:19" x14ac:dyDescent="0.35">
      <c r="C37" s="39" t="s">
        <v>58</v>
      </c>
      <c r="D37" s="98">
        <v>2500</v>
      </c>
      <c r="E37" s="86">
        <v>1750</v>
      </c>
      <c r="F37" s="20">
        <f>D37-E37</f>
        <v>750</v>
      </c>
      <c r="G37" s="82">
        <f>G32</f>
        <v>12</v>
      </c>
      <c r="H37" s="47">
        <f>F37/G37</f>
        <v>62.5</v>
      </c>
      <c r="I37" s="6"/>
      <c r="J37" s="14"/>
      <c r="K37" s="14"/>
    </row>
    <row r="38" spans="1:19" x14ac:dyDescent="0.35">
      <c r="C38" s="41" t="s">
        <v>59</v>
      </c>
      <c r="D38" s="99">
        <v>500</v>
      </c>
      <c r="E38" s="87">
        <v>113</v>
      </c>
      <c r="F38" s="50">
        <f>D38-E38</f>
        <v>387</v>
      </c>
      <c r="G38" s="84">
        <f>G25</f>
        <v>12</v>
      </c>
      <c r="H38" s="48">
        <f>F38/G38</f>
        <v>32.25</v>
      </c>
    </row>
    <row r="39" spans="1:19" x14ac:dyDescent="0.35">
      <c r="G39" s="6"/>
      <c r="H39" s="6"/>
    </row>
    <row r="40" spans="1:19" s="59" customFormat="1" ht="26" x14ac:dyDescent="0.6">
      <c r="A40" s="56">
        <v>3</v>
      </c>
      <c r="B40" s="57" t="s">
        <v>96</v>
      </c>
      <c r="G40" s="60"/>
      <c r="H40" s="60"/>
    </row>
    <row r="41" spans="1:19" x14ac:dyDescent="0.35">
      <c r="G41" s="6"/>
      <c r="H41" s="6"/>
    </row>
    <row r="42" spans="1:19" x14ac:dyDescent="0.35">
      <c r="C42" s="3" t="s">
        <v>55</v>
      </c>
      <c r="F42" s="3" t="s">
        <v>65</v>
      </c>
      <c r="G42" s="3" t="s">
        <v>53</v>
      </c>
      <c r="H42" s="6"/>
      <c r="J42" s="14"/>
      <c r="K42" s="4" t="s">
        <v>38</v>
      </c>
      <c r="L42" s="3" t="s">
        <v>54</v>
      </c>
    </row>
    <row r="43" spans="1:19" x14ac:dyDescent="0.35">
      <c r="C43" t="s">
        <v>100</v>
      </c>
      <c r="F43" s="55" t="s">
        <v>64</v>
      </c>
      <c r="G43" s="38" t="s">
        <v>101</v>
      </c>
      <c r="I43" s="6"/>
      <c r="K43" s="44" t="s">
        <v>61</v>
      </c>
      <c r="L43" s="16" t="s">
        <v>102</v>
      </c>
      <c r="M43" s="16"/>
      <c r="N43" s="16"/>
      <c r="O43" s="16"/>
      <c r="P43" s="16"/>
      <c r="Q43" s="16"/>
      <c r="R43" s="16"/>
      <c r="S43" s="16"/>
    </row>
    <row r="44" spans="1:19" x14ac:dyDescent="0.35">
      <c r="C44" t="s">
        <v>113</v>
      </c>
      <c r="F44" s="55" t="s">
        <v>80</v>
      </c>
      <c r="G44" t="s">
        <v>81</v>
      </c>
      <c r="I44" s="6"/>
      <c r="K44" s="43" t="s">
        <v>60</v>
      </c>
      <c r="L44" s="16" t="s">
        <v>103</v>
      </c>
      <c r="M44" s="16"/>
      <c r="N44" s="16"/>
      <c r="O44" s="16"/>
      <c r="P44" s="16"/>
      <c r="Q44" s="16"/>
      <c r="R44" s="16"/>
      <c r="S44" s="16"/>
    </row>
    <row r="45" spans="1:19" x14ac:dyDescent="0.35">
      <c r="C45" t="s">
        <v>112</v>
      </c>
      <c r="F45" s="55" t="s">
        <v>63</v>
      </c>
      <c r="G45" s="38" t="s">
        <v>114</v>
      </c>
      <c r="I45" s="6"/>
      <c r="K45" s="45" t="s">
        <v>62</v>
      </c>
      <c r="L45" s="16" t="s">
        <v>104</v>
      </c>
      <c r="M45" s="16"/>
      <c r="N45" s="16"/>
      <c r="O45" s="16"/>
      <c r="P45" s="16"/>
      <c r="Q45" s="16"/>
      <c r="R45" s="16"/>
      <c r="S45" s="16"/>
    </row>
    <row r="46" spans="1:19" x14ac:dyDescent="0.35">
      <c r="C46" t="s">
        <v>56</v>
      </c>
      <c r="E46" s="14"/>
      <c r="F46" s="55" t="s">
        <v>82</v>
      </c>
      <c r="G46" s="38" t="s">
        <v>105</v>
      </c>
      <c r="H46" s="6"/>
      <c r="K46" s="44" t="s">
        <v>61</v>
      </c>
      <c r="L46" s="16" t="s">
        <v>115</v>
      </c>
      <c r="M46" s="16"/>
      <c r="N46" s="16"/>
      <c r="O46" s="16"/>
      <c r="P46" s="16"/>
      <c r="Q46" s="16"/>
      <c r="R46" s="16"/>
      <c r="S46" s="16"/>
    </row>
    <row r="48" spans="1:19" s="59" customFormat="1" ht="26" x14ac:dyDescent="0.6">
      <c r="A48" s="56">
        <v>4</v>
      </c>
      <c r="B48" s="57" t="s">
        <v>109</v>
      </c>
      <c r="G48" s="60"/>
      <c r="H48" s="60"/>
    </row>
    <row r="49" spans="3:17" x14ac:dyDescent="0.35">
      <c r="J49" s="3"/>
    </row>
    <row r="50" spans="3:17" x14ac:dyDescent="0.35">
      <c r="C50" s="3" t="s">
        <v>13</v>
      </c>
      <c r="J50" s="3"/>
      <c r="K50" s="3"/>
      <c r="L50" s="3"/>
      <c r="M50" s="3"/>
      <c r="N50" s="3"/>
      <c r="O50" s="3"/>
      <c r="P50" s="3"/>
    </row>
    <row r="51" spans="3:17" x14ac:dyDescent="0.35">
      <c r="C51" s="100"/>
      <c r="D51" s="101" t="s">
        <v>1</v>
      </c>
      <c r="E51" s="101" t="s">
        <v>24</v>
      </c>
      <c r="F51" s="101" t="s">
        <v>2</v>
      </c>
      <c r="G51" s="101" t="s">
        <v>24</v>
      </c>
      <c r="H51" s="102" t="s">
        <v>12</v>
      </c>
      <c r="J51" s="3"/>
      <c r="K51" s="3"/>
      <c r="L51" s="3"/>
      <c r="M51" s="3"/>
      <c r="N51" s="3"/>
      <c r="O51" s="3"/>
      <c r="P51" s="3"/>
    </row>
    <row r="52" spans="3:17" x14ac:dyDescent="0.35">
      <c r="C52" s="103" t="s">
        <v>17</v>
      </c>
      <c r="D52" s="104">
        <v>22413</v>
      </c>
      <c r="E52" s="105">
        <f>D52/7</f>
        <v>3201.8571428571427</v>
      </c>
      <c r="F52" s="104">
        <v>19503</v>
      </c>
      <c r="G52" s="105">
        <f>F52/7</f>
        <v>2786.1428571428573</v>
      </c>
      <c r="H52" s="106">
        <f>E52/G52-1</f>
        <v>0.14920781418243334</v>
      </c>
      <c r="J52" s="3"/>
      <c r="K52" s="3"/>
      <c r="M52" s="3"/>
      <c r="N52" s="3"/>
      <c r="O52" s="3"/>
      <c r="P52" s="3"/>
    </row>
    <row r="53" spans="3:17" x14ac:dyDescent="0.35">
      <c r="C53" s="103" t="s">
        <v>23</v>
      </c>
      <c r="D53" s="104">
        <v>30032</v>
      </c>
      <c r="E53" s="105">
        <f>D53/7</f>
        <v>4290.2857142857147</v>
      </c>
      <c r="F53" s="104">
        <v>26645</v>
      </c>
      <c r="G53" s="105">
        <f>F53/7</f>
        <v>3806.4285714285716</v>
      </c>
      <c r="H53" s="106">
        <f>E53/G53-1</f>
        <v>0.12711578157252768</v>
      </c>
      <c r="J53" s="3"/>
      <c r="K53" s="3"/>
      <c r="L53" s="3"/>
      <c r="M53" s="3"/>
      <c r="N53" s="3"/>
      <c r="O53" s="3"/>
      <c r="P53" s="3"/>
    </row>
    <row r="54" spans="3:17" x14ac:dyDescent="0.35">
      <c r="C54" s="3"/>
    </row>
    <row r="55" spans="3:17" x14ac:dyDescent="0.35">
      <c r="C55" s="2" t="s">
        <v>27</v>
      </c>
      <c r="F55" s="9"/>
      <c r="I55" s="8"/>
    </row>
    <row r="56" spans="3:17" x14ac:dyDescent="0.35">
      <c r="C56" s="3"/>
    </row>
    <row r="57" spans="3:17" x14ac:dyDescent="0.35">
      <c r="C57" s="100" t="s">
        <v>1</v>
      </c>
      <c r="D57" s="101" t="s">
        <v>17</v>
      </c>
      <c r="E57" s="101" t="s">
        <v>16</v>
      </c>
      <c r="F57" s="101" t="s">
        <v>18</v>
      </c>
      <c r="G57" s="101" t="s">
        <v>19</v>
      </c>
      <c r="H57" s="101" t="s">
        <v>20</v>
      </c>
      <c r="I57" s="101" t="s">
        <v>0</v>
      </c>
      <c r="J57" s="101" t="s">
        <v>21</v>
      </c>
      <c r="K57" s="101" t="s">
        <v>22</v>
      </c>
      <c r="L57" s="107" t="s">
        <v>106</v>
      </c>
      <c r="M57" s="107" t="s">
        <v>107</v>
      </c>
    </row>
    <row r="58" spans="3:17" x14ac:dyDescent="0.35">
      <c r="C58" s="108" t="s">
        <v>7</v>
      </c>
      <c r="D58" s="105">
        <v>8727</v>
      </c>
      <c r="E58" s="105">
        <v>9672</v>
      </c>
      <c r="F58" s="109">
        <v>0.48862696443341602</v>
      </c>
      <c r="G58" s="110">
        <v>2.381720430107527</v>
      </c>
      <c r="H58" s="111">
        <v>47.530293631100079</v>
      </c>
      <c r="I58" s="112">
        <v>9.6153846153846159E-3</v>
      </c>
      <c r="J58" s="105">
        <v>113</v>
      </c>
      <c r="K58" s="113">
        <v>14581.33045048673</v>
      </c>
      <c r="L58" s="114">
        <f t="shared" ref="L58:L63" si="2">D58/VLOOKUP($C58,$C$66:$K$71,2,0)-1</f>
        <v>0.29480712166172096</v>
      </c>
      <c r="M58" s="114">
        <f t="shared" ref="M58:M63" si="3">K58/VLOOKUP($C58,$C$66:$K$71,9,0)-1</f>
        <v>0.85940509979910273</v>
      </c>
      <c r="O58" s="8"/>
      <c r="Q58" s="7"/>
    </row>
    <row r="59" spans="3:17" x14ac:dyDescent="0.35">
      <c r="C59" s="108" t="s">
        <v>5</v>
      </c>
      <c r="D59" s="105">
        <v>5136</v>
      </c>
      <c r="E59" s="105">
        <v>6457</v>
      </c>
      <c r="F59" s="109">
        <v>0.5288833823757163</v>
      </c>
      <c r="G59" s="110">
        <v>1.9961282329255072</v>
      </c>
      <c r="H59" s="111">
        <v>90.057147282019514</v>
      </c>
      <c r="I59" s="109">
        <v>1.5332197614991482E-2</v>
      </c>
      <c r="J59" s="105">
        <v>109</v>
      </c>
      <c r="K59" s="113">
        <v>14068.336135921965</v>
      </c>
      <c r="L59" s="114">
        <f t="shared" si="2"/>
        <v>0.29566094853683156</v>
      </c>
      <c r="M59" s="114">
        <f t="shared" si="3"/>
        <v>-0.17773211831420077</v>
      </c>
      <c r="O59" s="8"/>
      <c r="Q59" s="7"/>
    </row>
    <row r="60" spans="3:17" x14ac:dyDescent="0.35">
      <c r="C60" s="108" t="s">
        <v>8</v>
      </c>
      <c r="D60" s="105">
        <v>1887</v>
      </c>
      <c r="E60" s="105">
        <v>2741</v>
      </c>
      <c r="F60" s="109">
        <v>0.34549434512951477</v>
      </c>
      <c r="G60" s="110">
        <v>2.7614009485589199</v>
      </c>
      <c r="H60" s="111">
        <v>141.47975191535934</v>
      </c>
      <c r="I60" s="112">
        <v>2.6632615833637359E-2</v>
      </c>
      <c r="J60" s="105">
        <v>85</v>
      </c>
      <c r="K60" s="113">
        <v>10927.188516670456</v>
      </c>
      <c r="L60" s="114">
        <f t="shared" si="2"/>
        <v>4.7923322683705027E-3</v>
      </c>
      <c r="M60" s="114">
        <f t="shared" si="3"/>
        <v>-2.1961076489008247E-2</v>
      </c>
      <c r="O60" s="8"/>
      <c r="Q60" s="7"/>
    </row>
    <row r="61" spans="3:17" x14ac:dyDescent="0.35">
      <c r="C61" s="108" t="s">
        <v>6</v>
      </c>
      <c r="D61" s="105">
        <v>1435</v>
      </c>
      <c r="E61" s="105">
        <v>1530</v>
      </c>
      <c r="F61" s="109">
        <v>0.29019607843137257</v>
      </c>
      <c r="G61" s="110">
        <v>2.052941176470588</v>
      </c>
      <c r="H61" s="111">
        <v>56.89281045751634</v>
      </c>
      <c r="I61" s="109">
        <v>7.8431372549019607E-3</v>
      </c>
      <c r="J61" s="105">
        <v>13</v>
      </c>
      <c r="K61" s="113">
        <v>1640.2027573512064</v>
      </c>
      <c r="L61" s="114">
        <f t="shared" si="2"/>
        <v>-0.36672550750220656</v>
      </c>
      <c r="M61" s="114">
        <f t="shared" si="3"/>
        <v>-0.63247527286584448</v>
      </c>
      <c r="O61" s="8"/>
      <c r="Q61" s="7"/>
    </row>
    <row r="62" spans="3:17" x14ac:dyDescent="0.35">
      <c r="C62" s="108" t="s">
        <v>9</v>
      </c>
      <c r="D62" s="105">
        <v>1378</v>
      </c>
      <c r="E62" s="105">
        <v>1997</v>
      </c>
      <c r="F62" s="109">
        <v>0.42363545317976964</v>
      </c>
      <c r="G62" s="110">
        <v>3.0015022533800702</v>
      </c>
      <c r="H62" s="111">
        <v>123.39759639459189</v>
      </c>
      <c r="I62" s="109">
        <v>2.6539809714571858E-2</v>
      </c>
      <c r="J62" s="105">
        <v>65</v>
      </c>
      <c r="K62" s="113">
        <v>8330.9611449237127</v>
      </c>
      <c r="L62" s="114">
        <f t="shared" si="2"/>
        <v>-0.11096774193548387</v>
      </c>
      <c r="M62" s="114">
        <f t="shared" si="3"/>
        <v>0.3303994163084818</v>
      </c>
      <c r="O62" s="8"/>
      <c r="Q62" s="7"/>
    </row>
    <row r="63" spans="3:17" x14ac:dyDescent="0.35">
      <c r="C63" s="108" t="s">
        <v>15</v>
      </c>
      <c r="D63" s="105">
        <v>204</v>
      </c>
      <c r="E63" s="105">
        <v>318</v>
      </c>
      <c r="F63" s="109">
        <v>0.36477987421383645</v>
      </c>
      <c r="G63" s="110">
        <v>3.2547169811320753</v>
      </c>
      <c r="H63" s="111">
        <v>112.63207547169812</v>
      </c>
      <c r="I63" s="112">
        <v>5.3459119496855348E-2</v>
      </c>
      <c r="J63" s="105">
        <v>19</v>
      </c>
      <c r="K63" s="113">
        <v>2459.9809946459318</v>
      </c>
      <c r="L63" s="114">
        <f t="shared" si="2"/>
        <v>-0.45888594164456231</v>
      </c>
      <c r="M63" s="114">
        <f t="shared" si="3"/>
        <v>4.9311534203506646E-3</v>
      </c>
      <c r="O63" s="8"/>
      <c r="Q63" s="7"/>
    </row>
    <row r="65" spans="1:17" x14ac:dyDescent="0.35">
      <c r="C65" s="100" t="s">
        <v>2</v>
      </c>
      <c r="D65" s="101" t="s">
        <v>17</v>
      </c>
      <c r="E65" s="101" t="s">
        <v>16</v>
      </c>
      <c r="F65" s="101" t="s">
        <v>18</v>
      </c>
      <c r="G65" s="101" t="s">
        <v>19</v>
      </c>
      <c r="H65" s="101" t="s">
        <v>20</v>
      </c>
      <c r="I65" s="101" t="s">
        <v>0</v>
      </c>
      <c r="J65" s="101" t="s">
        <v>21</v>
      </c>
      <c r="K65" s="101" t="s">
        <v>22</v>
      </c>
    </row>
    <row r="66" spans="1:17" x14ac:dyDescent="0.35">
      <c r="C66" s="108" t="s">
        <v>7</v>
      </c>
      <c r="D66" s="105">
        <v>6740</v>
      </c>
      <c r="E66" s="105">
        <v>7335</v>
      </c>
      <c r="F66" s="109">
        <v>0.45576005453306068</v>
      </c>
      <c r="G66" s="110">
        <v>2.3402862985685071</v>
      </c>
      <c r="H66" s="111">
        <v>42.550511247443765</v>
      </c>
      <c r="I66" s="112">
        <v>4.3626448534423998E-3</v>
      </c>
      <c r="J66" s="105">
        <v>54</v>
      </c>
      <c r="K66" s="113">
        <v>7841.9331279999997</v>
      </c>
      <c r="O66" s="8"/>
      <c r="Q66" s="7"/>
    </row>
    <row r="67" spans="1:17" x14ac:dyDescent="0.35">
      <c r="C67" s="108" t="s">
        <v>5</v>
      </c>
      <c r="D67" s="105">
        <v>3964</v>
      </c>
      <c r="E67" s="105">
        <v>5248</v>
      </c>
      <c r="F67" s="109">
        <v>0.52210365853658536</v>
      </c>
      <c r="G67" s="110">
        <v>2.0487804878048781</v>
      </c>
      <c r="H67" s="111">
        <v>91.951410060975604</v>
      </c>
      <c r="I67" s="109">
        <v>1.486280487804878E-2</v>
      </c>
      <c r="J67" s="105">
        <v>118</v>
      </c>
      <c r="K67" s="113">
        <v>17109.188440000002</v>
      </c>
      <c r="O67" s="8"/>
      <c r="Q67" s="7"/>
    </row>
    <row r="68" spans="1:17" x14ac:dyDescent="0.35">
      <c r="C68" s="108" t="s">
        <v>8</v>
      </c>
      <c r="D68" s="105">
        <v>1878</v>
      </c>
      <c r="E68" s="105">
        <v>2601</v>
      </c>
      <c r="F68" s="109">
        <v>0.36409073433294886</v>
      </c>
      <c r="G68" s="110">
        <v>2.637831603229527</v>
      </c>
      <c r="H68" s="111">
        <v>135.57631680123029</v>
      </c>
      <c r="I68" s="112">
        <v>1.8838908112264515E-2</v>
      </c>
      <c r="J68" s="105">
        <v>77</v>
      </c>
      <c r="K68" s="113">
        <v>11172.549736000001</v>
      </c>
      <c r="O68" s="8"/>
      <c r="Q68" s="7"/>
    </row>
    <row r="69" spans="1:17" x14ac:dyDescent="0.35">
      <c r="C69" s="108" t="s">
        <v>6</v>
      </c>
      <c r="D69" s="105">
        <v>2266</v>
      </c>
      <c r="E69" s="105">
        <v>2442</v>
      </c>
      <c r="F69" s="109">
        <v>0.36199836199836199</v>
      </c>
      <c r="G69" s="110">
        <v>2.1805896805896805</v>
      </c>
      <c r="H69" s="111">
        <v>51.54832104832105</v>
      </c>
      <c r="I69" s="109">
        <v>9.8280098280098278E-3</v>
      </c>
      <c r="J69" s="105">
        <v>31</v>
      </c>
      <c r="K69" s="113">
        <v>4462.8364739999997</v>
      </c>
      <c r="O69" s="8"/>
      <c r="Q69" s="7"/>
    </row>
    <row r="70" spans="1:17" x14ac:dyDescent="0.35">
      <c r="C70" s="108" t="s">
        <v>9</v>
      </c>
      <c r="D70" s="105">
        <v>1550</v>
      </c>
      <c r="E70" s="105">
        <v>2144</v>
      </c>
      <c r="F70" s="109">
        <v>0.3987873134328358</v>
      </c>
      <c r="G70" s="110">
        <v>3.185167910447761</v>
      </c>
      <c r="H70" s="111">
        <v>115.06296641791045</v>
      </c>
      <c r="I70" s="109">
        <v>2.4253731343283583E-2</v>
      </c>
      <c r="J70" s="105">
        <v>82</v>
      </c>
      <c r="K70" s="113">
        <v>6262</v>
      </c>
      <c r="O70" s="8"/>
      <c r="Q70" s="7"/>
    </row>
    <row r="71" spans="1:17" x14ac:dyDescent="0.35">
      <c r="C71" s="108" t="s">
        <v>15</v>
      </c>
      <c r="D71" s="105">
        <v>377</v>
      </c>
      <c r="E71" s="105">
        <v>526</v>
      </c>
      <c r="F71" s="109">
        <v>0.37262357414448671</v>
      </c>
      <c r="G71" s="110">
        <v>3.0057034220532319</v>
      </c>
      <c r="H71" s="111">
        <v>114.75855513307985</v>
      </c>
      <c r="I71" s="112">
        <v>2.0912547528517109E-2</v>
      </c>
      <c r="J71" s="105">
        <v>17</v>
      </c>
      <c r="K71" s="113">
        <v>2447.909975</v>
      </c>
      <c r="O71" s="8"/>
      <c r="Q71" s="7"/>
    </row>
    <row r="73" spans="1:17" s="59" customFormat="1" ht="26" x14ac:dyDescent="0.6">
      <c r="A73" s="56">
        <v>5</v>
      </c>
      <c r="B73" s="57" t="s">
        <v>67</v>
      </c>
      <c r="G73" s="60"/>
      <c r="H73" s="60"/>
    </row>
    <row r="75" spans="1:17" x14ac:dyDescent="0.35">
      <c r="C75" s="108" t="s">
        <v>66</v>
      </c>
      <c r="D75" s="101" t="s">
        <v>1</v>
      </c>
      <c r="E75" s="101" t="s">
        <v>2</v>
      </c>
      <c r="F75" s="115" t="s">
        <v>12</v>
      </c>
      <c r="H75" s="51"/>
      <c r="I75" s="51"/>
    </row>
    <row r="76" spans="1:17" x14ac:dyDescent="0.35">
      <c r="C76" s="108" t="s">
        <v>10</v>
      </c>
      <c r="D76" s="113">
        <v>28908</v>
      </c>
      <c r="E76" s="113">
        <v>25986</v>
      </c>
      <c r="F76" s="116">
        <f>D76/E76-1</f>
        <v>0.11244516277995853</v>
      </c>
      <c r="H76" s="13"/>
    </row>
    <row r="77" spans="1:17" x14ac:dyDescent="0.35">
      <c r="C77" s="108" t="s">
        <v>11</v>
      </c>
      <c r="D77" s="113">
        <v>23100</v>
      </c>
      <c r="E77" s="113">
        <v>11786</v>
      </c>
      <c r="F77" s="116">
        <f>D77/E77-1</f>
        <v>0.95995248600033944</v>
      </c>
    </row>
    <row r="78" spans="1:17" x14ac:dyDescent="0.35">
      <c r="C78" s="108" t="s">
        <v>83</v>
      </c>
      <c r="D78" s="113">
        <f>SUM(D76:D77)</f>
        <v>52008</v>
      </c>
      <c r="E78" s="113">
        <f>SUM(E76:E77)</f>
        <v>37772</v>
      </c>
      <c r="F78" s="116">
        <f>D78/E78-1</f>
        <v>0.37689293656676903</v>
      </c>
    </row>
    <row r="79" spans="1:17" s="5" customFormat="1" x14ac:dyDescent="0.35">
      <c r="C79" s="102" t="s">
        <v>68</v>
      </c>
      <c r="D79" s="116">
        <f>D77/SUM(D76:D77)</f>
        <v>0.44416243654822335</v>
      </c>
      <c r="E79" s="116">
        <f>E77/SUM(E76:E77)</f>
        <v>0.31203007518796994</v>
      </c>
      <c r="F79" s="116"/>
    </row>
    <row r="81" spans="1:13" x14ac:dyDescent="0.35">
      <c r="D81" s="4" t="s">
        <v>1</v>
      </c>
      <c r="E81" s="4" t="s">
        <v>2</v>
      </c>
    </row>
    <row r="82" spans="1:13" x14ac:dyDescent="0.35">
      <c r="C82" t="s">
        <v>14</v>
      </c>
      <c r="D82" s="52">
        <v>1.3100000000000001E-2</v>
      </c>
      <c r="E82" s="52">
        <v>0.01</v>
      </c>
    </row>
    <row r="84" spans="1:13" x14ac:dyDescent="0.35">
      <c r="C84" s="5"/>
      <c r="G84" s="3"/>
    </row>
    <row r="85" spans="1:13" x14ac:dyDescent="0.35">
      <c r="C85" s="1"/>
      <c r="D85" s="42"/>
      <c r="E85" s="42"/>
    </row>
    <row r="86" spans="1:13" s="59" customFormat="1" ht="26" x14ac:dyDescent="0.6">
      <c r="A86" s="56">
        <v>6</v>
      </c>
      <c r="B86" s="57" t="s">
        <v>108</v>
      </c>
      <c r="G86" s="60"/>
      <c r="H86" s="60"/>
    </row>
    <row r="87" spans="1:13" x14ac:dyDescent="0.35">
      <c r="C87" s="1"/>
      <c r="D87" s="42"/>
      <c r="E87" s="42"/>
    </row>
    <row r="88" spans="1:13" x14ac:dyDescent="0.35">
      <c r="C88" s="54"/>
      <c r="D88" s="42"/>
      <c r="E88" s="42"/>
    </row>
    <row r="89" spans="1:13" x14ac:dyDescent="0.35">
      <c r="C89" s="53"/>
      <c r="D89" s="42"/>
      <c r="E89" s="42"/>
    </row>
    <row r="90" spans="1:13" x14ac:dyDescent="0.35">
      <c r="C90" s="53"/>
      <c r="D90" s="42"/>
      <c r="E90" s="42"/>
    </row>
    <row r="91" spans="1:13" x14ac:dyDescent="0.35">
      <c r="C91" s="1"/>
      <c r="D91" s="42"/>
      <c r="E91" s="42"/>
    </row>
    <row r="92" spans="1:13" x14ac:dyDescent="0.35">
      <c r="C92" s="100" t="s">
        <v>1</v>
      </c>
      <c r="D92" s="108"/>
      <c r="E92" s="108"/>
      <c r="F92" s="108"/>
      <c r="G92" s="108"/>
      <c r="H92" s="108"/>
      <c r="I92" s="108"/>
      <c r="J92" s="121" t="s">
        <v>79</v>
      </c>
      <c r="K92" s="121"/>
      <c r="L92" s="121" t="s">
        <v>78</v>
      </c>
      <c r="M92" s="121"/>
    </row>
    <row r="93" spans="1:13" x14ac:dyDescent="0.35">
      <c r="C93" s="108"/>
      <c r="D93" s="101" t="s">
        <v>26</v>
      </c>
      <c r="E93" s="101" t="s">
        <v>73</v>
      </c>
      <c r="F93" s="101" t="s">
        <v>74</v>
      </c>
      <c r="G93" s="101" t="s">
        <v>75</v>
      </c>
      <c r="H93" s="101" t="s">
        <v>76</v>
      </c>
      <c r="I93" s="101" t="s">
        <v>77</v>
      </c>
      <c r="J93" s="101" t="s">
        <v>69</v>
      </c>
      <c r="K93" s="101" t="s">
        <v>71</v>
      </c>
      <c r="L93" s="101" t="s">
        <v>70</v>
      </c>
      <c r="M93" s="101" t="s">
        <v>72</v>
      </c>
    </row>
    <row r="94" spans="1:13" x14ac:dyDescent="0.35">
      <c r="C94" s="108" t="s">
        <v>3</v>
      </c>
      <c r="D94" s="113">
        <v>15113</v>
      </c>
      <c r="E94" s="105">
        <v>702035</v>
      </c>
      <c r="F94" s="117">
        <f>D94/(E94/1000)</f>
        <v>21.527416724237398</v>
      </c>
      <c r="G94" s="105">
        <v>9305</v>
      </c>
      <c r="H94" s="109">
        <f>G94/E94</f>
        <v>1.3254324926819888E-2</v>
      </c>
      <c r="I94" s="118">
        <f>D94/G94</f>
        <v>1.6241805480924234</v>
      </c>
      <c r="J94" s="119">
        <v>28714.699999999997</v>
      </c>
      <c r="K94" s="108">
        <f>J94/D94</f>
        <v>1.9</v>
      </c>
      <c r="L94" s="119">
        <f>K58</f>
        <v>14581.33045048673</v>
      </c>
      <c r="M94" s="120">
        <f>L94/D94</f>
        <v>0.96482038314608154</v>
      </c>
    </row>
    <row r="95" spans="1:13" x14ac:dyDescent="0.35">
      <c r="C95" s="108" t="s">
        <v>4</v>
      </c>
      <c r="D95" s="113">
        <v>2982</v>
      </c>
      <c r="E95" s="105">
        <v>202300</v>
      </c>
      <c r="F95" s="117">
        <f>D95/(E95/1000)</f>
        <v>14.740484429065743</v>
      </c>
      <c r="G95" s="105">
        <v>837</v>
      </c>
      <c r="H95" s="109">
        <f>G95/E95</f>
        <v>4.1374196737518536E-3</v>
      </c>
      <c r="I95" s="118">
        <f>D95/G95</f>
        <v>3.5627240143369177</v>
      </c>
      <c r="J95" s="119">
        <f>D95*5.6</f>
        <v>16699.2</v>
      </c>
      <c r="K95" s="108">
        <f>J95/D95</f>
        <v>5.6000000000000005</v>
      </c>
      <c r="L95" s="119">
        <f>K62</f>
        <v>8330.9611449237127</v>
      </c>
      <c r="M95" s="120">
        <f>L95/D95</f>
        <v>2.7937495455813925</v>
      </c>
    </row>
    <row r="97" spans="3:13" x14ac:dyDescent="0.35">
      <c r="C97" s="100" t="s">
        <v>2</v>
      </c>
      <c r="D97" s="108"/>
      <c r="E97" s="108"/>
      <c r="F97" s="108"/>
      <c r="G97" s="108"/>
      <c r="H97" s="108"/>
      <c r="I97" s="108"/>
      <c r="J97" s="121" t="s">
        <v>79</v>
      </c>
      <c r="K97" s="121"/>
      <c r="L97" s="121" t="s">
        <v>78</v>
      </c>
      <c r="M97" s="121"/>
    </row>
    <row r="98" spans="3:13" x14ac:dyDescent="0.35">
      <c r="C98" s="108"/>
      <c r="D98" s="101" t="s">
        <v>26</v>
      </c>
      <c r="E98" s="101" t="s">
        <v>73</v>
      </c>
      <c r="F98" s="101" t="s">
        <v>74</v>
      </c>
      <c r="G98" s="101" t="s">
        <v>75</v>
      </c>
      <c r="H98" s="101" t="s">
        <v>76</v>
      </c>
      <c r="I98" s="101" t="s">
        <v>77</v>
      </c>
      <c r="J98" s="101" t="s">
        <v>69</v>
      </c>
      <c r="K98" s="101" t="s">
        <v>71</v>
      </c>
      <c r="L98" s="101" t="s">
        <v>70</v>
      </c>
      <c r="M98" s="101" t="s">
        <v>72</v>
      </c>
    </row>
    <row r="99" spans="3:13" x14ac:dyDescent="0.35">
      <c r="C99" s="108" t="s">
        <v>3</v>
      </c>
      <c r="D99" s="113">
        <v>9873</v>
      </c>
      <c r="E99" s="105">
        <v>550624</v>
      </c>
      <c r="F99" s="117">
        <f>D99/(E99/1000)</f>
        <v>17.93056604870111</v>
      </c>
      <c r="G99" s="105">
        <v>7213</v>
      </c>
      <c r="H99" s="109">
        <f>G99/E99</f>
        <v>1.3099683268437265E-2</v>
      </c>
      <c r="I99" s="118">
        <f>D99/G99</f>
        <v>1.3687785942049078</v>
      </c>
      <c r="J99" s="119">
        <f>D99*1.5</f>
        <v>14809.5</v>
      </c>
      <c r="K99" s="108">
        <f>J99/D99</f>
        <v>1.5</v>
      </c>
      <c r="L99" s="119">
        <f>K66</f>
        <v>7841.9331279999997</v>
      </c>
      <c r="M99" s="120">
        <f>L99/D99</f>
        <v>0.79428067740301833</v>
      </c>
    </row>
    <row r="100" spans="3:13" x14ac:dyDescent="0.35">
      <c r="C100" s="108" t="s">
        <v>4</v>
      </c>
      <c r="D100" s="113">
        <v>2982</v>
      </c>
      <c r="E100" s="105">
        <v>202300</v>
      </c>
      <c r="F100" s="117">
        <f>D100/(E100/1000)</f>
        <v>14.740484429065743</v>
      </c>
      <c r="G100" s="105">
        <v>837</v>
      </c>
      <c r="H100" s="109">
        <f>G100/E100</f>
        <v>4.1374196737518536E-3</v>
      </c>
      <c r="I100" s="118">
        <f>D100/G100</f>
        <v>3.5627240143369177</v>
      </c>
      <c r="J100" s="119">
        <f>D100*3.9</f>
        <v>11629.8</v>
      </c>
      <c r="K100" s="108">
        <f>J100/D100</f>
        <v>3.9</v>
      </c>
      <c r="L100" s="119">
        <f>D100*2.1</f>
        <v>6262.2</v>
      </c>
      <c r="M100" s="120">
        <f>L100/D100</f>
        <v>2.1</v>
      </c>
    </row>
    <row r="102" spans="3:13" x14ac:dyDescent="0.35">
      <c r="C102" s="100" t="s">
        <v>86</v>
      </c>
      <c r="D102" s="108"/>
      <c r="E102" s="108"/>
      <c r="F102" s="108"/>
      <c r="G102" s="108"/>
      <c r="H102" s="108"/>
      <c r="I102" s="108"/>
      <c r="J102" s="108"/>
      <c r="K102" s="108"/>
      <c r="L102" s="108"/>
      <c r="M102" s="108"/>
    </row>
    <row r="103" spans="3:13" x14ac:dyDescent="0.35">
      <c r="C103" s="108" t="s">
        <v>84</v>
      </c>
      <c r="D103" s="116">
        <f t="shared" ref="D103:M103" si="4">D94/D99-1</f>
        <v>0.53074040311961923</v>
      </c>
      <c r="E103" s="116">
        <f t="shared" si="4"/>
        <v>0.27498074911373283</v>
      </c>
      <c r="F103" s="116">
        <f t="shared" si="4"/>
        <v>0.20059883585196925</v>
      </c>
      <c r="G103" s="116">
        <f t="shared" si="4"/>
        <v>0.29003188687092751</v>
      </c>
      <c r="H103" s="116">
        <f t="shared" si="4"/>
        <v>1.1804992167651962E-2</v>
      </c>
      <c r="I103" s="116">
        <f t="shared" si="4"/>
        <v>0.18659113677612171</v>
      </c>
      <c r="J103" s="116">
        <f t="shared" si="4"/>
        <v>0.93893784395151747</v>
      </c>
      <c r="K103" s="116">
        <f t="shared" si="4"/>
        <v>0.26666666666666661</v>
      </c>
      <c r="L103" s="116">
        <f t="shared" si="4"/>
        <v>0.85940509979910273</v>
      </c>
      <c r="M103" s="116">
        <f t="shared" si="4"/>
        <v>0.21470962418557149</v>
      </c>
    </row>
    <row r="104" spans="3:13" x14ac:dyDescent="0.35">
      <c r="C104" s="108" t="s">
        <v>85</v>
      </c>
      <c r="D104" s="116">
        <f t="shared" ref="D104:M104" si="5">D95/D100-1</f>
        <v>0</v>
      </c>
      <c r="E104" s="116">
        <f t="shared" si="5"/>
        <v>0</v>
      </c>
      <c r="F104" s="116">
        <f t="shared" si="5"/>
        <v>0</v>
      </c>
      <c r="G104" s="116">
        <f t="shared" si="5"/>
        <v>0</v>
      </c>
      <c r="H104" s="116">
        <f t="shared" si="5"/>
        <v>0</v>
      </c>
      <c r="I104" s="116">
        <f t="shared" si="5"/>
        <v>0</v>
      </c>
      <c r="J104" s="116">
        <f t="shared" si="5"/>
        <v>0.43589743589743613</v>
      </c>
      <c r="K104" s="116">
        <f t="shared" si="5"/>
        <v>0.43589743589743613</v>
      </c>
      <c r="L104" s="116">
        <f t="shared" si="5"/>
        <v>0.33035692646732984</v>
      </c>
      <c r="M104" s="116">
        <f t="shared" si="5"/>
        <v>0.33035692646732984</v>
      </c>
    </row>
  </sheetData>
  <mergeCells count="11">
    <mergeCell ref="C2:D2"/>
    <mergeCell ref="E3:E4"/>
    <mergeCell ref="E5:E6"/>
    <mergeCell ref="E7:E8"/>
    <mergeCell ref="C9:D9"/>
    <mergeCell ref="J97:K97"/>
    <mergeCell ref="L97:M97"/>
    <mergeCell ref="D13:I13"/>
    <mergeCell ref="D23:H23"/>
    <mergeCell ref="L92:M92"/>
    <mergeCell ref="J92:K92"/>
  </mergeCells>
  <phoneticPr fontId="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Hoang Nguyen Minh</cp:lastModifiedBy>
  <dcterms:created xsi:type="dcterms:W3CDTF">2022-06-08T19:49:02Z</dcterms:created>
  <dcterms:modified xsi:type="dcterms:W3CDTF">2023-03-16T01:29:01Z</dcterms:modified>
</cp:coreProperties>
</file>