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ckschool.sharepoint.com/sites/VCPEStuff/Shared Documents/General/AbleTo Case/"/>
    </mc:Choice>
  </mc:AlternateContent>
  <xr:revisionPtr revIDLastSave="350" documentId="8_{A1A0796E-F29B-432A-894C-7376E34C61E3}" xr6:coauthVersionLast="47" xr6:coauthVersionMax="47" xr10:uidLastSave="{03F15EB0-D3E5-4803-BAE8-277D7EE4FAD7}"/>
  <bookViews>
    <workbookView xWindow="-108" yWindow="-108" windowWidth="23256" windowHeight="12576" tabRatio="725" activeTab="1" xr2:uid="{FD389C7D-DB4F-4133-A68A-F5CFBA7F9218}"/>
  </bookViews>
  <sheets>
    <sheet name="AbleTo" sheetId="4" r:id="rId1"/>
    <sheet name="AbleTo (2)" sheetId="6" r:id="rId2"/>
    <sheet name="AbleTo Part 2" sheetId="5" r:id="rId3"/>
    <sheet name="ENERSTOR Part B - Series A" sheetId="2" r:id="rId4"/>
    <sheet name="ENERSTOR Part B - Series B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6" l="1"/>
  <c r="O17" i="6"/>
  <c r="N17" i="6"/>
  <c r="D36" i="6"/>
  <c r="F29" i="6" s="1"/>
  <c r="F27" i="6"/>
  <c r="H27" i="6" s="1"/>
  <c r="F28" i="6"/>
  <c r="D25" i="6"/>
  <c r="F25" i="6" s="1"/>
  <c r="E5" i="6"/>
  <c r="D21" i="6" s="1"/>
  <c r="D15" i="6"/>
  <c r="H14" i="6"/>
  <c r="B12" i="6"/>
  <c r="B17" i="6" s="1"/>
  <c r="D10" i="6"/>
  <c r="D9" i="6"/>
  <c r="D8" i="6"/>
  <c r="D7" i="6"/>
  <c r="D6" i="6"/>
  <c r="D4" i="6"/>
  <c r="D16" i="4"/>
  <c r="D14" i="4"/>
  <c r="D5" i="4"/>
  <c r="D6" i="4"/>
  <c r="D7" i="4"/>
  <c r="D8" i="4"/>
  <c r="D9" i="4"/>
  <c r="D10" i="4"/>
  <c r="D4" i="4"/>
  <c r="J20" i="4"/>
  <c r="E6" i="5"/>
  <c r="J18" i="4"/>
  <c r="D20" i="4"/>
  <c r="E5" i="4"/>
  <c r="F18" i="4"/>
  <c r="H13" i="4"/>
  <c r="B12" i="4"/>
  <c r="D13" i="2"/>
  <c r="D11" i="2"/>
  <c r="D10" i="5"/>
  <c r="C10" i="5"/>
  <c r="D14" i="3"/>
  <c r="D15" i="3"/>
  <c r="D14" i="2"/>
  <c r="F34" i="6" l="1"/>
  <c r="F33" i="6"/>
  <c r="F32" i="6"/>
  <c r="F31" i="6"/>
  <c r="F30" i="6"/>
  <c r="D5" i="6"/>
  <c r="F5" i="6"/>
  <c r="H5" i="6" s="1"/>
  <c r="F10" i="6"/>
  <c r="H10" i="6" s="1"/>
  <c r="F4" i="6"/>
  <c r="F8" i="6"/>
  <c r="H8" i="6" s="1"/>
  <c r="F15" i="6"/>
  <c r="H15" i="6" s="1"/>
  <c r="F7" i="6"/>
  <c r="H7" i="6" s="1"/>
  <c r="F9" i="6"/>
  <c r="H9" i="6" s="1"/>
  <c r="F6" i="6"/>
  <c r="H6" i="6" s="1"/>
  <c r="B16" i="4"/>
  <c r="F4" i="5"/>
  <c r="F6" i="5"/>
  <c r="D12" i="5" s="1"/>
  <c r="D13" i="5" s="1"/>
  <c r="D14" i="5"/>
  <c r="H4" i="6" l="1"/>
  <c r="F12" i="6"/>
  <c r="F6" i="4"/>
  <c r="H6" i="4" s="1"/>
  <c r="D16" i="3"/>
  <c r="D12" i="3"/>
  <c r="C12" i="3"/>
  <c r="F10" i="3"/>
  <c r="D10" i="3"/>
  <c r="F9" i="3"/>
  <c r="F8" i="3"/>
  <c r="F7" i="3"/>
  <c r="E7" i="3"/>
  <c r="F6" i="3"/>
  <c r="E6" i="3"/>
  <c r="F5" i="3"/>
  <c r="E5" i="3"/>
  <c r="F4" i="3"/>
  <c r="E4" i="3"/>
  <c r="C8" i="2"/>
  <c r="C11" i="2" s="1"/>
  <c r="E7" i="2"/>
  <c r="D15" i="2" s="1"/>
  <c r="E6" i="2"/>
  <c r="E5" i="2"/>
  <c r="E4" i="2"/>
  <c r="E19" i="6" l="1"/>
  <c r="E20" i="6" s="1"/>
  <c r="F17" i="6"/>
  <c r="H12" i="6"/>
  <c r="F19" i="6" s="1"/>
  <c r="F9" i="4"/>
  <c r="H9" i="4" s="1"/>
  <c r="F8" i="4"/>
  <c r="H8" i="4" s="1"/>
  <c r="F7" i="4"/>
  <c r="H7" i="4" s="1"/>
  <c r="F5" i="4"/>
  <c r="H5" i="4" s="1"/>
  <c r="F4" i="4"/>
  <c r="F14" i="4"/>
  <c r="H14" i="4" s="1"/>
  <c r="F10" i="4"/>
  <c r="H10" i="4" s="1"/>
  <c r="F6" i="2"/>
  <c r="F5" i="2"/>
  <c r="F4" i="2"/>
  <c r="F9" i="2"/>
  <c r="F7" i="2"/>
  <c r="F8" i="2"/>
  <c r="H4" i="4" l="1"/>
  <c r="F12" i="4"/>
  <c r="H12" i="4" l="1"/>
  <c r="F16" i="4"/>
  <c r="E18" i="4"/>
  <c r="E19" i="4" s="1"/>
  <c r="D17" i="6"/>
</calcChain>
</file>

<file path=xl/sharedStrings.xml><?xml version="1.0" encoding="utf-8"?>
<sst xmlns="http://schemas.openxmlformats.org/spreadsheetml/2006/main" count="149" uniqueCount="48">
  <si>
    <t>2012(A)</t>
  </si>
  <si>
    <t>2013 (A)</t>
  </si>
  <si>
    <t>2014 (A)</t>
  </si>
  <si>
    <t>2015(A)</t>
  </si>
  <si>
    <t>2016(A)</t>
  </si>
  <si>
    <t>2017(E)</t>
  </si>
  <si>
    <t>2018(E)</t>
  </si>
  <si>
    <t>Revenue</t>
  </si>
  <si>
    <t>Major Clients</t>
  </si>
  <si>
    <t>Price/Share: Valuation: $3.6267 per share (the “Purchase Price”). Valuation: The Purchase Price is based upon a fully-diluted pre-money valuation of $10,500,000 and a fully-diluted post-money valuation of $16,500,000 (including an unallocated employee option pool representing 12.654% of the fully diluted post-money capitalization, other than offer letters that include option grants in connection with employment with the Company).</t>
  </si>
  <si>
    <t>Series A</t>
  </si>
  <si>
    <t>Owners/Investors</t>
  </si>
  <si>
    <t>Security</t>
  </si>
  <si>
    <t># Of Shares</t>
  </si>
  <si>
    <t>Investment</t>
  </si>
  <si>
    <t>Share Price</t>
  </si>
  <si>
    <t>Ownership</t>
  </si>
  <si>
    <t>Phil</t>
  </si>
  <si>
    <t>Common</t>
  </si>
  <si>
    <t>Daniella</t>
  </si>
  <si>
    <t>Dr. G</t>
  </si>
  <si>
    <t>Seed Round</t>
  </si>
  <si>
    <t>Convertible Preferred</t>
  </si>
  <si>
    <t>Options</t>
  </si>
  <si>
    <t>Totals</t>
  </si>
  <si>
    <t>Post-Money</t>
  </si>
  <si>
    <t>Pre-Money</t>
  </si>
  <si>
    <t>Step-Up</t>
  </si>
  <si>
    <t>Series B</t>
  </si>
  <si>
    <t>Aetna</t>
  </si>
  <si>
    <t>Bain Capital Ventures</t>
  </si>
  <si>
    <t>Blue Venture Fund</t>
  </si>
  <si>
    <t>HLM</t>
  </si>
  <si>
    <t>Horizon Blue Cross</t>
  </si>
  <si>
    <t>Other Investors</t>
  </si>
  <si>
    <t>Management Team</t>
  </si>
  <si>
    <t>series D</t>
  </si>
  <si>
    <t>OV Round</t>
  </si>
  <si>
    <t>Series D</t>
  </si>
  <si>
    <t>Optum Ventures</t>
  </si>
  <si>
    <t>.406 Ventures</t>
  </si>
  <si>
    <t>Management</t>
  </si>
  <si>
    <t>After Series D</t>
  </si>
  <si>
    <t>New Ownership</t>
  </si>
  <si>
    <t>Original Ownership</t>
  </si>
  <si>
    <t>Total</t>
  </si>
  <si>
    <t>Series B Share Price</t>
  </si>
  <si>
    <t>Series D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</si>
</sst>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"/>
    <numFmt numFmtId="166" formatCode="_(* #,##0_);_(* \(#,##0\);_(* &quot;-&quot;??_);_(@_)"/>
    <numFmt numFmtId="176" formatCode="&quot;$&quot;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Sabon"/>
    </font>
    <font>
      <u/>
      <sz val="9"/>
      <color rgb="FF000000"/>
      <name val="Sabon"/>
    </font>
    <font>
      <b/>
      <sz val="24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8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5" xfId="0" applyFont="1" applyBorder="1"/>
    <xf numFmtId="3" fontId="5" fillId="0" borderId="0" xfId="0" applyNumberFormat="1" applyFont="1"/>
    <xf numFmtId="6" fontId="5" fillId="0" borderId="0" xfId="0" applyNumberFormat="1" applyFont="1"/>
    <xf numFmtId="8" fontId="5" fillId="0" borderId="0" xfId="0" applyNumberFormat="1" applyFont="1"/>
    <xf numFmtId="164" fontId="5" fillId="0" borderId="0" xfId="3" applyNumberFormat="1" applyFont="1"/>
    <xf numFmtId="0" fontId="5" fillId="0" borderId="5" xfId="0" applyFont="1" applyBorder="1"/>
    <xf numFmtId="3" fontId="5" fillId="0" borderId="5" xfId="0" applyNumberFormat="1" applyFont="1" applyBorder="1"/>
    <xf numFmtId="6" fontId="5" fillId="0" borderId="5" xfId="0" applyNumberFormat="1" applyFont="1" applyBorder="1"/>
    <xf numFmtId="8" fontId="5" fillId="0" borderId="5" xfId="0" applyNumberFormat="1" applyFont="1" applyBorder="1"/>
    <xf numFmtId="9" fontId="5" fillId="0" borderId="5" xfId="3" applyFont="1" applyBorder="1"/>
    <xf numFmtId="0" fontId="8" fillId="0" borderId="0" xfId="0" applyFont="1"/>
    <xf numFmtId="3" fontId="8" fillId="0" borderId="0" xfId="0" applyNumberFormat="1" applyFont="1"/>
    <xf numFmtId="6" fontId="8" fillId="0" borderId="0" xfId="0" applyNumberFormat="1" applyFont="1"/>
    <xf numFmtId="165" fontId="5" fillId="0" borderId="0" xfId="2" applyNumberFormat="1" applyFont="1" applyFill="1"/>
    <xf numFmtId="165" fontId="5" fillId="0" borderId="0" xfId="0" applyNumberFormat="1" applyFont="1"/>
    <xf numFmtId="166" fontId="5" fillId="0" borderId="0" xfId="1" applyNumberFormat="1" applyFont="1" applyFill="1"/>
    <xf numFmtId="6" fontId="5" fillId="2" borderId="0" xfId="0" applyNumberFormat="1" applyFont="1" applyFill="1"/>
    <xf numFmtId="8" fontId="5" fillId="2" borderId="0" xfId="0" applyNumberFormat="1" applyFont="1" applyFill="1"/>
    <xf numFmtId="0" fontId="0" fillId="0" borderId="0" xfId="0" applyAlignment="1">
      <alignment horizontal="center" wrapText="1"/>
    </xf>
    <xf numFmtId="166" fontId="5" fillId="2" borderId="0" xfId="1" applyNumberFormat="1" applyFont="1" applyFill="1"/>
    <xf numFmtId="3" fontId="8" fillId="2" borderId="0" xfId="0" applyNumberFormat="1" applyFont="1" applyFill="1"/>
    <xf numFmtId="0" fontId="7" fillId="0" borderId="0" xfId="0" applyFont="1"/>
    <xf numFmtId="3" fontId="7" fillId="0" borderId="0" xfId="0" applyNumberFormat="1" applyFont="1"/>
    <xf numFmtId="8" fontId="9" fillId="0" borderId="0" xfId="0" applyNumberFormat="1" applyFont="1"/>
    <xf numFmtId="164" fontId="5" fillId="0" borderId="0" xfId="0" applyNumberFormat="1" applyFont="1"/>
    <xf numFmtId="6" fontId="7" fillId="2" borderId="0" xfId="0" applyNumberFormat="1" applyFont="1" applyFill="1"/>
    <xf numFmtId="8" fontId="7" fillId="2" borderId="0" xfId="0" applyNumberFormat="1" applyFont="1" applyFill="1"/>
    <xf numFmtId="164" fontId="7" fillId="0" borderId="0" xfId="3" applyNumberFormat="1" applyFont="1"/>
    <xf numFmtId="10" fontId="5" fillId="0" borderId="0" xfId="3" applyNumberFormat="1" applyFont="1"/>
    <xf numFmtId="10" fontId="7" fillId="0" borderId="0" xfId="3" applyNumberFormat="1" applyFont="1"/>
    <xf numFmtId="43" fontId="5" fillId="0" borderId="0" xfId="1" applyFont="1"/>
    <xf numFmtId="0" fontId="5" fillId="3" borderId="0" xfId="0" applyFont="1" applyFill="1"/>
    <xf numFmtId="8" fontId="5" fillId="3" borderId="5" xfId="0" applyNumberFormat="1" applyFont="1" applyFill="1" applyBorder="1"/>
    <xf numFmtId="0" fontId="0" fillId="0" borderId="0" xfId="0" applyAlignment="1">
      <alignment wrapText="1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5" fillId="0" borderId="9" xfId="0" applyFont="1" applyBorder="1"/>
    <xf numFmtId="0" fontId="0" fillId="0" borderId="0" xfId="0" applyBorder="1" applyAlignment="1">
      <alignment wrapText="1"/>
    </xf>
    <xf numFmtId="164" fontId="0" fillId="0" borderId="0" xfId="3" applyNumberFormat="1" applyFont="1" applyBorder="1" applyAlignment="1">
      <alignment wrapText="1"/>
    </xf>
    <xf numFmtId="164" fontId="0" fillId="0" borderId="10" xfId="3" applyNumberFormat="1" applyFont="1" applyBorder="1" applyAlignment="1">
      <alignment wrapText="1"/>
    </xf>
    <xf numFmtId="164" fontId="0" fillId="0" borderId="0" xfId="0" applyNumberForma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164" fontId="0" fillId="0" borderId="10" xfId="0" applyNumberFormat="1" applyBorder="1" applyAlignment="1">
      <alignment wrapText="1"/>
    </xf>
    <xf numFmtId="0" fontId="5" fillId="0" borderId="11" xfId="0" applyFont="1" applyBorder="1"/>
    <xf numFmtId="0" fontId="5" fillId="0" borderId="12" xfId="0" applyFont="1" applyBorder="1"/>
    <xf numFmtId="164" fontId="5" fillId="0" borderId="12" xfId="0" applyNumberFormat="1" applyFont="1" applyBorder="1"/>
    <xf numFmtId="164" fontId="5" fillId="0" borderId="13" xfId="0" applyNumberFormat="1" applyFont="1" applyBorder="1"/>
    <xf numFmtId="0" fontId="5" fillId="0" borderId="14" xfId="0" applyFont="1" applyBorder="1"/>
    <xf numFmtId="0" fontId="5" fillId="0" borderId="15" xfId="0" applyFont="1" applyBorder="1"/>
    <xf numFmtId="176" fontId="5" fillId="0" borderId="16" xfId="2" applyNumberFormat="1" applyFont="1" applyBorder="1"/>
    <xf numFmtId="0" fontId="5" fillId="0" borderId="0" xfId="0" applyFont="1" applyBorder="1"/>
    <xf numFmtId="176" fontId="5" fillId="0" borderId="10" xfId="2" applyNumberFormat="1" applyFont="1" applyBorder="1"/>
    <xf numFmtId="0" fontId="5" fillId="0" borderId="17" xfId="0" applyFont="1" applyBorder="1"/>
    <xf numFmtId="0" fontId="5" fillId="0" borderId="18" xfId="0" applyFont="1" applyBorder="1"/>
    <xf numFmtId="1" fontId="5" fillId="0" borderId="4" xfId="2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738187</xdr:colOff>
      <xdr:row>2</xdr:row>
      <xdr:rowOff>15875</xdr:rowOff>
    </xdr:from>
    <xdr:to>
      <xdr:col>16</xdr:col>
      <xdr:colOff>595313</xdr:colOff>
      <xdr:row>12</xdr:row>
      <xdr:rowOff>46489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F2A34F-AA08-4580-8846-11FDB47F1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1047" y="564515"/>
          <a:ext cx="6029326" cy="2072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388939</xdr:colOff>
      <xdr:row>2</xdr:row>
      <xdr:rowOff>111126</xdr:rowOff>
    </xdr:from>
    <xdr:to>
      <xdr:col>16</xdr:col>
      <xdr:colOff>357189</xdr:colOff>
      <xdr:row>11</xdr:row>
      <xdr:rowOff>176020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44FA0D-A5C4-4678-9772-11F8A91B1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1799" y="659766"/>
          <a:ext cx="6140450" cy="1954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ACF2-8AE3-45DC-B43C-245AA78BB8D4}">
  <dimension ref="A1:P25"/>
  <sheetViews>
    <sheetView zoomScale="80" zoomScaleNormal="80" workbookViewId="0">
      <selection activeCell="D13" sqref="D13"/>
    </sheetView>
  </sheetViews>
  <sheetFormatPr defaultColWidth="9.21875" defaultRowHeight="13.2"/>
  <cols>
    <col min="1" max="1" width="31.109375" style="7" customWidth="1"/>
    <col min="2" max="3" width="12.5546875" style="7" customWidth="1"/>
    <col min="4" max="4" width="14.44140625" style="7" bestFit="1" customWidth="1"/>
    <col min="5" max="5" width="15.44140625" style="7" bestFit="1" customWidth="1"/>
    <col min="6" max="6" width="14.44140625" style="7" bestFit="1" customWidth="1"/>
    <col min="7" max="7" width="9.21875" style="7"/>
    <col min="8" max="8" width="13" style="7" bestFit="1" customWidth="1"/>
    <col min="9" max="9" width="12.44140625" style="7" bestFit="1" customWidth="1"/>
    <col min="10" max="16384" width="9.21875" style="7"/>
  </cols>
  <sheetData>
    <row r="1" spans="1:16" ht="30">
      <c r="A1" s="6" t="s">
        <v>38</v>
      </c>
    </row>
    <row r="2" spans="1:16">
      <c r="A2" s="8"/>
    </row>
    <row r="3" spans="1:16" ht="18" customHeight="1">
      <c r="A3" s="9" t="s">
        <v>11</v>
      </c>
      <c r="B3" s="9" t="s">
        <v>13</v>
      </c>
      <c r="C3" s="9"/>
      <c r="D3" s="9" t="s">
        <v>14</v>
      </c>
      <c r="E3" s="9" t="s">
        <v>15</v>
      </c>
      <c r="F3" s="9" t="s">
        <v>16</v>
      </c>
    </row>
    <row r="4" spans="1:16" ht="18" customHeight="1">
      <c r="A4" s="7" t="s">
        <v>40</v>
      </c>
      <c r="B4" s="10">
        <v>3257783</v>
      </c>
      <c r="C4" s="10" t="s">
        <v>36</v>
      </c>
      <c r="D4" s="25">
        <f>B4*E4</f>
        <v>22022613.079999998</v>
      </c>
      <c r="E4" s="26">
        <v>6.76</v>
      </c>
      <c r="F4" s="13">
        <f>B4/$B$16</f>
        <v>0.26908553062608759</v>
      </c>
      <c r="H4" s="37">
        <f>F4*0.9</f>
        <v>0.24217697756347883</v>
      </c>
      <c r="L4" s="27" t="s">
        <v>9</v>
      </c>
      <c r="M4" s="27"/>
      <c r="N4" s="27"/>
      <c r="O4" s="27"/>
      <c r="P4" s="27"/>
    </row>
    <row r="5" spans="1:16" ht="18" customHeight="1">
      <c r="A5" s="7" t="s">
        <v>29</v>
      </c>
      <c r="B5" s="10">
        <v>813625</v>
      </c>
      <c r="C5" s="10" t="s">
        <v>36</v>
      </c>
      <c r="D5" s="25">
        <f t="shared" ref="D5:D10" si="0">B5*E5</f>
        <v>5500000</v>
      </c>
      <c r="E5" s="26">
        <f>I5/B5</f>
        <v>6.7598709479182668</v>
      </c>
      <c r="F5" s="13">
        <f t="shared" ref="F5:F14" si="1">B5/$B$16</f>
        <v>6.7203590557029277E-2</v>
      </c>
      <c r="H5" s="37">
        <f t="shared" ref="H5:H14" si="2">F5*0.9</f>
        <v>6.0483231501326354E-2</v>
      </c>
      <c r="I5" s="7">
        <v>5500000</v>
      </c>
      <c r="L5" s="27"/>
      <c r="M5" s="27"/>
      <c r="N5" s="27"/>
      <c r="O5" s="27"/>
      <c r="P5" s="27"/>
    </row>
    <row r="6" spans="1:16" ht="18" customHeight="1">
      <c r="A6" s="7" t="s">
        <v>30</v>
      </c>
      <c r="B6" s="10">
        <v>2446994</v>
      </c>
      <c r="C6" s="10" t="s">
        <v>36</v>
      </c>
      <c r="D6" s="25">
        <f t="shared" si="0"/>
        <v>16541679.439999999</v>
      </c>
      <c r="E6" s="26">
        <v>6.76</v>
      </c>
      <c r="F6" s="13">
        <f t="shared" si="1"/>
        <v>0.20211618727485919</v>
      </c>
      <c r="H6" s="37">
        <f t="shared" si="2"/>
        <v>0.18190456854737327</v>
      </c>
      <c r="L6" s="27"/>
      <c r="M6" s="27"/>
      <c r="N6" s="27"/>
      <c r="O6" s="27"/>
      <c r="P6" s="27"/>
    </row>
    <row r="7" spans="1:16" ht="18" customHeight="1">
      <c r="A7" s="7" t="s">
        <v>31</v>
      </c>
      <c r="B7" s="10">
        <v>1471449</v>
      </c>
      <c r="C7" s="10" t="s">
        <v>36</v>
      </c>
      <c r="D7" s="25">
        <f t="shared" si="0"/>
        <v>9946995.2400000002</v>
      </c>
      <c r="E7" s="26">
        <v>6.76</v>
      </c>
      <c r="F7" s="13">
        <f t="shared" si="1"/>
        <v>0.12153836979142747</v>
      </c>
      <c r="H7" s="37">
        <f t="shared" si="2"/>
        <v>0.10938453281228473</v>
      </c>
      <c r="L7" s="27"/>
      <c r="M7" s="27"/>
      <c r="N7" s="27"/>
      <c r="O7" s="27"/>
      <c r="P7" s="27"/>
    </row>
    <row r="8" spans="1:16" ht="18" customHeight="1">
      <c r="A8" s="7" t="s">
        <v>32</v>
      </c>
      <c r="B8" s="10">
        <v>913038</v>
      </c>
      <c r="C8" s="10" t="s">
        <v>36</v>
      </c>
      <c r="D8" s="25">
        <f t="shared" si="0"/>
        <v>6172136.8799999999</v>
      </c>
      <c r="E8" s="26">
        <v>6.76</v>
      </c>
      <c r="F8" s="13">
        <f t="shared" si="1"/>
        <v>7.5414880215097749E-2</v>
      </c>
      <c r="H8" s="37">
        <f t="shared" si="2"/>
        <v>6.787339219358797E-2</v>
      </c>
      <c r="L8" s="27"/>
      <c r="M8" s="27"/>
      <c r="N8" s="27"/>
      <c r="O8" s="27"/>
      <c r="P8" s="27"/>
    </row>
    <row r="9" spans="1:16" ht="18" customHeight="1">
      <c r="A9" s="7" t="s">
        <v>33</v>
      </c>
      <c r="B9" s="10">
        <v>105997</v>
      </c>
      <c r="C9" s="10" t="s">
        <v>36</v>
      </c>
      <c r="D9" s="25">
        <f t="shared" si="0"/>
        <v>716539.72</v>
      </c>
      <c r="E9" s="26">
        <v>6.76</v>
      </c>
      <c r="F9" s="13">
        <f t="shared" si="1"/>
        <v>8.7551132134256349E-3</v>
      </c>
      <c r="H9" s="37">
        <f t="shared" si="2"/>
        <v>7.8796018920830723E-3</v>
      </c>
      <c r="L9" s="27"/>
      <c r="M9" s="27"/>
      <c r="N9" s="27"/>
      <c r="O9" s="27"/>
      <c r="P9" s="27"/>
    </row>
    <row r="10" spans="1:16" ht="18" customHeight="1">
      <c r="A10" s="7" t="s">
        <v>34</v>
      </c>
      <c r="B10" s="10">
        <v>528203</v>
      </c>
      <c r="C10" s="10" t="s">
        <v>36</v>
      </c>
      <c r="D10" s="25">
        <f t="shared" si="0"/>
        <v>3570652.28</v>
      </c>
      <c r="E10" s="26">
        <v>6.76</v>
      </c>
      <c r="F10" s="13">
        <f t="shared" si="1"/>
        <v>4.3628376884921848E-2</v>
      </c>
      <c r="H10" s="37">
        <f t="shared" si="2"/>
        <v>3.9265539196429666E-2</v>
      </c>
      <c r="L10" s="27"/>
      <c r="M10" s="27"/>
      <c r="N10" s="27"/>
      <c r="O10" s="27"/>
      <c r="P10" s="27"/>
    </row>
    <row r="11" spans="1:16" ht="18" customHeight="1">
      <c r="B11" s="10"/>
      <c r="C11" s="10"/>
      <c r="D11" s="25"/>
      <c r="E11" s="26"/>
      <c r="F11" s="13"/>
      <c r="H11" s="37"/>
      <c r="L11" s="27"/>
      <c r="M11" s="27"/>
      <c r="N11" s="27"/>
      <c r="O11" s="27"/>
      <c r="P11" s="27"/>
    </row>
    <row r="12" spans="1:16" ht="18" customHeight="1">
      <c r="A12" s="30" t="s">
        <v>42</v>
      </c>
      <c r="B12" s="31">
        <f>SUM(B4:B10)</f>
        <v>9537089</v>
      </c>
      <c r="C12" s="31" t="s">
        <v>36</v>
      </c>
      <c r="D12" s="34">
        <v>36600000</v>
      </c>
      <c r="E12" s="35">
        <v>6.76</v>
      </c>
      <c r="F12" s="36">
        <f>SUM(F4:F10)</f>
        <v>0.7877420485628488</v>
      </c>
      <c r="H12" s="38">
        <f t="shared" si="2"/>
        <v>0.70896784370656396</v>
      </c>
      <c r="L12" s="27"/>
      <c r="M12" s="27"/>
      <c r="N12" s="27"/>
      <c r="O12" s="27"/>
      <c r="P12" s="27"/>
    </row>
    <row r="13" spans="1:16" ht="18" customHeight="1">
      <c r="B13" s="10"/>
      <c r="C13" s="10"/>
      <c r="D13" s="25"/>
      <c r="E13" s="26"/>
      <c r="F13" s="13"/>
      <c r="H13" s="37">
        <f t="shared" si="2"/>
        <v>0</v>
      </c>
      <c r="L13" s="27"/>
      <c r="M13" s="27"/>
      <c r="N13" s="27"/>
      <c r="O13" s="27"/>
      <c r="P13" s="27"/>
    </row>
    <row r="14" spans="1:16" ht="18" customHeight="1">
      <c r="A14" s="7" t="s">
        <v>35</v>
      </c>
      <c r="B14" s="10">
        <v>2569779</v>
      </c>
      <c r="C14" s="10"/>
      <c r="D14" s="25">
        <f>E14*B14</f>
        <v>17371706.039999999</v>
      </c>
      <c r="E14" s="26">
        <v>6.76</v>
      </c>
      <c r="F14" s="13">
        <f t="shared" si="1"/>
        <v>0.2122579514371512</v>
      </c>
      <c r="H14" s="37">
        <f t="shared" si="2"/>
        <v>0.19103215629343609</v>
      </c>
      <c r="L14" s="27"/>
      <c r="M14" s="27"/>
      <c r="N14" s="27"/>
      <c r="O14" s="27"/>
      <c r="P14" s="27"/>
    </row>
    <row r="15" spans="1:16" ht="4.95" customHeight="1">
      <c r="A15" s="14"/>
      <c r="B15" s="15"/>
      <c r="C15" s="15"/>
      <c r="D15" s="16"/>
      <c r="E15" s="17"/>
      <c r="F15" s="17"/>
      <c r="G15" s="17"/>
      <c r="H15" s="17"/>
      <c r="L15" s="27"/>
      <c r="M15" s="27"/>
      <c r="N15" s="27"/>
      <c r="O15" s="27"/>
      <c r="P15" s="27"/>
    </row>
    <row r="16" spans="1:16" ht="18" customHeight="1">
      <c r="A16" s="19" t="s">
        <v>24</v>
      </c>
      <c r="B16" s="20">
        <f>SUM(B12:B14)</f>
        <v>12106868</v>
      </c>
      <c r="C16" s="20"/>
      <c r="D16" s="21">
        <f>SUM(D4:D14)-D12</f>
        <v>81842322.680000007</v>
      </c>
      <c r="F16" s="33">
        <f>SUM(F12:F14)</f>
        <v>1</v>
      </c>
      <c r="H16" s="37">
        <v>0.1</v>
      </c>
    </row>
    <row r="17" spans="1:10" ht="12.45" customHeight="1">
      <c r="D17" s="12"/>
    </row>
    <row r="18" spans="1:10" ht="18" customHeight="1">
      <c r="B18" s="7" t="s">
        <v>25</v>
      </c>
      <c r="D18" s="22">
        <v>81300000</v>
      </c>
      <c r="E18" s="32">
        <f>D12/F12</f>
        <v>46461909.792390525</v>
      </c>
      <c r="F18" s="32">
        <f>D12/H12</f>
        <v>51624344.213767253</v>
      </c>
      <c r="J18" s="7">
        <f>5500000/0.067</f>
        <v>82089552.238805965</v>
      </c>
    </row>
    <row r="19" spans="1:10" ht="18" customHeight="1">
      <c r="B19" s="7" t="s">
        <v>26</v>
      </c>
      <c r="D19" s="23">
        <v>50000000</v>
      </c>
      <c r="E19" s="32">
        <f>E18-D12</f>
        <v>9861909.7923905253</v>
      </c>
    </row>
    <row r="20" spans="1:10" ht="18" customHeight="1">
      <c r="B20" s="7" t="s">
        <v>27</v>
      </c>
      <c r="D20" s="28">
        <f>E5/E12</f>
        <v>0.999980909455365</v>
      </c>
      <c r="J20" s="7">
        <f>I5/H5</f>
        <v>90934294.737201482</v>
      </c>
    </row>
    <row r="22" spans="1:10" ht="13.8" thickBot="1"/>
    <row r="23" spans="1:10" ht="13.8" thickBot="1">
      <c r="A23" s="1"/>
      <c r="B23" s="2" t="s">
        <v>0</v>
      </c>
      <c r="C23" s="2" t="s">
        <v>1</v>
      </c>
      <c r="D23" s="2" t="s">
        <v>2</v>
      </c>
      <c r="E23" s="2" t="s">
        <v>3</v>
      </c>
      <c r="F23" s="2" t="s">
        <v>4</v>
      </c>
      <c r="G23" s="2" t="s">
        <v>5</v>
      </c>
      <c r="H23" s="2" t="s">
        <v>6</v>
      </c>
    </row>
    <row r="24" spans="1:10" ht="13.8" thickBot="1">
      <c r="A24" s="3" t="s">
        <v>7</v>
      </c>
      <c r="B24" s="4">
        <v>1.1000000000000001</v>
      </c>
      <c r="C24" s="4">
        <v>1.6</v>
      </c>
      <c r="D24" s="4">
        <v>4.8</v>
      </c>
      <c r="E24" s="4">
        <v>7.5</v>
      </c>
      <c r="F24" s="4">
        <v>7.8</v>
      </c>
      <c r="G24" s="4">
        <v>12</v>
      </c>
      <c r="H24" s="4">
        <v>26</v>
      </c>
    </row>
    <row r="25" spans="1:10" ht="13.8" thickBot="1">
      <c r="A25" s="3" t="s">
        <v>8</v>
      </c>
      <c r="B25" s="5">
        <v>1</v>
      </c>
      <c r="C25" s="5">
        <v>1</v>
      </c>
      <c r="D25" s="5">
        <v>2</v>
      </c>
      <c r="E25" s="5">
        <v>2</v>
      </c>
      <c r="F25" s="5">
        <v>4</v>
      </c>
      <c r="G25" s="5">
        <v>6</v>
      </c>
      <c r="H25" s="5">
        <v>8</v>
      </c>
    </row>
  </sheetData>
  <mergeCells count="1">
    <mergeCell ref="L4:P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073A-14C1-40A2-A393-DEB5DBB5D818}">
  <dimension ref="A1:P36"/>
  <sheetViews>
    <sheetView showGridLines="0" tabSelected="1" zoomScale="80" zoomScaleNormal="80" workbookViewId="0">
      <selection activeCell="L25" sqref="L25:N27"/>
    </sheetView>
  </sheetViews>
  <sheetFormatPr defaultColWidth="9.21875" defaultRowHeight="13.2"/>
  <cols>
    <col min="1" max="1" width="31.109375" style="7" customWidth="1"/>
    <col min="2" max="2" width="13.44140625" style="7" bestFit="1" customWidth="1"/>
    <col min="3" max="3" width="12.5546875" style="7" customWidth="1"/>
    <col min="4" max="4" width="14.44140625" style="7" bestFit="1" customWidth="1"/>
    <col min="5" max="5" width="15.44140625" style="7" bestFit="1" customWidth="1"/>
    <col min="6" max="6" width="14.44140625" style="7" bestFit="1" customWidth="1"/>
    <col min="7" max="7" width="9.21875" style="40"/>
    <col min="8" max="8" width="14.44140625" style="7" bestFit="1" customWidth="1"/>
    <col min="9" max="9" width="12.44140625" style="7" bestFit="1" customWidth="1"/>
    <col min="10" max="11" width="9.21875" style="7"/>
    <col min="12" max="12" width="18.77734375" style="7" bestFit="1" customWidth="1"/>
    <col min="13" max="13" width="9.21875" style="7"/>
    <col min="14" max="14" width="18.33203125" style="7" bestFit="1" customWidth="1"/>
    <col min="15" max="15" width="15" style="7" bestFit="1" customWidth="1"/>
    <col min="16" max="16384" width="9.21875" style="7"/>
  </cols>
  <sheetData>
    <row r="1" spans="1:16" ht="30">
      <c r="A1" s="6" t="s">
        <v>38</v>
      </c>
    </row>
    <row r="2" spans="1:16">
      <c r="A2" s="8"/>
    </row>
    <row r="3" spans="1:16" ht="18" customHeight="1">
      <c r="A3" s="9" t="s">
        <v>11</v>
      </c>
      <c r="B3" s="9" t="s">
        <v>13</v>
      </c>
      <c r="C3" s="9"/>
      <c r="D3" s="9" t="s">
        <v>14</v>
      </c>
      <c r="E3" s="9" t="s">
        <v>15</v>
      </c>
      <c r="F3" s="9" t="s">
        <v>16</v>
      </c>
    </row>
    <row r="4" spans="1:16" ht="18" customHeight="1" thickBot="1">
      <c r="A4" s="7" t="s">
        <v>40</v>
      </c>
      <c r="B4" s="10">
        <v>3257783</v>
      </c>
      <c r="C4" s="10" t="s">
        <v>36</v>
      </c>
      <c r="D4" s="25">
        <f>B4*E4</f>
        <v>22022613.079999998</v>
      </c>
      <c r="E4" s="26">
        <v>6.76</v>
      </c>
      <c r="F4" s="13">
        <f>B4/$B$17</f>
        <v>0.26908553062608759</v>
      </c>
      <c r="H4" s="37">
        <f>F4*0.9</f>
        <v>0.24217697756347883</v>
      </c>
      <c r="L4" s="42"/>
      <c r="M4" s="42"/>
      <c r="N4" s="42"/>
      <c r="O4" s="42"/>
      <c r="P4" s="42"/>
    </row>
    <row r="5" spans="1:16" ht="18" customHeight="1">
      <c r="A5" s="7" t="s">
        <v>29</v>
      </c>
      <c r="B5" s="10">
        <v>813625</v>
      </c>
      <c r="C5" s="10" t="s">
        <v>36</v>
      </c>
      <c r="D5" s="25">
        <f t="shared" ref="D5:D10" si="0">B5*E5</f>
        <v>5500000</v>
      </c>
      <c r="E5" s="26">
        <f>5500000/B5</f>
        <v>6.7598709479182668</v>
      </c>
      <c r="F5" s="13">
        <f>B5/$B$17</f>
        <v>6.7203590557029277E-2</v>
      </c>
      <c r="H5" s="37">
        <f t="shared" ref="H5:H15" si="1">F5*0.9</f>
        <v>6.0483231501326354E-2</v>
      </c>
      <c r="L5" s="43" t="s">
        <v>11</v>
      </c>
      <c r="M5" s="44"/>
      <c r="N5" s="44" t="s">
        <v>44</v>
      </c>
      <c r="O5" s="45" t="s">
        <v>43</v>
      </c>
      <c r="P5" s="42"/>
    </row>
    <row r="6" spans="1:16" ht="18" customHeight="1">
      <c r="A6" s="7" t="s">
        <v>30</v>
      </c>
      <c r="B6" s="10">
        <v>2446994</v>
      </c>
      <c r="C6" s="10" t="s">
        <v>36</v>
      </c>
      <c r="D6" s="25">
        <f t="shared" si="0"/>
        <v>16541679.439999999</v>
      </c>
      <c r="E6" s="26">
        <v>6.76</v>
      </c>
      <c r="F6" s="13">
        <f>B6/$B$17</f>
        <v>0.20211618727485919</v>
      </c>
      <c r="H6" s="37">
        <f t="shared" si="1"/>
        <v>0.18190456854737327</v>
      </c>
      <c r="L6" s="46" t="s">
        <v>40</v>
      </c>
      <c r="M6" s="47"/>
      <c r="N6" s="48">
        <v>0.26908553062608759</v>
      </c>
      <c r="O6" s="49">
        <v>0.24217728826559246</v>
      </c>
      <c r="P6" s="42"/>
    </row>
    <row r="7" spans="1:16" ht="18" customHeight="1">
      <c r="A7" s="7" t="s">
        <v>31</v>
      </c>
      <c r="B7" s="10">
        <v>1471449</v>
      </c>
      <c r="C7" s="10" t="s">
        <v>36</v>
      </c>
      <c r="D7" s="25">
        <f t="shared" si="0"/>
        <v>9946995.2400000002</v>
      </c>
      <c r="E7" s="26">
        <v>6.76</v>
      </c>
      <c r="F7" s="13">
        <f>B7/$B$17</f>
        <v>0.12153836979142747</v>
      </c>
      <c r="H7" s="37">
        <f t="shared" si="1"/>
        <v>0.10938453281228473</v>
      </c>
      <c r="L7" s="46" t="s">
        <v>29</v>
      </c>
      <c r="M7" s="47"/>
      <c r="N7" s="48">
        <v>6.7203590557029277E-2</v>
      </c>
      <c r="O7" s="49">
        <v>6.0482154439265967E-2</v>
      </c>
      <c r="P7" s="42"/>
    </row>
    <row r="8" spans="1:16" ht="18" customHeight="1">
      <c r="A8" s="7" t="s">
        <v>32</v>
      </c>
      <c r="B8" s="10">
        <v>913038</v>
      </c>
      <c r="C8" s="10" t="s">
        <v>36</v>
      </c>
      <c r="D8" s="25">
        <f t="shared" si="0"/>
        <v>6172136.8799999999</v>
      </c>
      <c r="E8" s="26">
        <v>6.76</v>
      </c>
      <c r="F8" s="13">
        <f>B8/$B$17</f>
        <v>7.5414880215097749E-2</v>
      </c>
      <c r="H8" s="37">
        <f t="shared" si="1"/>
        <v>6.787339219358797E-2</v>
      </c>
      <c r="L8" s="46" t="s">
        <v>30</v>
      </c>
      <c r="M8" s="47"/>
      <c r="N8" s="48">
        <v>0.20211618727485919</v>
      </c>
      <c r="O8" s="49">
        <v>0.181904801922711</v>
      </c>
      <c r="P8" s="42"/>
    </row>
    <row r="9" spans="1:16" ht="18" customHeight="1">
      <c r="A9" s="7" t="s">
        <v>33</v>
      </c>
      <c r="B9" s="10">
        <v>105997</v>
      </c>
      <c r="C9" s="10" t="s">
        <v>36</v>
      </c>
      <c r="D9" s="25">
        <f t="shared" si="0"/>
        <v>716539.72</v>
      </c>
      <c r="E9" s="26">
        <v>6.76</v>
      </c>
      <c r="F9" s="13">
        <f>B9/$B$17</f>
        <v>8.7551132134256349E-3</v>
      </c>
      <c r="H9" s="37">
        <f t="shared" si="1"/>
        <v>7.8796018920830723E-3</v>
      </c>
      <c r="L9" s="46" t="s">
        <v>31</v>
      </c>
      <c r="M9" s="47"/>
      <c r="N9" s="48">
        <v>0.12153836979142747</v>
      </c>
      <c r="O9" s="49">
        <v>0.10938467314769516</v>
      </c>
      <c r="P9" s="42"/>
    </row>
    <row r="10" spans="1:16" ht="18" customHeight="1">
      <c r="A10" s="7" t="s">
        <v>34</v>
      </c>
      <c r="B10" s="10">
        <v>528203</v>
      </c>
      <c r="C10" s="10" t="s">
        <v>36</v>
      </c>
      <c r="D10" s="25">
        <f t="shared" si="0"/>
        <v>3570652.28</v>
      </c>
      <c r="E10" s="26">
        <v>6.76</v>
      </c>
      <c r="F10" s="13">
        <f>B10/$B$17</f>
        <v>4.3628376884921848E-2</v>
      </c>
      <c r="H10" s="37">
        <f t="shared" si="1"/>
        <v>3.9265539196429666E-2</v>
      </c>
      <c r="L10" s="46" t="s">
        <v>32</v>
      </c>
      <c r="M10" s="47"/>
      <c r="N10" s="48">
        <v>7.5414880215097749E-2</v>
      </c>
      <c r="O10" s="49">
        <v>6.7873479272081663E-2</v>
      </c>
      <c r="P10" s="42"/>
    </row>
    <row r="11" spans="1:16" ht="18" customHeight="1">
      <c r="B11" s="10"/>
      <c r="C11" s="10"/>
      <c r="D11" s="25"/>
      <c r="E11" s="26"/>
      <c r="F11" s="13"/>
      <c r="H11" s="37"/>
      <c r="L11" s="46" t="s">
        <v>33</v>
      </c>
      <c r="M11" s="47"/>
      <c r="N11" s="48">
        <v>8.7551132134256349E-3</v>
      </c>
      <c r="O11" s="49">
        <v>7.879612001256071E-3</v>
      </c>
      <c r="P11" s="42"/>
    </row>
    <row r="12" spans="1:16" ht="18" customHeight="1">
      <c r="A12" s="30" t="s">
        <v>42</v>
      </c>
      <c r="B12" s="31">
        <f>SUM(B4:B10)</f>
        <v>9537089</v>
      </c>
      <c r="C12" s="31" t="s">
        <v>36</v>
      </c>
      <c r="D12" s="34">
        <v>36600000</v>
      </c>
      <c r="E12" s="35">
        <v>6.76</v>
      </c>
      <c r="F12" s="36">
        <f>SUM(F4:F10)</f>
        <v>0.7877420485628488</v>
      </c>
      <c r="H12" s="38">
        <f t="shared" si="1"/>
        <v>0.70896784370656396</v>
      </c>
      <c r="L12" s="46" t="s">
        <v>34</v>
      </c>
      <c r="M12" s="47"/>
      <c r="N12" s="48">
        <v>4.3628376884921848E-2</v>
      </c>
      <c r="O12" s="49">
        <v>3.9265589572341296E-2</v>
      </c>
      <c r="P12" s="42"/>
    </row>
    <row r="13" spans="1:16" ht="18" customHeight="1">
      <c r="A13" s="30"/>
      <c r="B13" s="31"/>
      <c r="C13" s="31"/>
      <c r="D13" s="34"/>
      <c r="E13" s="35"/>
      <c r="F13" s="36"/>
      <c r="H13" s="38"/>
      <c r="L13" s="46" t="s">
        <v>35</v>
      </c>
      <c r="M13" s="47"/>
      <c r="N13" s="50">
        <v>0.21199999999999999</v>
      </c>
      <c r="O13" s="49">
        <v>0.19103240137905625</v>
      </c>
      <c r="P13" s="42"/>
    </row>
    <row r="14" spans="1:16" ht="18" customHeight="1">
      <c r="B14" s="10"/>
      <c r="C14" s="10"/>
      <c r="D14" s="25"/>
      <c r="E14" s="26"/>
      <c r="F14" s="13"/>
      <c r="H14" s="37">
        <f t="shared" si="1"/>
        <v>0</v>
      </c>
      <c r="L14" s="51"/>
      <c r="M14" s="47"/>
      <c r="N14" s="47"/>
      <c r="O14" s="52"/>
      <c r="P14" s="42"/>
    </row>
    <row r="15" spans="1:16" ht="18" customHeight="1">
      <c r="A15" s="7" t="s">
        <v>35</v>
      </c>
      <c r="B15" s="10">
        <v>2569779</v>
      </c>
      <c r="C15" s="10"/>
      <c r="D15" s="25">
        <f>E15*B15</f>
        <v>17371706.039999999</v>
      </c>
      <c r="E15" s="26">
        <v>6.76</v>
      </c>
      <c r="F15" s="13">
        <f>B15/$B$17</f>
        <v>0.2122579514371512</v>
      </c>
      <c r="H15" s="37">
        <f t="shared" si="1"/>
        <v>0.19103215629343609</v>
      </c>
      <c r="L15" s="46" t="s">
        <v>39</v>
      </c>
      <c r="M15" s="47"/>
      <c r="N15" s="47"/>
      <c r="O15" s="53">
        <v>0.1</v>
      </c>
      <c r="P15" s="42"/>
    </row>
    <row r="16" spans="1:16" ht="4.95" customHeight="1">
      <c r="A16" s="14"/>
      <c r="B16" s="15"/>
      <c r="C16" s="15"/>
      <c r="D16" s="16"/>
      <c r="E16" s="17"/>
      <c r="F16" s="17"/>
      <c r="G16" s="41"/>
      <c r="H16" s="17"/>
      <c r="L16" s="51"/>
      <c r="M16" s="47"/>
      <c r="N16" s="47"/>
      <c r="O16" s="52"/>
      <c r="P16" s="42"/>
    </row>
    <row r="17" spans="1:15" ht="18" customHeight="1" thickBot="1">
      <c r="A17" s="19" t="s">
        <v>24</v>
      </c>
      <c r="B17" s="20">
        <f>SUM(B12:B15)</f>
        <v>12106868</v>
      </c>
      <c r="C17" s="20"/>
      <c r="D17" s="21">
        <f>SUM(D4:D15)-D12</f>
        <v>81842322.680000007</v>
      </c>
      <c r="F17" s="33">
        <f>SUM(F12:F15)</f>
        <v>1</v>
      </c>
      <c r="H17" s="37">
        <v>0.1</v>
      </c>
      <c r="L17" s="54" t="s">
        <v>45</v>
      </c>
      <c r="M17" s="55"/>
      <c r="N17" s="56">
        <f>SUM(N6:N15)</f>
        <v>0.99974204856284876</v>
      </c>
      <c r="O17" s="57">
        <f>SUM(O6:O15)</f>
        <v>0.99999999999999989</v>
      </c>
    </row>
    <row r="18" spans="1:15" ht="12.45" customHeight="1">
      <c r="D18" s="12"/>
    </row>
    <row r="19" spans="1:15" ht="18" customHeight="1">
      <c r="B19" s="7" t="s">
        <v>25</v>
      </c>
      <c r="D19" s="22">
        <v>81300000</v>
      </c>
      <c r="E19" s="32">
        <f>D12/F12</f>
        <v>46461909.792390525</v>
      </c>
      <c r="F19" s="32">
        <f>D12/H12</f>
        <v>51624344.213767253</v>
      </c>
    </row>
    <row r="20" spans="1:15" ht="18" customHeight="1">
      <c r="B20" s="7" t="s">
        <v>26</v>
      </c>
      <c r="D20" s="23">
        <v>50000000</v>
      </c>
      <c r="E20" s="32">
        <f>E19-D12</f>
        <v>9861909.7923905253</v>
      </c>
    </row>
    <row r="21" spans="1:15" ht="18" customHeight="1">
      <c r="B21" s="7" t="s">
        <v>27</v>
      </c>
      <c r="D21" s="28">
        <f>E5/E12</f>
        <v>0.999980909455365</v>
      </c>
    </row>
    <row r="24" spans="1:15" ht="13.8" thickBot="1"/>
    <row r="25" spans="1:15">
      <c r="A25" s="7" t="s">
        <v>39</v>
      </c>
      <c r="D25" s="12">
        <f>D36*0.1</f>
        <v>9093591.4088888895</v>
      </c>
      <c r="E25" s="7">
        <v>6.76</v>
      </c>
      <c r="F25" s="33">
        <f>D25/$D$36</f>
        <v>9.9999999999999992E-2</v>
      </c>
      <c r="L25" s="58" t="s">
        <v>46</v>
      </c>
      <c r="M25" s="59"/>
      <c r="N25" s="60">
        <v>3.6267</v>
      </c>
    </row>
    <row r="26" spans="1:15">
      <c r="F26" s="33"/>
      <c r="L26" s="46" t="s">
        <v>47</v>
      </c>
      <c r="M26" s="61"/>
      <c r="N26" s="62">
        <v>6.76</v>
      </c>
    </row>
    <row r="27" spans="1:15" ht="13.8" thickBot="1">
      <c r="A27" s="7" t="s">
        <v>40</v>
      </c>
      <c r="D27" s="25">
        <v>22022613.079999998</v>
      </c>
      <c r="F27" s="33">
        <f t="shared" ref="F26:F34" si="2">D27/$D$36</f>
        <v>0.24217728826559246</v>
      </c>
      <c r="H27" s="12">
        <f>F27*D36</f>
        <v>22022613.079999998</v>
      </c>
      <c r="L27" s="63" t="s">
        <v>27</v>
      </c>
      <c r="M27" s="64"/>
      <c r="N27" s="65">
        <f>N26/N25</f>
        <v>1.8639534563101441</v>
      </c>
    </row>
    <row r="28" spans="1:15">
      <c r="A28" s="7" t="s">
        <v>29</v>
      </c>
      <c r="D28" s="25">
        <v>5500000</v>
      </c>
      <c r="F28" s="33">
        <f t="shared" si="2"/>
        <v>6.0482154439265967E-2</v>
      </c>
    </row>
    <row r="29" spans="1:15">
      <c r="A29" s="7" t="s">
        <v>30</v>
      </c>
      <c r="D29" s="25">
        <v>16541679.439999999</v>
      </c>
      <c r="F29" s="33">
        <f t="shared" si="2"/>
        <v>0.181904801922711</v>
      </c>
    </row>
    <row r="30" spans="1:15">
      <c r="A30" s="7" t="s">
        <v>31</v>
      </c>
      <c r="D30" s="25">
        <v>9946995.2400000002</v>
      </c>
      <c r="F30" s="33">
        <f t="shared" si="2"/>
        <v>0.10938467314769516</v>
      </c>
    </row>
    <row r="31" spans="1:15">
      <c r="A31" s="7" t="s">
        <v>32</v>
      </c>
      <c r="D31" s="25">
        <v>6172136.8799999999</v>
      </c>
      <c r="F31" s="33">
        <f t="shared" si="2"/>
        <v>6.7873479272081663E-2</v>
      </c>
    </row>
    <row r="32" spans="1:15">
      <c r="A32" s="7" t="s">
        <v>33</v>
      </c>
      <c r="D32" s="25">
        <v>716539.72</v>
      </c>
      <c r="F32" s="33">
        <f t="shared" si="2"/>
        <v>7.879612001256071E-3</v>
      </c>
    </row>
    <row r="33" spans="1:6">
      <c r="A33" s="7" t="s">
        <v>34</v>
      </c>
      <c r="D33" s="25">
        <v>3570652.28</v>
      </c>
      <c r="F33" s="33">
        <f t="shared" si="2"/>
        <v>3.9265589572341296E-2</v>
      </c>
    </row>
    <row r="34" spans="1:6">
      <c r="A34" s="7" t="s">
        <v>35</v>
      </c>
      <c r="B34" s="10"/>
      <c r="C34" s="10"/>
      <c r="D34" s="25">
        <v>17371706.039999999</v>
      </c>
      <c r="F34" s="33">
        <f t="shared" si="2"/>
        <v>0.19103240137905625</v>
      </c>
    </row>
    <row r="36" spans="1:6">
      <c r="D36" s="12">
        <f>SUM(D27:D34)/0.9</f>
        <v>90935914.088888898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FE86-D8B2-410A-B864-8FE1EF6F5A3D}">
  <dimension ref="A1:I18"/>
  <sheetViews>
    <sheetView zoomScale="80" zoomScaleNormal="80" workbookViewId="0">
      <selection activeCell="D4" sqref="D4"/>
    </sheetView>
  </sheetViews>
  <sheetFormatPr defaultColWidth="9.21875" defaultRowHeight="13.2"/>
  <cols>
    <col min="1" max="1" width="31.109375" style="7" customWidth="1"/>
    <col min="2" max="2" width="19.77734375" style="7" bestFit="1" customWidth="1"/>
    <col min="3" max="3" width="12.5546875" style="7" customWidth="1"/>
    <col min="4" max="4" width="14.21875" style="7" bestFit="1" customWidth="1"/>
    <col min="5" max="5" width="13.77734375" style="7" customWidth="1"/>
    <col min="6" max="6" width="10.77734375" style="7" customWidth="1"/>
    <col min="7" max="7" width="14.109375" style="7" bestFit="1" customWidth="1"/>
    <col min="8" max="8" width="13" style="7" bestFit="1" customWidth="1"/>
    <col min="9" max="9" width="12.44140625" style="7" bestFit="1" customWidth="1"/>
    <col min="10" max="16384" width="9.21875" style="7"/>
  </cols>
  <sheetData>
    <row r="1" spans="1:9" ht="30">
      <c r="A1" s="6" t="s">
        <v>37</v>
      </c>
    </row>
    <row r="2" spans="1:9">
      <c r="A2" s="8"/>
    </row>
    <row r="3" spans="1:9" ht="18" customHeight="1">
      <c r="A3" s="9" t="s">
        <v>11</v>
      </c>
      <c r="B3" s="9" t="s">
        <v>12</v>
      </c>
      <c r="C3" s="9" t="s">
        <v>13</v>
      </c>
      <c r="D3" s="9" t="s">
        <v>14</v>
      </c>
      <c r="E3" s="9" t="s">
        <v>15</v>
      </c>
      <c r="F3" s="9" t="s">
        <v>16</v>
      </c>
    </row>
    <row r="4" spans="1:9" ht="18" customHeight="1">
      <c r="A4" s="7" t="s">
        <v>38</v>
      </c>
      <c r="C4" s="31">
        <v>9537089</v>
      </c>
      <c r="D4" s="21">
        <v>36600000</v>
      </c>
      <c r="E4" s="26">
        <v>6.7598709479182668</v>
      </c>
      <c r="F4" s="13" t="e">
        <f>C4/C$10</f>
        <v>#DIV/0!</v>
      </c>
    </row>
    <row r="5" spans="1:9" ht="18" customHeight="1">
      <c r="A5" s="7" t="s">
        <v>41</v>
      </c>
      <c r="C5" s="10">
        <v>2569779</v>
      </c>
      <c r="D5" s="11"/>
      <c r="E5" s="12">
        <v>6.76</v>
      </c>
      <c r="F5" s="13"/>
    </row>
    <row r="6" spans="1:9" ht="18" customHeight="1">
      <c r="A6" s="7" t="s">
        <v>39</v>
      </c>
      <c r="C6" s="10"/>
      <c r="D6" s="11">
        <v>6000000</v>
      </c>
      <c r="E6" s="12">
        <f>E4</f>
        <v>6.7598709479182668</v>
      </c>
      <c r="F6" s="13" t="e">
        <f>C6/C$10</f>
        <v>#DIV/0!</v>
      </c>
    </row>
    <row r="7" spans="1:9" ht="18" customHeight="1">
      <c r="C7" s="10"/>
      <c r="D7" s="11"/>
      <c r="E7" s="12"/>
      <c r="F7" s="13"/>
    </row>
    <row r="8" spans="1:9" ht="18" customHeight="1">
      <c r="C8" s="10"/>
    </row>
    <row r="9" spans="1:9" ht="4.95" customHeight="1">
      <c r="A9" s="14"/>
      <c r="B9" s="14"/>
      <c r="C9" s="15"/>
      <c r="D9" s="16"/>
      <c r="E9" s="17"/>
      <c r="F9" s="18"/>
    </row>
    <row r="10" spans="1:9" ht="18" customHeight="1">
      <c r="A10" s="19" t="s">
        <v>24</v>
      </c>
      <c r="C10" s="29">
        <f>C6/0.1</f>
        <v>0</v>
      </c>
      <c r="D10" s="21">
        <f>SUM(D4:D7)</f>
        <v>42600000</v>
      </c>
    </row>
    <row r="11" spans="1:9" ht="12.45" customHeight="1"/>
    <row r="12" spans="1:9" ht="18" customHeight="1">
      <c r="C12" s="7" t="s">
        <v>25</v>
      </c>
      <c r="D12" s="22" t="e">
        <f>D6/F6</f>
        <v>#DIV/0!</v>
      </c>
    </row>
    <row r="13" spans="1:9" ht="18" customHeight="1">
      <c r="C13" s="7" t="s">
        <v>26</v>
      </c>
      <c r="D13" s="23" t="e">
        <f>D12-D6</f>
        <v>#DIV/0!</v>
      </c>
    </row>
    <row r="14" spans="1:9" ht="18" customHeight="1">
      <c r="C14" s="7" t="s">
        <v>27</v>
      </c>
      <c r="D14" s="24">
        <f>E6/E4</f>
        <v>1</v>
      </c>
    </row>
    <row r="15" spans="1:9" ht="14.4">
      <c r="I15"/>
    </row>
    <row r="18" spans="7:7">
      <c r="G18" s="3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7E03-F73C-4F37-9A78-CE16B3B7F365}">
  <dimension ref="A1:F15"/>
  <sheetViews>
    <sheetView zoomScale="80" zoomScaleNormal="80" workbookViewId="0">
      <selection activeCell="D14" sqref="D14"/>
    </sheetView>
  </sheetViews>
  <sheetFormatPr defaultColWidth="9.21875" defaultRowHeight="13.2"/>
  <cols>
    <col min="1" max="1" width="31.109375" style="7" customWidth="1"/>
    <col min="2" max="2" width="19.77734375" style="7" bestFit="1" customWidth="1"/>
    <col min="3" max="3" width="12.5546875" style="7" customWidth="1"/>
    <col min="4" max="4" width="14.21875" style="7" bestFit="1" customWidth="1"/>
    <col min="5" max="5" width="13.77734375" style="7" customWidth="1"/>
    <col min="6" max="6" width="10.77734375" style="7" customWidth="1"/>
    <col min="7" max="7" width="9.21875" style="7"/>
    <col min="8" max="8" width="13" style="7" bestFit="1" customWidth="1"/>
    <col min="9" max="9" width="12.44140625" style="7" bestFit="1" customWidth="1"/>
    <col min="10" max="16384" width="9.21875" style="7"/>
  </cols>
  <sheetData>
    <row r="1" spans="1:6" ht="30">
      <c r="A1" s="6" t="s">
        <v>10</v>
      </c>
    </row>
    <row r="2" spans="1:6">
      <c r="A2" s="8"/>
    </row>
    <row r="3" spans="1:6" ht="18" customHeight="1">
      <c r="A3" s="9" t="s">
        <v>11</v>
      </c>
      <c r="B3" s="9" t="s">
        <v>12</v>
      </c>
      <c r="C3" s="9" t="s">
        <v>13</v>
      </c>
      <c r="D3" s="9" t="s">
        <v>14</v>
      </c>
      <c r="E3" s="9" t="s">
        <v>15</v>
      </c>
      <c r="F3" s="9" t="s">
        <v>16</v>
      </c>
    </row>
    <row r="4" spans="1:6" ht="18" customHeight="1">
      <c r="A4" s="7" t="s">
        <v>17</v>
      </c>
      <c r="B4" s="7" t="s">
        <v>18</v>
      </c>
      <c r="C4" s="10">
        <v>1000000</v>
      </c>
      <c r="D4" s="11">
        <v>10000</v>
      </c>
      <c r="E4" s="12">
        <f>D4/C4</f>
        <v>0.01</v>
      </c>
      <c r="F4" s="13">
        <f>C4/C$11</f>
        <v>0.17512228415424866</v>
      </c>
    </row>
    <row r="5" spans="1:6" ht="18" customHeight="1">
      <c r="A5" s="7" t="s">
        <v>19</v>
      </c>
      <c r="B5" s="7" t="s">
        <v>18</v>
      </c>
      <c r="C5" s="10">
        <v>1000000</v>
      </c>
      <c r="D5" s="11">
        <v>10000</v>
      </c>
      <c r="E5" s="12">
        <f>D5/C5</f>
        <v>0.01</v>
      </c>
      <c r="F5" s="13">
        <f t="shared" ref="F5:F8" si="0">C5/C$11</f>
        <v>0.17512228415424866</v>
      </c>
    </row>
    <row r="6" spans="1:6" ht="18" customHeight="1">
      <c r="A6" s="7" t="s">
        <v>20</v>
      </c>
      <c r="B6" s="7" t="s">
        <v>18</v>
      </c>
      <c r="C6" s="10">
        <v>1000000</v>
      </c>
      <c r="D6" s="11">
        <v>10000</v>
      </c>
      <c r="E6" s="12">
        <f>D6/C6</f>
        <v>0.01</v>
      </c>
      <c r="F6" s="13">
        <f t="shared" si="0"/>
        <v>0.17512228415424866</v>
      </c>
    </row>
    <row r="7" spans="1:6" ht="18" customHeight="1">
      <c r="A7" s="7" t="s">
        <v>21</v>
      </c>
      <c r="B7" s="7" t="s">
        <v>22</v>
      </c>
      <c r="C7" s="10">
        <v>710295.55050340993</v>
      </c>
      <c r="D7" s="11">
        <v>250000</v>
      </c>
      <c r="E7" s="12">
        <f>D7/C7</f>
        <v>0.35196616369455891</v>
      </c>
      <c r="F7" s="13">
        <f t="shared" si="0"/>
        <v>0.12438857922875664</v>
      </c>
    </row>
    <row r="8" spans="1:6" ht="18" customHeight="1">
      <c r="A8" s="7" t="s">
        <v>10</v>
      </c>
      <c r="B8" s="7" t="s">
        <v>22</v>
      </c>
      <c r="C8" s="10">
        <f>D8/E8</f>
        <v>1000000</v>
      </c>
      <c r="D8" s="11">
        <v>7500000</v>
      </c>
      <c r="E8" s="12">
        <v>7.5</v>
      </c>
      <c r="F8" s="13">
        <f t="shared" si="0"/>
        <v>0.17512228415424866</v>
      </c>
    </row>
    <row r="9" spans="1:6" ht="18" customHeight="1">
      <c r="B9" s="7" t="s">
        <v>23</v>
      </c>
      <c r="C9" s="10">
        <v>1000000</v>
      </c>
      <c r="D9" s="11">
        <v>0</v>
      </c>
      <c r="E9" s="12"/>
      <c r="F9" s="13">
        <f>C9/C$11</f>
        <v>0.17512228415424866</v>
      </c>
    </row>
    <row r="10" spans="1:6" ht="4.95" customHeight="1">
      <c r="A10" s="14"/>
      <c r="B10" s="14"/>
      <c r="C10" s="15"/>
      <c r="D10" s="16"/>
      <c r="E10" s="17"/>
      <c r="F10" s="18"/>
    </row>
    <row r="11" spans="1:6" ht="18" customHeight="1">
      <c r="A11" s="19" t="s">
        <v>24</v>
      </c>
      <c r="C11" s="20">
        <f>SUM(C4:C9)</f>
        <v>5710295.5505034104</v>
      </c>
      <c r="D11" s="21">
        <f>SUM(D4:D9)</f>
        <v>7780000</v>
      </c>
    </row>
    <row r="12" spans="1:6" ht="12.45" customHeight="1"/>
    <row r="13" spans="1:6" ht="18" customHeight="1">
      <c r="C13" s="7" t="s">
        <v>25</v>
      </c>
      <c r="D13" s="22">
        <f>D8/F8</f>
        <v>42827216.628775574</v>
      </c>
    </row>
    <row r="14" spans="1:6" ht="18" customHeight="1">
      <c r="C14" s="7" t="s">
        <v>26</v>
      </c>
      <c r="D14" s="23">
        <f>D13-D8</f>
        <v>35327216.628775574</v>
      </c>
    </row>
    <row r="15" spans="1:6" ht="18" customHeight="1">
      <c r="C15" s="7" t="s">
        <v>27</v>
      </c>
      <c r="D15" s="24">
        <f>E8/E7</f>
        <v>21.308866515102295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F526-E6A0-4E3F-BF01-4C2535150B43}">
  <dimension ref="A1:F16"/>
  <sheetViews>
    <sheetView zoomScale="80" zoomScaleNormal="80" workbookViewId="0">
      <selection activeCell="E16" sqref="E16"/>
    </sheetView>
  </sheetViews>
  <sheetFormatPr defaultColWidth="9.21875" defaultRowHeight="13.2"/>
  <cols>
    <col min="1" max="1" width="31.109375" style="7" customWidth="1"/>
    <col min="2" max="2" width="19.77734375" style="7" bestFit="1" customWidth="1"/>
    <col min="3" max="3" width="12.5546875" style="7" customWidth="1"/>
    <col min="4" max="4" width="14.21875" style="7" bestFit="1" customWidth="1"/>
    <col min="5" max="5" width="13.77734375" style="7" customWidth="1"/>
    <col min="6" max="6" width="10.77734375" style="7" customWidth="1"/>
    <col min="7" max="7" width="9.21875" style="7"/>
    <col min="8" max="8" width="13" style="7" bestFit="1" customWidth="1"/>
    <col min="9" max="9" width="12.44140625" style="7" bestFit="1" customWidth="1"/>
    <col min="10" max="16384" width="9.21875" style="7"/>
  </cols>
  <sheetData>
    <row r="1" spans="1:6" ht="30">
      <c r="A1" s="6" t="s">
        <v>28</v>
      </c>
    </row>
    <row r="2" spans="1:6">
      <c r="A2" s="8"/>
    </row>
    <row r="3" spans="1:6" ht="18" customHeight="1">
      <c r="A3" s="9" t="s">
        <v>11</v>
      </c>
      <c r="B3" s="9" t="s">
        <v>12</v>
      </c>
      <c r="C3" s="9" t="s">
        <v>13</v>
      </c>
      <c r="D3" s="9" t="s">
        <v>14</v>
      </c>
      <c r="E3" s="9" t="s">
        <v>15</v>
      </c>
      <c r="F3" s="9" t="s">
        <v>16</v>
      </c>
    </row>
    <row r="4" spans="1:6" ht="18" customHeight="1">
      <c r="A4" s="7" t="s">
        <v>17</v>
      </c>
      <c r="B4" s="7" t="s">
        <v>18</v>
      </c>
      <c r="C4" s="10">
        <v>1000000</v>
      </c>
      <c r="D4" s="11">
        <v>10000</v>
      </c>
      <c r="E4" s="12">
        <f>D4/C4</f>
        <v>0.01</v>
      </c>
      <c r="F4" s="13">
        <f>C4/C$12</f>
        <v>9.3368105042908697E-2</v>
      </c>
    </row>
    <row r="5" spans="1:6" ht="18" customHeight="1">
      <c r="A5" s="7" t="s">
        <v>19</v>
      </c>
      <c r="B5" s="7" t="s">
        <v>18</v>
      </c>
      <c r="C5" s="10">
        <v>1000000</v>
      </c>
      <c r="D5" s="11">
        <v>10000</v>
      </c>
      <c r="E5" s="12">
        <f>D5/C5</f>
        <v>0.01</v>
      </c>
      <c r="F5" s="13">
        <f t="shared" ref="F5:F9" si="0">C5/C$12</f>
        <v>9.3368105042908697E-2</v>
      </c>
    </row>
    <row r="6" spans="1:6" ht="18" customHeight="1">
      <c r="A6" s="7" t="s">
        <v>20</v>
      </c>
      <c r="B6" s="7" t="s">
        <v>18</v>
      </c>
      <c r="C6" s="10">
        <v>1000000</v>
      </c>
      <c r="D6" s="11">
        <v>10000</v>
      </c>
      <c r="E6" s="12">
        <f>D6/C6</f>
        <v>0.01</v>
      </c>
      <c r="F6" s="13">
        <f t="shared" si="0"/>
        <v>9.3368105042908697E-2</v>
      </c>
    </row>
    <row r="7" spans="1:6" ht="18" customHeight="1">
      <c r="A7" s="7" t="s">
        <v>21</v>
      </c>
      <c r="B7" s="7" t="s">
        <v>22</v>
      </c>
      <c r="C7" s="10">
        <v>710295.55050340993</v>
      </c>
      <c r="D7" s="11">
        <v>250000</v>
      </c>
      <c r="E7" s="12">
        <f>D7/C7</f>
        <v>0.35196616369455891</v>
      </c>
      <c r="F7" s="13">
        <f t="shared" si="0"/>
        <v>6.6318949570913041E-2</v>
      </c>
    </row>
    <row r="8" spans="1:6" ht="18" customHeight="1">
      <c r="A8" s="7" t="s">
        <v>10</v>
      </c>
      <c r="B8" s="7" t="s">
        <v>22</v>
      </c>
      <c r="C8" s="10">
        <v>1000000</v>
      </c>
      <c r="D8" s="11">
        <v>7500000</v>
      </c>
      <c r="E8" s="12">
        <v>7.5</v>
      </c>
      <c r="F8" s="13">
        <f t="shared" si="0"/>
        <v>9.3368105042908697E-2</v>
      </c>
    </row>
    <row r="9" spans="1:6" ht="18" customHeight="1">
      <c r="B9" s="7" t="s">
        <v>23</v>
      </c>
      <c r="C9" s="10">
        <v>1000000</v>
      </c>
      <c r="D9" s="11">
        <v>0</v>
      </c>
      <c r="E9" s="12"/>
      <c r="F9" s="13">
        <f t="shared" si="0"/>
        <v>9.3368105042908697E-2</v>
      </c>
    </row>
    <row r="10" spans="1:6" ht="18" customHeight="1">
      <c r="A10" s="7" t="s">
        <v>28</v>
      </c>
      <c r="B10" s="7" t="s">
        <v>22</v>
      </c>
      <c r="C10" s="10">
        <v>5000000</v>
      </c>
      <c r="D10" s="11">
        <f>C10*E10</f>
        <v>100000000</v>
      </c>
      <c r="E10" s="12">
        <v>20</v>
      </c>
      <c r="F10" s="13">
        <f>C10/C$12</f>
        <v>0.46684052521454344</v>
      </c>
    </row>
    <row r="11" spans="1:6" ht="4.95" customHeight="1">
      <c r="A11" s="14"/>
      <c r="B11" s="14"/>
      <c r="C11" s="15"/>
      <c r="D11" s="16"/>
      <c r="E11" s="17"/>
      <c r="F11" s="18"/>
    </row>
    <row r="12" spans="1:6" ht="18" customHeight="1">
      <c r="A12" s="19" t="s">
        <v>24</v>
      </c>
      <c r="C12" s="20">
        <f>SUM(C4:C10)</f>
        <v>10710295.55050341</v>
      </c>
      <c r="D12" s="21">
        <f>SUM(D4:D9)</f>
        <v>7780000</v>
      </c>
    </row>
    <row r="13" spans="1:6" ht="12.45" customHeight="1"/>
    <row r="14" spans="1:6" ht="18" customHeight="1">
      <c r="C14" s="7" t="s">
        <v>25</v>
      </c>
      <c r="D14" s="22">
        <f>D10/F10</f>
        <v>214205911.01006821</v>
      </c>
    </row>
    <row r="15" spans="1:6" ht="18" customHeight="1">
      <c r="C15" s="7" t="s">
        <v>26</v>
      </c>
      <c r="D15" s="23">
        <f>D14-D10</f>
        <v>114205911.01006821</v>
      </c>
    </row>
    <row r="16" spans="1:6" ht="18" customHeight="1">
      <c r="C16" s="7" t="s">
        <v>27</v>
      </c>
      <c r="D16" s="24">
        <f>E10/E8</f>
        <v>2.6666666666666665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AF65F3645CB84989A87C1DB767E921" ma:contentTypeVersion="5" ma:contentTypeDescription="Create a new document." ma:contentTypeScope="" ma:versionID="ef1f9474a0407f3e27f9ebe8d9d6a4d0">
  <xsd:schema xmlns:xsd="http://www.w3.org/2001/XMLSchema" xmlns:xs="http://www.w3.org/2001/XMLSchema" xmlns:p="http://schemas.microsoft.com/office/2006/metadata/properties" xmlns:ns2="b21745bd-9c6e-48f0-a217-cbf819078ee3" xmlns:ns3="e9992c7c-5d8d-4eb5-b61e-4d51f5be2637" targetNamespace="http://schemas.microsoft.com/office/2006/metadata/properties" ma:root="true" ma:fieldsID="c2f80e4464b7601f550b02f1e5e33810" ns2:_="" ns3:_="">
    <xsd:import namespace="b21745bd-9c6e-48f0-a217-cbf819078ee3"/>
    <xsd:import namespace="e9992c7c-5d8d-4eb5-b61e-4d51f5be26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745bd-9c6e-48f0-a217-cbf819078e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92c7c-5d8d-4eb5-b61e-4d51f5be26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D21642-CC9A-4C47-8F41-0A5781724A3D}"/>
</file>

<file path=customXml/itemProps2.xml><?xml version="1.0" encoding="utf-8"?>
<ds:datastoreItem xmlns:ds="http://schemas.openxmlformats.org/officeDocument/2006/customXml" ds:itemID="{34288781-21A0-4980-83AE-11F6010BC9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B5300C-0372-4DA1-A44D-9A5571BA7DA2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b21745bd-9c6e-48f0-a217-cbf819078ee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AbleTo</vt:lpstr>
      <vt:lpstr>AbleTo (2)</vt:lpstr>
      <vt:lpstr>AbleTo Part 2</vt:lpstr>
      <vt:lpstr>ENERSTOR Part B - Series A</vt:lpstr>
      <vt:lpstr>ENERSTOR Part B - Series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17818</dc:creator>
  <cp:lastModifiedBy>17818799190</cp:lastModifiedBy>
  <dcterms:created xsi:type="dcterms:W3CDTF">2022-09-15T12:49:53Z</dcterms:created>
  <dcterms:modified xsi:type="dcterms:W3CDTF">2022-09-15T15:38:12Z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0x010100B4AF65F3645CB84989A87C1DB767E921</vt:lpwstr>
  </property>
</Properties>
</file>