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idiwu/Desktop/首汽/司机运营/"/>
    </mc:Choice>
  </mc:AlternateContent>
  <bookViews>
    <workbookView xWindow="0" yWindow="460" windowWidth="36720" windowHeight="19720" activeTab="2"/>
  </bookViews>
  <sheets>
    <sheet name="积分规则" sheetId="1" r:id="rId1"/>
    <sheet name="评价奖惩" sheetId="2" r:id="rId2"/>
    <sheet name="等级权益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B48" i="1"/>
  <c r="F68" i="1"/>
  <c r="F69" i="1"/>
  <c r="F67" i="1"/>
  <c r="F65" i="1"/>
  <c r="F66" i="1"/>
  <c r="F64" i="1"/>
  <c r="F56" i="1"/>
  <c r="F57" i="1"/>
  <c r="F55" i="1"/>
  <c r="F53" i="1"/>
  <c r="F54" i="1"/>
  <c r="F52" i="1"/>
  <c r="B68" i="1"/>
  <c r="C68" i="1"/>
  <c r="D68" i="1"/>
  <c r="E68" i="1"/>
  <c r="B69" i="1"/>
  <c r="C69" i="1"/>
  <c r="D69" i="1"/>
  <c r="E69" i="1"/>
  <c r="B57" i="1"/>
  <c r="C57" i="1"/>
  <c r="D57" i="1"/>
  <c r="E57" i="1"/>
  <c r="D56" i="1"/>
  <c r="E56" i="1"/>
  <c r="C56" i="1"/>
  <c r="B56" i="1"/>
  <c r="E66" i="1"/>
  <c r="E65" i="1"/>
  <c r="E54" i="1"/>
  <c r="E53" i="1"/>
  <c r="F63" i="1"/>
  <c r="F62" i="1"/>
  <c r="F61" i="1"/>
  <c r="F60" i="1"/>
  <c r="E67" i="1"/>
  <c r="E64" i="1"/>
  <c r="E63" i="1"/>
  <c r="E62" i="1"/>
  <c r="E61" i="1"/>
  <c r="E60" i="1"/>
  <c r="D67" i="1"/>
  <c r="D66" i="1"/>
  <c r="D65" i="1"/>
  <c r="D64" i="1"/>
  <c r="D63" i="1"/>
  <c r="D62" i="1"/>
  <c r="D61" i="1"/>
  <c r="D60" i="1"/>
  <c r="C67" i="1"/>
  <c r="C66" i="1"/>
  <c r="C65" i="1"/>
  <c r="C64" i="1"/>
  <c r="C63" i="1"/>
  <c r="C62" i="1"/>
  <c r="C61" i="1"/>
  <c r="C60" i="1"/>
  <c r="B67" i="1"/>
  <c r="B66" i="1"/>
  <c r="B65" i="1"/>
  <c r="B64" i="1"/>
  <c r="B63" i="1"/>
  <c r="B62" i="1"/>
  <c r="B61" i="1"/>
  <c r="B60" i="1"/>
  <c r="E55" i="1"/>
  <c r="D55" i="1"/>
  <c r="C55" i="1"/>
  <c r="B55" i="1"/>
  <c r="B53" i="1"/>
  <c r="C53" i="1"/>
  <c r="D53" i="1"/>
  <c r="B54" i="1"/>
  <c r="C54" i="1"/>
  <c r="D54" i="1"/>
  <c r="E52" i="1"/>
  <c r="D52" i="1"/>
  <c r="C52" i="1"/>
  <c r="B52" i="1"/>
  <c r="B50" i="1"/>
  <c r="C50" i="1"/>
  <c r="D50" i="1"/>
  <c r="E50" i="1"/>
  <c r="F50" i="1"/>
  <c r="B51" i="1"/>
  <c r="C51" i="1"/>
  <c r="D51" i="1"/>
  <c r="E51" i="1"/>
  <c r="F51" i="1"/>
  <c r="F49" i="1"/>
  <c r="E49" i="1"/>
  <c r="D49" i="1"/>
  <c r="C49" i="1"/>
  <c r="B49" i="1"/>
  <c r="F48" i="1"/>
  <c r="E48" i="1"/>
  <c r="D48" i="1"/>
  <c r="C48" i="1"/>
</calcChain>
</file>

<file path=xl/sharedStrings.xml><?xml version="1.0" encoding="utf-8"?>
<sst xmlns="http://schemas.openxmlformats.org/spreadsheetml/2006/main" count="182" uniqueCount="132">
  <si>
    <t>A</t>
    <phoneticPr fontId="7" type="noConversion"/>
  </si>
  <si>
    <t>B</t>
    <phoneticPr fontId="7" type="noConversion"/>
  </si>
  <si>
    <t>500-800</t>
    <phoneticPr fontId="7" type="noConversion"/>
  </si>
  <si>
    <t>800+</t>
    <phoneticPr fontId="7" type="noConversion"/>
  </si>
  <si>
    <t>a/40</t>
    <phoneticPr fontId="7" type="noConversion"/>
  </si>
  <si>
    <t>8+(a-200)/25</t>
    <phoneticPr fontId="7" type="noConversion"/>
  </si>
  <si>
    <t>5+(a-200)/30</t>
    <phoneticPr fontId="7" type="noConversion"/>
  </si>
  <si>
    <t>20+(a-500)/25</t>
    <phoneticPr fontId="7" type="noConversion"/>
  </si>
  <si>
    <t>15+(a-500)/25</t>
    <phoneticPr fontId="7" type="noConversion"/>
  </si>
  <si>
    <t>32+(a-800)/20</t>
    <phoneticPr fontId="7" type="noConversion"/>
  </si>
  <si>
    <t>27+(a-800)/20</t>
    <phoneticPr fontId="7" type="noConversion"/>
  </si>
  <si>
    <t>即时用车</t>
    <phoneticPr fontId="7" type="noConversion"/>
  </si>
  <si>
    <t>预约用车</t>
    <phoneticPr fontId="7" type="noConversion"/>
  </si>
  <si>
    <t>多日接送</t>
    <phoneticPr fontId="7" type="noConversion"/>
  </si>
  <si>
    <t>接机</t>
    <phoneticPr fontId="7" type="noConversion"/>
  </si>
  <si>
    <t>送机</t>
    <phoneticPr fontId="7" type="noConversion"/>
  </si>
  <si>
    <t>半日租</t>
    <phoneticPr fontId="7" type="noConversion"/>
  </si>
  <si>
    <t>日租</t>
    <phoneticPr fontId="7" type="noConversion"/>
  </si>
  <si>
    <t>早高峰</t>
    <phoneticPr fontId="7" type="noConversion"/>
  </si>
  <si>
    <t>晚高峰</t>
    <phoneticPr fontId="7" type="noConversion"/>
  </si>
  <si>
    <t>夜高峰</t>
    <phoneticPr fontId="7" type="noConversion"/>
  </si>
  <si>
    <t>平峰</t>
    <phoneticPr fontId="7" type="noConversion"/>
  </si>
  <si>
    <t>周末/节假日</t>
    <phoneticPr fontId="7" type="noConversion"/>
  </si>
  <si>
    <t>2.5+A</t>
    <phoneticPr fontId="7" type="noConversion"/>
  </si>
  <si>
    <t>4+A</t>
    <phoneticPr fontId="7" type="noConversion"/>
  </si>
  <si>
    <t>1+B</t>
    <phoneticPr fontId="7" type="noConversion"/>
  </si>
  <si>
    <t>2+A</t>
    <phoneticPr fontId="7" type="noConversion"/>
  </si>
  <si>
    <t>4+A</t>
    <phoneticPr fontId="7" type="noConversion"/>
  </si>
  <si>
    <t>3.5+A</t>
    <phoneticPr fontId="7" type="noConversion"/>
  </si>
  <si>
    <t>5+A</t>
    <phoneticPr fontId="7" type="noConversion"/>
  </si>
  <si>
    <t>2+B</t>
    <phoneticPr fontId="7" type="noConversion"/>
  </si>
  <si>
    <t>3+A</t>
    <phoneticPr fontId="7" type="noConversion"/>
  </si>
  <si>
    <t>29+B</t>
    <phoneticPr fontId="7" type="noConversion"/>
  </si>
  <si>
    <t>17+B</t>
    <phoneticPr fontId="7" type="noConversion"/>
  </si>
  <si>
    <t>9+B</t>
    <phoneticPr fontId="7" type="noConversion"/>
  </si>
  <si>
    <t>11+B</t>
    <phoneticPr fontId="7" type="noConversion"/>
  </si>
  <si>
    <t>备注</t>
    <phoneticPr fontId="7" type="noConversion"/>
  </si>
  <si>
    <t>以订单开始时间来计算订单所属的时间段</t>
    <phoneticPr fontId="7" type="noConversion"/>
  </si>
  <si>
    <t>订单跨天时，加号前面的分数计入当天，加号后面的分数计入下一天</t>
    <phoneticPr fontId="7" type="noConversion"/>
  </si>
  <si>
    <t>a/25</t>
    <phoneticPr fontId="7" type="noConversion"/>
  </si>
  <si>
    <t>0-199</t>
    <phoneticPr fontId="7" type="noConversion"/>
  </si>
  <si>
    <t>200-499</t>
    <phoneticPr fontId="7" type="noConversion"/>
  </si>
  <si>
    <t>3+A</t>
    <phoneticPr fontId="7" type="noConversion"/>
  </si>
  <si>
    <t>北京地区司机积分规则</t>
    <phoneticPr fontId="7" type="noConversion"/>
  </si>
  <si>
    <t>1、根据时间，司机在商圈内待命，或正处于服务中时，每小时获得1积分；</t>
    <phoneticPr fontId="7" type="noConversion"/>
  </si>
  <si>
    <t>3、根据订单，司机在抢单时，抢时和抢到时在界面上直接显示该单预估积分，同第2；</t>
    <phoneticPr fontId="7" type="noConversion"/>
  </si>
  <si>
    <t>积分获取规则：</t>
    <phoneticPr fontId="7" type="noConversion"/>
  </si>
  <si>
    <t>积分查看界面：</t>
    <phoneticPr fontId="7" type="noConversion"/>
  </si>
  <si>
    <t>4、扣分项：改派订单积分计到最终服务的司机上，原司机扣除5个积分（默认，带开关，按城市按产品类型按订单金额可调），扣在改派发生的当日；</t>
    <phoneticPr fontId="7" type="noConversion"/>
  </si>
  <si>
    <t>1、司机结束服务时：司机端界面上显示积分，此积分中的订单金额需要排除价外费用；</t>
    <phoneticPr fontId="7" type="noConversion"/>
  </si>
  <si>
    <t>4、积分冠军排行榜按日：排名、姓名、车队、积分，Top10</t>
    <phoneticPr fontId="7" type="noConversion"/>
  </si>
  <si>
    <t>5、积分冠军排行榜按月：排名、姓名、车队、积分，Top10</t>
    <phoneticPr fontId="7" type="noConversion"/>
  </si>
  <si>
    <t>备注：</t>
    <phoneticPr fontId="7" type="noConversion"/>
  </si>
  <si>
    <t>订单金额中需排除价外费</t>
    <phoneticPr fontId="7" type="noConversion"/>
  </si>
  <si>
    <t>3、月信息显示：本月累计总积分、总流水（排除价外费用）、分成比例；历史每日总积分、总流水（排除价外费用）、分成比例；</t>
    <phoneticPr fontId="7" type="noConversion"/>
  </si>
  <si>
    <t>2、日信息显示：当日司机获得的总积分、总流水（排除价外费用）、当日分成比例（预留，薪酬体系调整时使用）；</t>
    <phoneticPr fontId="7" type="noConversion"/>
  </si>
  <si>
    <t>设置界面：</t>
    <phoneticPr fontId="7" type="noConversion"/>
  </si>
  <si>
    <t>订单流水积分规则表</t>
    <phoneticPr fontId="7" type="noConversion"/>
  </si>
  <si>
    <r>
      <t>2、根据订单，在司机接到绑单订单时，直接在前端显示预估积分，算法根据</t>
    </r>
    <r>
      <rPr>
        <sz val="10"/>
        <color rgb="FFFF0000"/>
        <rFont val="微软雅黑"/>
        <family val="2"/>
        <charset val="134"/>
      </rPr>
      <t>订单流水积分规则表</t>
    </r>
    <r>
      <rPr>
        <sz val="10"/>
        <color theme="1"/>
        <rFont val="微软雅黑"/>
        <family val="2"/>
        <charset val="134"/>
      </rPr>
      <t>计算，订单金额使用预估流水；</t>
    </r>
    <phoneticPr fontId="7" type="noConversion"/>
  </si>
  <si>
    <t>限制条件：</t>
    <phoneticPr fontId="7" type="noConversion"/>
  </si>
  <si>
    <r>
      <t>1、三亚，漳州，渭南，海口由于数据量太少，无法生成动态商圈，因此仍使用原来的商圈，或由</t>
    </r>
    <r>
      <rPr>
        <sz val="10"/>
        <color theme="1"/>
        <rFont val="微软雅黑"/>
        <family val="2"/>
        <charset val="134"/>
      </rPr>
      <t>BI提供电子围栏。</t>
    </r>
    <phoneticPr fontId="7" type="noConversion"/>
  </si>
  <si>
    <t>2、UI及文字内容以产品确认为准。</t>
    <phoneticPr fontId="7" type="noConversion"/>
  </si>
  <si>
    <t>1、后台配置页面：可以键入城市、预期日车均流水（默认800元），并记录调整生效时间</t>
    <phoneticPr fontId="7" type="noConversion"/>
  </si>
  <si>
    <t>即时用车(订单金额)</t>
    <phoneticPr fontId="7" type="noConversion"/>
  </si>
  <si>
    <t>预约用车(订单金额)</t>
    <phoneticPr fontId="7" type="noConversion"/>
  </si>
  <si>
    <t xml:space="preserve">            规则版本
  订单金额a</t>
    <phoneticPr fontId="7" type="noConversion"/>
  </si>
  <si>
    <r>
      <t>其中:可以按照城市配置金额档位和</t>
    </r>
    <r>
      <rPr>
        <sz val="11"/>
        <color rgb="FFFF0000"/>
        <rFont val="微软雅黑"/>
        <family val="2"/>
        <charset val="134"/>
      </rPr>
      <t>金额权重</t>
    </r>
    <r>
      <rPr>
        <sz val="11"/>
        <color theme="1"/>
        <rFont val="微软雅黑"/>
        <family val="2"/>
        <charset val="134"/>
      </rPr>
      <t>（即公式里面的分母部分）</t>
    </r>
    <phoneticPr fontId="7" type="noConversion"/>
  </si>
  <si>
    <r>
      <t>其中：</t>
    </r>
    <r>
      <rPr>
        <sz val="11"/>
        <color rgb="FFFF0000"/>
        <rFont val="微软雅黑"/>
        <family val="2"/>
        <charset val="134"/>
      </rPr>
      <t>接单分</t>
    </r>
    <r>
      <rPr>
        <sz val="11"/>
        <color theme="1"/>
        <rFont val="微软雅黑"/>
        <family val="2"/>
        <charset val="134"/>
      </rPr>
      <t>（即公式中的数字部分）可以按城市、时段、产品类型配置</t>
    </r>
    <phoneticPr fontId="7" type="noConversion"/>
  </si>
  <si>
    <t>2、后台配置页面：可以按照城市配置金额档位和金额权重（即公式里面的分母部分）</t>
    <phoneticPr fontId="7" type="noConversion"/>
  </si>
  <si>
    <t>3、后台配置页面：接单分（即公式中的数字部分）可以按城市、时段、产品类型配置</t>
    <phoneticPr fontId="7" type="noConversion"/>
  </si>
  <si>
    <t>5、订单最终积分=任务积分*(800/预期日车均流水)</t>
    <phoneticPr fontId="7" type="noConversion"/>
  </si>
  <si>
    <t>条件</t>
  </si>
  <si>
    <t>增加积分</t>
  </si>
  <si>
    <t>触发方式</t>
  </si>
  <si>
    <t>获得好评1次
(必须参评订单)</t>
    <phoneticPr fontId="7" type="noConversion"/>
  </si>
  <si>
    <t>+ 1积分</t>
  </si>
  <si>
    <t>司机行为</t>
  </si>
  <si>
    <t>扣减积分</t>
  </si>
  <si>
    <t>多收附加费</t>
  </si>
  <si>
    <t xml:space="preserve">-3积分 </t>
    <rPh sb="2" eb="3">
      <t>tkw</t>
    </rPh>
    <phoneticPr fontId="7" type="noConversion"/>
  </si>
  <si>
    <t>乘客评价</t>
  </si>
  <si>
    <t>没有及时结束计费</t>
  </si>
  <si>
    <t>绕路或不按约定路线行驶</t>
  </si>
  <si>
    <t>衣着不得体</t>
  </si>
  <si>
    <t xml:space="preserve">-1积分 </t>
    <rPh sb="2" eb="3">
      <t>tkw</t>
    </rPh>
    <phoneticPr fontId="7" type="noConversion"/>
  </si>
  <si>
    <t>说话不礼貌</t>
  </si>
  <si>
    <t>提前计费</t>
  </si>
  <si>
    <t>迟到</t>
  </si>
  <si>
    <t xml:space="preserve">-2积分 </t>
    <rPh sb="2" eb="3">
      <t>tkw</t>
    </rPh>
    <phoneticPr fontId="7" type="noConversion"/>
  </si>
  <si>
    <t>危险驾驶</t>
  </si>
  <si>
    <t>车辆脏乱或异味</t>
  </si>
  <si>
    <t>- 5积分</t>
    <phoneticPr fontId="7" type="noConversion"/>
  </si>
  <si>
    <t>系统操作</t>
  </si>
  <si>
    <t>风控违规</t>
  </si>
  <si>
    <t>-10积分</t>
    <rPh sb="3" eb="4">
      <t>tkw</t>
    </rPh>
    <phoneticPr fontId="7" type="noConversion"/>
  </si>
  <si>
    <t>司机爽约</t>
  </si>
  <si>
    <t>-30积分</t>
    <rPh sb="3" eb="4">
      <t>tkw</t>
    </rPh>
    <phoneticPr fontId="7" type="noConversion"/>
  </si>
  <si>
    <t>客服提供</t>
  </si>
  <si>
    <t>差评扣分时：如司机在24小时内遇多个乘客多次给出同一标签，只扣一次分；</t>
  </si>
  <si>
    <t>如遇同一订单乘客给予多个差评标签，仅扣取分值最高的一个；</t>
  </si>
  <si>
    <t>月度：积分扣至50分时会被静默24小时；积分扣至100分时重新培训并考试，合格后才可重新上线；</t>
    <rPh sb="31" eb="32">
      <t>fuyk</t>
    </rPh>
    <rPh sb="33" eb="34">
      <t>ua</t>
    </rPh>
    <phoneticPr fontId="7" type="noConversion"/>
  </si>
  <si>
    <t>每个周期按司机等级有不同的申诉机会，需要在扣分生效后7天内进行。</t>
    <phoneticPr fontId="7" type="noConversion"/>
  </si>
  <si>
    <t>终生内，在单月内积分累积被扣到200分时解除合作；</t>
    <rPh sb="20" eb="21">
      <t>qeb</t>
    </rPh>
    <phoneticPr fontId="7" type="noConversion"/>
  </si>
  <si>
    <t>系统默认</t>
    <phoneticPr fontId="7" type="noConversion"/>
  </si>
  <si>
    <t>有责改派</t>
    <rPh sb="0" eb="1">
      <t>degm</t>
    </rPh>
    <phoneticPr fontId="7" type="noConversion"/>
  </si>
  <si>
    <t>司机
等级</t>
    <phoneticPr fontId="7" type="noConversion"/>
  </si>
  <si>
    <t>对应
积分</t>
    <phoneticPr fontId="7" type="noConversion"/>
  </si>
  <si>
    <t>对应
月流水</t>
    <phoneticPr fontId="7" type="noConversion"/>
  </si>
  <si>
    <t>对应
日流水</t>
    <phoneticPr fontId="7" type="noConversion"/>
  </si>
  <si>
    <t>期望比例</t>
    <phoneticPr fontId="7" type="noConversion"/>
  </si>
  <si>
    <t>奖励内容</t>
    <phoneticPr fontId="7" type="noConversion"/>
  </si>
  <si>
    <t>一星</t>
    <phoneticPr fontId="7" type="noConversion"/>
  </si>
  <si>
    <t>不做限制</t>
    <phoneticPr fontId="7" type="noConversion"/>
  </si>
  <si>
    <r>
      <t xml:space="preserve">可以接到即时订单
</t>
    </r>
    <r>
      <rPr>
        <sz val="11"/>
        <color rgb="FFFF0000"/>
        <rFont val="微软雅黑"/>
        <family val="2"/>
        <charset val="134"/>
      </rPr>
      <t>除非派单范围内无其他司机，否则不会接到预估金额大于100元的订单</t>
    </r>
    <phoneticPr fontId="7" type="noConversion"/>
  </si>
  <si>
    <t>惩罚等级，司机长期处于该等级应对其采取措施</t>
    <phoneticPr fontId="7" type="noConversion"/>
  </si>
  <si>
    <t>二星</t>
    <phoneticPr fontId="7" type="noConversion"/>
  </si>
  <si>
    <t>可以接到即时订单和预约订单
可以接到任意预估金额的订单</t>
    <phoneticPr fontId="7" type="noConversion"/>
  </si>
  <si>
    <t>三星</t>
    <phoneticPr fontId="7" type="noConversion"/>
  </si>
  <si>
    <r>
      <t xml:space="preserve">享受二星司机的所有权利，并增加以下权利：
除非无车可派，否则只有该等级可以接到多日接送订单
</t>
    </r>
    <r>
      <rPr>
        <sz val="11"/>
        <color rgb="FFFF0000"/>
        <rFont val="微软雅黑"/>
        <family val="2"/>
        <charset val="134"/>
      </rPr>
      <t>当工作超过8小时仍然未满60分时，可以开启lv3优先级的抢单模式，直到当天积分达到60为止</t>
    </r>
    <r>
      <rPr>
        <sz val="11"/>
        <color theme="1"/>
        <rFont val="微软雅黑"/>
        <family val="2"/>
        <charset val="134"/>
      </rPr>
      <t xml:space="preserve">
可以开启回家模式，每天1次</t>
    </r>
    <phoneticPr fontId="7" type="noConversion"/>
  </si>
  <si>
    <t>三级或更高的司机会有一些有时间/次数限制的倾斜规则，只有司机主动开启时才会生效</t>
    <phoneticPr fontId="7" type="noConversion"/>
  </si>
  <si>
    <t>四星</t>
    <phoneticPr fontId="7" type="noConversion"/>
  </si>
  <si>
    <t>不超过10%</t>
    <phoneticPr fontId="7" type="noConversion"/>
  </si>
  <si>
    <r>
      <t xml:space="preserve">享受三星司机的所有权利，并增加以下权利：
</t>
    </r>
    <r>
      <rPr>
        <sz val="11"/>
        <color rgb="FFFF0000"/>
        <rFont val="微软雅黑"/>
        <family val="2"/>
        <charset val="134"/>
      </rPr>
      <t>可以被”指定司机“功能指定</t>
    </r>
    <r>
      <rPr>
        <sz val="11"/>
        <color theme="1"/>
        <rFont val="微软雅黑"/>
        <family val="2"/>
        <charset val="134"/>
      </rPr>
      <t xml:space="preserve">
除非无车可派，否则只有该等级可以接到接机/送机/半日租订单
可以选择在接下来的20分钟内不会被强制绑单，每天两次
</t>
    </r>
    <r>
      <rPr>
        <sz val="11"/>
        <color rgb="FFFF0000"/>
        <rFont val="微软雅黑"/>
        <family val="2"/>
        <charset val="134"/>
      </rPr>
      <t>可以开启lv2抢单模式，每月可以累计开启20小时</t>
    </r>
    <r>
      <rPr>
        <sz val="11"/>
        <color theme="1"/>
        <rFont val="微软雅黑"/>
        <family val="2"/>
        <charset val="134"/>
      </rPr>
      <t xml:space="preserve">
可以开启回家模式，每天两次</t>
    </r>
    <phoneticPr fontId="7" type="noConversion"/>
  </si>
  <si>
    <t>抢单模式lv1，lv2，lv3的说明：
原则上，抢单模式不改变派单时的司机筛选逻辑。在所有符合条件的司机被筛选出来之后，如果这些司机中有一些人处于抢单模式下，则在进行由近及远排序之前，对排序的关键属性”距离“做以下修正：
记排序所使用的距离为D，真实距离为d
lv1:D=0.25*d
lv2:D=0.5*d
lv3:D=0.75*d</t>
    <phoneticPr fontId="7" type="noConversion"/>
  </si>
  <si>
    <t>五星</t>
    <phoneticPr fontId="7" type="noConversion"/>
  </si>
  <si>
    <t>不超过1%</t>
    <phoneticPr fontId="7" type="noConversion"/>
  </si>
  <si>
    <r>
      <t xml:space="preserve">享受四星司机的所有权利，并增加以下权利：
除非无车可派，否则只有该等级可以接到日租单
可以自行设置简单的订单过滤规则，该规则每天最多可以生效3小时，每月可以使用7次
可以强制下一个全城派单的日租/半日租订单一定派给自己，每月可以使用3次，如果同时有多个五星司机使用此功能，则按照使用顺序依次派单
</t>
    </r>
    <r>
      <rPr>
        <sz val="11"/>
        <color rgb="FFFF0000"/>
        <rFont val="微软雅黑"/>
        <family val="2"/>
        <charset val="134"/>
      </rPr>
      <t>可以开启lv1抢单模式，同时取消lv2抢单模式。每月可以累计开启30小时</t>
    </r>
    <phoneticPr fontId="7" type="noConversion"/>
  </si>
  <si>
    <t>可自行设置的过滤规则例如：
 不接受预估金额小于xxx元（司机自行设定）的订单
 不接受特定类型的订单
 不接受特定起点/终点的订单</t>
    <phoneticPr fontId="7" type="noConversion"/>
  </si>
  <si>
    <t>升降级规则：</t>
  </si>
  <si>
    <t>1)升级：司机当月积分值&gt;其目前所在等级成长值区间最大值时，判断该司机可升级；</t>
    <rPh sb="5" eb="6">
      <t>ngs</t>
    </rPh>
    <rPh sb="9" eb="10">
      <t>tkw</t>
    </rPh>
    <rPh sb="10" eb="11">
      <t>wv</t>
    </rPh>
    <rPh sb="33" eb="34">
      <t>ngs</t>
    </rPh>
    <phoneticPr fontId="7" type="noConversion"/>
  </si>
  <si>
    <t>2)降级/保持：司机当月积分值&lt;其当前所在等级积分区间的最小值时，判定该司机下降一级。当月积分在其当前所在等级积分区间内，则保持等级不变。</t>
    <rPh sb="8" eb="9">
      <t>ngs</t>
    </rPh>
    <rPh sb="12" eb="13">
      <t>tkw</t>
    </rPh>
    <rPh sb="13" eb="14">
      <t>wv</t>
    </rPh>
    <rPh sb="23" eb="24">
      <t>tkw</t>
    </rPh>
    <rPh sb="35" eb="36">
      <t>yynw</t>
    </rPh>
    <rPh sb="36" eb="37">
      <t>ngs</t>
    </rPh>
    <rPh sb="38" eb="39">
      <t>gh</t>
    </rPh>
    <rPh sb="39" eb="40">
      <t>bt</t>
    </rPh>
    <rPh sb="40" eb="41">
      <t>g</t>
    </rPh>
    <rPh sb="41" eb="42">
      <t>xe</t>
    </rPh>
    <rPh sb="43" eb="44">
      <t>ive</t>
    </rPh>
    <rPh sb="45" eb="46">
      <t>tkw</t>
    </rPh>
    <rPh sb="47" eb="48">
      <t>d</t>
    </rPh>
    <rPh sb="48" eb="49">
      <t>adw</t>
    </rPh>
    <rPh sb="49" eb="50">
      <t>iv</t>
    </rPh>
    <rPh sb="50" eb="51">
      <t>ue</t>
    </rPh>
    <rPh sb="51" eb="52">
      <t>rn</t>
    </rPh>
    <rPh sb="52" eb="53">
      <t>d</t>
    </rPh>
    <rPh sb="53" eb="54">
      <t>tfx</t>
    </rPh>
    <rPh sb="55" eb="56">
      <t>tkw</t>
    </rPh>
    <rPh sb="57" eb="58">
      <t>aquj</t>
    </rPh>
    <rPh sb="59" eb="60">
      <t>mw</t>
    </rPh>
    <rPh sb="61" eb="62">
      <t>mj</t>
    </rPh>
    <rPh sb="62" eb="63">
      <t>wkr</t>
    </rPh>
    <rPh sb="64" eb="65">
      <t>tfx</t>
    </rPh>
    <rPh sb="66" eb="67">
      <t>i</t>
    </rPh>
    <rPh sb="67" eb="68">
      <t>yoc</t>
    </rPh>
    <phoneticPr fontId="7" type="noConversion"/>
  </si>
  <si>
    <t>统一于次月1日00:00调整等级，升降级后等级保留至月底最后一天24:00。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</si>
</sst>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.0_ ;_ * \-#,##0.0_ ;_ * &quot;-&quot;??_ ;_ @_ "/>
    <numFmt numFmtId="178" formatCode="_ * #,##0_ ;_ * \-#,##0_ ;_ * &quot;-&quot;??_ ;_ @_ "/>
  </numFmts>
  <fonts count="20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b/>
      <sz val="11"/>
      <color rgb="FF000000"/>
      <name val="Microsoft YaHei"/>
      <family val="3"/>
      <charset val="134"/>
    </font>
    <font>
      <sz val="11"/>
      <color rgb="FF000000"/>
      <name val="Microsoft YaHei"/>
      <family val="3"/>
      <charset val="134"/>
    </font>
    <font>
      <b/>
      <sz val="11"/>
      <color rgb="FFFFFFFF"/>
      <name val="Microsoft YaHei"/>
      <family val="3"/>
      <charset val="134"/>
    </font>
    <font>
      <sz val="12"/>
      <color rgb="FF404040"/>
      <name val="Microsoft YaHei"/>
      <family val="3"/>
      <charset val="134"/>
    </font>
    <font>
      <b/>
      <sz val="11"/>
      <color rgb="FFFF0000"/>
      <name val="微软雅黑"/>
      <family val="3"/>
      <charset val="134"/>
    </font>
    <font>
      <sz val="14"/>
      <color theme="1"/>
      <name val="微软雅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2DB2A4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8" fillId="2" borderId="0" xfId="0" applyFont="1" applyFill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177" fontId="8" fillId="2" borderId="0" xfId="1" applyNumberFormat="1" applyFont="1" applyFill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5" fillId="0" borderId="2" xfId="0" applyFont="1" applyBorder="1" applyAlignment="1">
      <alignment horizontal="center" vertical="center" wrapText="1" readingOrder="1"/>
    </xf>
    <xf numFmtId="0" fontId="14" fillId="5" borderId="2" xfId="0" applyFont="1" applyFill="1" applyBorder="1" applyAlignment="1">
      <alignment horizontal="center" vertical="center" wrapText="1" readingOrder="1"/>
    </xf>
    <xf numFmtId="49" fontId="15" fillId="0" borderId="2" xfId="0" applyNumberFormat="1" applyFont="1" applyBorder="1" applyAlignment="1">
      <alignment horizontal="center" vertical="center" wrapText="1" readingOrder="1"/>
    </xf>
    <xf numFmtId="0" fontId="16" fillId="6" borderId="2" xfId="0" applyFont="1" applyFill="1" applyBorder="1" applyAlignment="1">
      <alignment horizontal="center" vertical="center" wrapText="1" readingOrder="1"/>
    </xf>
    <xf numFmtId="49" fontId="16" fillId="6" borderId="2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17" fillId="0" borderId="0" xfId="0" applyFont="1" applyAlignment="1">
      <alignment horizontal="left" vertical="center" readingOrder="1"/>
    </xf>
    <xf numFmtId="0" fontId="8" fillId="7" borderId="3" xfId="0" applyFont="1" applyFill="1" applyBorder="1" applyAlignment="1">
      <alignment horizontal="center" vertical="center" wrapText="1"/>
    </xf>
    <xf numFmtId="178" fontId="18" fillId="7" borderId="3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78" fontId="18" fillId="2" borderId="3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178" fontId="8" fillId="2" borderId="3" xfId="1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9" fillId="0" borderId="0" xfId="0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106" zoomScaleNormal="106" zoomScalePageLayoutView="106" workbookViewId="0">
      <selection activeCell="M26" sqref="M26"/>
    </sheetView>
  </sheetViews>
  <sheetFormatPr baseColWidth="10" defaultColWidth="8.83203125" defaultRowHeight="17" x14ac:dyDescent="0.2"/>
  <cols>
    <col min="1" max="1" width="17" style="1" customWidth="1"/>
    <col min="2" max="6" width="11.5" style="1" customWidth="1"/>
    <col min="7" max="7" width="65.5" style="1" customWidth="1"/>
    <col min="8" max="16384" width="8.83203125" style="1"/>
  </cols>
  <sheetData>
    <row r="1" spans="1:7" ht="23.25" customHeight="1" x14ac:dyDescent="0.2">
      <c r="A1" s="14" t="s">
        <v>43</v>
      </c>
      <c r="B1" s="14"/>
      <c r="C1" s="14"/>
      <c r="D1" s="14"/>
      <c r="E1" s="14"/>
      <c r="F1" s="14"/>
      <c r="G1" s="14"/>
    </row>
    <row r="2" spans="1:7" ht="23.25" customHeight="1" x14ac:dyDescent="0.2">
      <c r="A2" s="15" t="s">
        <v>46</v>
      </c>
      <c r="B2" s="15"/>
      <c r="C2" s="15"/>
      <c r="D2" s="15"/>
      <c r="E2" s="15"/>
      <c r="F2" s="15"/>
      <c r="G2" s="15"/>
    </row>
    <row r="3" spans="1:7" x14ac:dyDescent="0.2">
      <c r="A3" s="4" t="s">
        <v>44</v>
      </c>
    </row>
    <row r="4" spans="1:7" x14ac:dyDescent="0.2">
      <c r="A4" s="7" t="s">
        <v>58</v>
      </c>
    </row>
    <row r="5" spans="1:7" x14ac:dyDescent="0.2">
      <c r="A5" s="4" t="s">
        <v>45</v>
      </c>
    </row>
    <row r="6" spans="1:7" s="4" customFormat="1" ht="16" x14ac:dyDescent="0.2">
      <c r="A6" s="4" t="s">
        <v>48</v>
      </c>
    </row>
    <row r="7" spans="1:7" s="4" customFormat="1" ht="16" x14ac:dyDescent="0.2">
      <c r="A7" s="13" t="s">
        <v>70</v>
      </c>
    </row>
    <row r="8" spans="1:7" ht="11.25" customHeight="1" x14ac:dyDescent="0.2"/>
    <row r="9" spans="1:7" x14ac:dyDescent="0.2">
      <c r="A9" s="15" t="s">
        <v>47</v>
      </c>
      <c r="B9" s="15"/>
      <c r="C9" s="15"/>
      <c r="D9" s="15"/>
      <c r="E9" s="15"/>
      <c r="F9" s="15"/>
      <c r="G9" s="15"/>
    </row>
    <row r="10" spans="1:7" x14ac:dyDescent="0.2">
      <c r="A10" s="4" t="s">
        <v>49</v>
      </c>
      <c r="B10" s="4"/>
      <c r="C10" s="4"/>
      <c r="D10" s="4"/>
      <c r="E10" s="4"/>
      <c r="F10" s="4"/>
      <c r="G10" s="4"/>
    </row>
    <row r="11" spans="1:7" x14ac:dyDescent="0.2">
      <c r="A11" s="4" t="s">
        <v>55</v>
      </c>
      <c r="B11" s="4"/>
      <c r="C11" s="4"/>
      <c r="D11" s="4"/>
      <c r="E11" s="4"/>
      <c r="F11" s="4"/>
      <c r="G11" s="4"/>
    </row>
    <row r="12" spans="1:7" x14ac:dyDescent="0.2">
      <c r="A12" s="4" t="s">
        <v>54</v>
      </c>
      <c r="B12" s="4"/>
      <c r="C12" s="4"/>
      <c r="D12" s="4"/>
      <c r="E12" s="4"/>
      <c r="F12" s="4"/>
      <c r="G12" s="4"/>
    </row>
    <row r="13" spans="1:7" x14ac:dyDescent="0.2">
      <c r="A13" s="4" t="s">
        <v>50</v>
      </c>
      <c r="B13" s="4"/>
      <c r="C13" s="4"/>
      <c r="D13" s="4"/>
      <c r="E13" s="4"/>
    </row>
    <row r="14" spans="1:7" x14ac:dyDescent="0.2">
      <c r="A14" s="4" t="s">
        <v>51</v>
      </c>
      <c r="B14" s="4"/>
      <c r="C14" s="4"/>
      <c r="D14" s="4"/>
      <c r="E14" s="4"/>
    </row>
    <row r="15" spans="1:7" x14ac:dyDescent="0.2">
      <c r="A15" s="4"/>
      <c r="B15" s="4"/>
      <c r="C15" s="4"/>
      <c r="D15" s="4"/>
      <c r="E15" s="4"/>
    </row>
    <row r="16" spans="1:7" x14ac:dyDescent="0.2">
      <c r="A16" s="6" t="s">
        <v>56</v>
      </c>
      <c r="B16" s="4"/>
      <c r="C16" s="4"/>
      <c r="D16" s="4"/>
      <c r="E16" s="4"/>
    </row>
    <row r="17" spans="1:6" x14ac:dyDescent="0.2">
      <c r="A17" s="10" t="s">
        <v>62</v>
      </c>
      <c r="B17" s="4"/>
      <c r="C17" s="4"/>
      <c r="D17" s="4"/>
      <c r="E17" s="4"/>
    </row>
    <row r="18" spans="1:6" x14ac:dyDescent="0.2">
      <c r="A18" s="12" t="s">
        <v>68</v>
      </c>
      <c r="B18" s="4"/>
      <c r="C18" s="4"/>
      <c r="D18" s="4"/>
      <c r="E18" s="4"/>
    </row>
    <row r="19" spans="1:6" x14ac:dyDescent="0.2">
      <c r="A19" s="12" t="s">
        <v>69</v>
      </c>
      <c r="B19" s="4"/>
      <c r="C19" s="4"/>
      <c r="D19" s="4"/>
      <c r="E19" s="4"/>
    </row>
    <row r="20" spans="1:6" x14ac:dyDescent="0.2">
      <c r="A20" s="9"/>
      <c r="B20" s="4"/>
      <c r="C20" s="4"/>
      <c r="D20" s="4"/>
      <c r="E20" s="4"/>
    </row>
    <row r="22" spans="1:6" x14ac:dyDescent="0.2">
      <c r="A22" s="6" t="s">
        <v>59</v>
      </c>
    </row>
    <row r="23" spans="1:6" x14ac:dyDescent="0.2">
      <c r="A23" s="8" t="s">
        <v>60</v>
      </c>
    </row>
    <row r="24" spans="1:6" x14ac:dyDescent="0.2">
      <c r="A24" s="8" t="s">
        <v>61</v>
      </c>
    </row>
    <row r="29" spans="1:6" x14ac:dyDescent="0.2">
      <c r="A29" s="14" t="s">
        <v>57</v>
      </c>
      <c r="B29" s="14"/>
      <c r="C29" s="14"/>
      <c r="D29" s="14"/>
      <c r="E29" s="14"/>
    </row>
    <row r="30" spans="1:6" ht="50.25" customHeight="1" x14ac:dyDescent="0.2">
      <c r="A30" s="2" t="s">
        <v>65</v>
      </c>
      <c r="B30" s="16" t="s">
        <v>0</v>
      </c>
      <c r="C30" s="16"/>
      <c r="D30" s="16" t="s">
        <v>1</v>
      </c>
      <c r="E30" s="16"/>
      <c r="F30" s="5" t="s">
        <v>52</v>
      </c>
    </row>
    <row r="31" spans="1:6" x14ac:dyDescent="0.2">
      <c r="A31" s="1" t="s">
        <v>40</v>
      </c>
      <c r="B31" s="14" t="s">
        <v>39</v>
      </c>
      <c r="C31" s="14"/>
      <c r="D31" s="14" t="s">
        <v>4</v>
      </c>
      <c r="E31" s="14"/>
      <c r="F31" s="5" t="s">
        <v>53</v>
      </c>
    </row>
    <row r="32" spans="1:6" x14ac:dyDescent="0.2">
      <c r="A32" s="1" t="s">
        <v>41</v>
      </c>
      <c r="B32" s="14" t="s">
        <v>5</v>
      </c>
      <c r="C32" s="14"/>
      <c r="D32" s="14" t="s">
        <v>6</v>
      </c>
      <c r="E32" s="14"/>
      <c r="F32" s="1" t="s">
        <v>66</v>
      </c>
    </row>
    <row r="33" spans="1:7" x14ac:dyDescent="0.2">
      <c r="A33" s="1" t="s">
        <v>2</v>
      </c>
      <c r="B33" s="14" t="s">
        <v>7</v>
      </c>
      <c r="C33" s="14"/>
      <c r="D33" s="14" t="s">
        <v>8</v>
      </c>
      <c r="E33" s="14"/>
    </row>
    <row r="34" spans="1:7" x14ac:dyDescent="0.2">
      <c r="A34" s="1" t="s">
        <v>3</v>
      </c>
      <c r="B34" s="14" t="s">
        <v>9</v>
      </c>
      <c r="C34" s="14"/>
      <c r="D34" s="14" t="s">
        <v>10</v>
      </c>
      <c r="E34" s="14"/>
    </row>
    <row r="36" spans="1:7" x14ac:dyDescent="0.2">
      <c r="G36" s="5" t="s">
        <v>36</v>
      </c>
    </row>
    <row r="37" spans="1:7" ht="36" customHeight="1" x14ac:dyDescent="0.2">
      <c r="A37" s="3"/>
      <c r="B37" s="3" t="s">
        <v>18</v>
      </c>
      <c r="C37" s="3" t="s">
        <v>19</v>
      </c>
      <c r="D37" s="3" t="s">
        <v>20</v>
      </c>
      <c r="E37" s="3" t="s">
        <v>21</v>
      </c>
      <c r="F37" s="3" t="s">
        <v>22</v>
      </c>
      <c r="G37" s="5" t="s">
        <v>37</v>
      </c>
    </row>
    <row r="38" spans="1:7" x14ac:dyDescent="0.2">
      <c r="A38" s="1" t="s">
        <v>11</v>
      </c>
      <c r="B38" s="1" t="s">
        <v>42</v>
      </c>
      <c r="C38" s="1" t="s">
        <v>23</v>
      </c>
      <c r="D38" s="1" t="s">
        <v>24</v>
      </c>
      <c r="E38" s="1" t="s">
        <v>25</v>
      </c>
      <c r="F38" s="1" t="s">
        <v>26</v>
      </c>
      <c r="G38" s="5" t="s">
        <v>38</v>
      </c>
    </row>
    <row r="39" spans="1:7" x14ac:dyDescent="0.2">
      <c r="A39" s="1" t="s">
        <v>12</v>
      </c>
      <c r="B39" s="1" t="s">
        <v>27</v>
      </c>
      <c r="C39" s="1" t="s">
        <v>28</v>
      </c>
      <c r="D39" s="1" t="s">
        <v>29</v>
      </c>
      <c r="E39" s="1" t="s">
        <v>30</v>
      </c>
      <c r="F39" s="1" t="s">
        <v>31</v>
      </c>
    </row>
    <row r="40" spans="1:7" x14ac:dyDescent="0.2">
      <c r="A40" s="1" t="s">
        <v>13</v>
      </c>
      <c r="B40" s="1" t="s">
        <v>27</v>
      </c>
      <c r="C40" s="1" t="s">
        <v>28</v>
      </c>
      <c r="D40" s="1" t="s">
        <v>29</v>
      </c>
      <c r="E40" s="1" t="s">
        <v>30</v>
      </c>
      <c r="F40" s="1" t="s">
        <v>31</v>
      </c>
      <c r="G40" s="1" t="s">
        <v>67</v>
      </c>
    </row>
    <row r="41" spans="1:7" x14ac:dyDescent="0.2">
      <c r="A41" s="1" t="s">
        <v>14</v>
      </c>
      <c r="B41" s="1" t="s">
        <v>35</v>
      </c>
      <c r="C41" s="1" t="s">
        <v>35</v>
      </c>
      <c r="D41" s="1" t="s">
        <v>35</v>
      </c>
      <c r="E41" s="1" t="s">
        <v>35</v>
      </c>
      <c r="F41" s="1" t="s">
        <v>35</v>
      </c>
    </row>
    <row r="42" spans="1:7" x14ac:dyDescent="0.2">
      <c r="A42" s="1" t="s">
        <v>15</v>
      </c>
      <c r="B42" s="1" t="s">
        <v>34</v>
      </c>
      <c r="C42" s="1" t="s">
        <v>34</v>
      </c>
      <c r="D42" s="1" t="s">
        <v>34</v>
      </c>
      <c r="E42" s="1" t="s">
        <v>34</v>
      </c>
      <c r="F42" s="1" t="s">
        <v>34</v>
      </c>
    </row>
    <row r="43" spans="1:7" x14ac:dyDescent="0.2">
      <c r="A43" s="1" t="s">
        <v>16</v>
      </c>
      <c r="B43" s="1" t="s">
        <v>33</v>
      </c>
      <c r="C43" s="1" t="s">
        <v>33</v>
      </c>
      <c r="D43" s="1" t="s">
        <v>33</v>
      </c>
      <c r="E43" s="1" t="s">
        <v>33</v>
      </c>
      <c r="F43" s="1" t="s">
        <v>33</v>
      </c>
    </row>
    <row r="44" spans="1:7" x14ac:dyDescent="0.2">
      <c r="A44" s="1" t="s">
        <v>17</v>
      </c>
      <c r="B44" s="1" t="s">
        <v>32</v>
      </c>
      <c r="C44" s="1" t="s">
        <v>32</v>
      </c>
      <c r="D44" s="1" t="s">
        <v>32</v>
      </c>
      <c r="E44" s="1" t="s">
        <v>32</v>
      </c>
      <c r="F44" s="1" t="s">
        <v>32</v>
      </c>
    </row>
    <row r="47" spans="1:7" x14ac:dyDescent="0.2">
      <c r="A47" s="1" t="s">
        <v>63</v>
      </c>
      <c r="B47" s="3" t="s">
        <v>18</v>
      </c>
      <c r="C47" s="3" t="s">
        <v>19</v>
      </c>
      <c r="D47" s="3" t="s">
        <v>20</v>
      </c>
      <c r="E47" s="3" t="s">
        <v>21</v>
      </c>
      <c r="F47" s="3" t="s">
        <v>22</v>
      </c>
    </row>
    <row r="48" spans="1:7" x14ac:dyDescent="0.2">
      <c r="A48" s="1">
        <v>100</v>
      </c>
      <c r="B48" s="11">
        <f>$A48/25+3</f>
        <v>7</v>
      </c>
      <c r="C48" s="11">
        <f>$A48/25+2.5</f>
        <v>6.5</v>
      </c>
      <c r="D48" s="11">
        <f>$A48/25+4</f>
        <v>8</v>
      </c>
      <c r="E48" s="11">
        <f>$A48/40+1</f>
        <v>3.5</v>
      </c>
      <c r="F48" s="11">
        <f>$A48/25+2</f>
        <v>6</v>
      </c>
    </row>
    <row r="49" spans="1:6" x14ac:dyDescent="0.2">
      <c r="A49" s="1">
        <v>200</v>
      </c>
      <c r="B49" s="11">
        <f>8+($A49-200)/25+3</f>
        <v>11</v>
      </c>
      <c r="C49" s="11">
        <f>8+($A49-200)/25+2.5</f>
        <v>10.5</v>
      </c>
      <c r="D49" s="11">
        <f>8+($A49-200)/25+4</f>
        <v>12</v>
      </c>
      <c r="E49" s="11">
        <f>5+($A49-200)/30+1</f>
        <v>6</v>
      </c>
      <c r="F49" s="11">
        <f>8+($A49-200)/25+2</f>
        <v>10</v>
      </c>
    </row>
    <row r="50" spans="1:6" x14ac:dyDescent="0.2">
      <c r="A50" s="1">
        <v>300</v>
      </c>
      <c r="B50" s="11">
        <f t="shared" ref="B50:B51" si="0">8+($A50-200)/25+3</f>
        <v>15</v>
      </c>
      <c r="C50" s="11">
        <f t="shared" ref="C50:C51" si="1">8+($A50-200)/25+2.5</f>
        <v>14.5</v>
      </c>
      <c r="D50" s="11">
        <f t="shared" ref="D50:D51" si="2">8+($A50-200)/25+4</f>
        <v>16</v>
      </c>
      <c r="E50" s="11">
        <f t="shared" ref="E50:E51" si="3">5+($A50-200)/30+1</f>
        <v>9.3333333333333339</v>
      </c>
      <c r="F50" s="11">
        <f t="shared" ref="F50:F51" si="4">8+($A50-200)/25+2</f>
        <v>14</v>
      </c>
    </row>
    <row r="51" spans="1:6" x14ac:dyDescent="0.2">
      <c r="A51" s="1">
        <v>400</v>
      </c>
      <c r="B51" s="11">
        <f t="shared" si="0"/>
        <v>19</v>
      </c>
      <c r="C51" s="11">
        <f t="shared" si="1"/>
        <v>18.5</v>
      </c>
      <c r="D51" s="11">
        <f t="shared" si="2"/>
        <v>20</v>
      </c>
      <c r="E51" s="11">
        <f t="shared" si="3"/>
        <v>12.666666666666668</v>
      </c>
      <c r="F51" s="11">
        <f t="shared" si="4"/>
        <v>18</v>
      </c>
    </row>
    <row r="52" spans="1:6" x14ac:dyDescent="0.2">
      <c r="A52" s="1">
        <v>500</v>
      </c>
      <c r="B52" s="11">
        <f>20+($A52-500)/25+3</f>
        <v>23</v>
      </c>
      <c r="C52" s="11">
        <f>20+($A52-500)/25+2.5</f>
        <v>22.5</v>
      </c>
      <c r="D52" s="11">
        <f>20+($A52-500)/25+4</f>
        <v>24</v>
      </c>
      <c r="E52" s="11">
        <f>15+($A52-500)/30+1</f>
        <v>16</v>
      </c>
      <c r="F52" s="11">
        <f>20+($A52-500)/25+2</f>
        <v>22</v>
      </c>
    </row>
    <row r="53" spans="1:6" x14ac:dyDescent="0.2">
      <c r="A53" s="1">
        <v>600</v>
      </c>
      <c r="B53" s="11">
        <f t="shared" ref="B53:B54" si="5">20+($A53-500)/25+3</f>
        <v>27</v>
      </c>
      <c r="C53" s="11">
        <f t="shared" ref="C53:C54" si="6">20+($A53-500)/25+2.5</f>
        <v>26.5</v>
      </c>
      <c r="D53" s="11">
        <f t="shared" ref="D53:D54" si="7">20+($A53-500)/25+4</f>
        <v>28</v>
      </c>
      <c r="E53" s="11">
        <f>15+($A53-500)/25+1</f>
        <v>20</v>
      </c>
      <c r="F53" s="11">
        <f t="shared" ref="F53:F54" si="8">20+($A53-500)/25+2</f>
        <v>26</v>
      </c>
    </row>
    <row r="54" spans="1:6" x14ac:dyDescent="0.2">
      <c r="A54" s="1">
        <v>700</v>
      </c>
      <c r="B54" s="11">
        <f t="shared" si="5"/>
        <v>31</v>
      </c>
      <c r="C54" s="11">
        <f t="shared" si="6"/>
        <v>30.5</v>
      </c>
      <c r="D54" s="11">
        <f t="shared" si="7"/>
        <v>32</v>
      </c>
      <c r="E54" s="11">
        <f>15+($A54-500)/25+1</f>
        <v>24</v>
      </c>
      <c r="F54" s="11">
        <f t="shared" si="8"/>
        <v>30</v>
      </c>
    </row>
    <row r="55" spans="1:6" x14ac:dyDescent="0.2">
      <c r="A55" s="1">
        <v>800</v>
      </c>
      <c r="B55" s="11">
        <f>32+($A55-800)/20+3</f>
        <v>35</v>
      </c>
      <c r="C55" s="11">
        <f>32+($A55-800)/20+2.5</f>
        <v>34.5</v>
      </c>
      <c r="D55" s="11">
        <f>32+($A55-800)/20+4</f>
        <v>36</v>
      </c>
      <c r="E55" s="11">
        <f>27+($A55-800)/20+1</f>
        <v>28</v>
      </c>
      <c r="F55" s="11">
        <f>32+($A55-800)/20+2</f>
        <v>34</v>
      </c>
    </row>
    <row r="56" spans="1:6" x14ac:dyDescent="0.2">
      <c r="A56" s="1">
        <v>900</v>
      </c>
      <c r="B56" s="11">
        <f>32+($A56-800)/20+3</f>
        <v>40</v>
      </c>
      <c r="C56" s="11">
        <f>32+($A56-800)/20+2.5</f>
        <v>39.5</v>
      </c>
      <c r="D56" s="11">
        <f>32+($A56-800)/20+4</f>
        <v>41</v>
      </c>
      <c r="E56" s="11">
        <f>27+($A56-800)/20+1</f>
        <v>33</v>
      </c>
      <c r="F56" s="11">
        <f t="shared" ref="F56:F57" si="9">32+($A56-800)/20+2</f>
        <v>39</v>
      </c>
    </row>
    <row r="57" spans="1:6" x14ac:dyDescent="0.2">
      <c r="A57" s="1">
        <v>1000</v>
      </c>
      <c r="B57" s="11">
        <f>32+($A57-800)/20+3</f>
        <v>45</v>
      </c>
      <c r="C57" s="11">
        <f>32+($A57-800)/20+2.5</f>
        <v>44.5</v>
      </c>
      <c r="D57" s="11">
        <f>32+($A57-800)/20+4</f>
        <v>46</v>
      </c>
      <c r="E57" s="11">
        <f>27+($A57-800)/20+1</f>
        <v>38</v>
      </c>
      <c r="F57" s="11">
        <f t="shared" si="9"/>
        <v>44</v>
      </c>
    </row>
    <row r="58" spans="1:6" x14ac:dyDescent="0.2">
      <c r="B58" s="11"/>
      <c r="C58" s="11"/>
      <c r="D58" s="11"/>
      <c r="E58" s="11"/>
      <c r="F58" s="11"/>
    </row>
    <row r="59" spans="1:6" x14ac:dyDescent="0.2">
      <c r="A59" s="1" t="s">
        <v>64</v>
      </c>
      <c r="B59" s="3" t="s">
        <v>18</v>
      </c>
      <c r="C59" s="3" t="s">
        <v>19</v>
      </c>
      <c r="D59" s="3" t="s">
        <v>20</v>
      </c>
      <c r="E59" s="3" t="s">
        <v>21</v>
      </c>
      <c r="F59" s="3" t="s">
        <v>22</v>
      </c>
    </row>
    <row r="60" spans="1:6" x14ac:dyDescent="0.2">
      <c r="A60" s="1">
        <v>100</v>
      </c>
      <c r="B60" s="11">
        <f>$A60/25+4</f>
        <v>8</v>
      </c>
      <c r="C60" s="11">
        <f>$A60/25+3.5</f>
        <v>7.5</v>
      </c>
      <c r="D60" s="11">
        <f>$A60/25+5</f>
        <v>9</v>
      </c>
      <c r="E60" s="11">
        <f>$A60/40+2</f>
        <v>4.5</v>
      </c>
      <c r="F60" s="11">
        <f>$A60/25+3</f>
        <v>7</v>
      </c>
    </row>
    <row r="61" spans="1:6" x14ac:dyDescent="0.2">
      <c r="A61" s="1">
        <v>200</v>
      </c>
      <c r="B61" s="11">
        <f>8+($A61-200)/25+4</f>
        <v>12</v>
      </c>
      <c r="C61" s="11">
        <f>8+($A61-200)/25+3.5</f>
        <v>11.5</v>
      </c>
      <c r="D61" s="11">
        <f>8+($A61-200)/25+5</f>
        <v>13</v>
      </c>
      <c r="E61" s="11">
        <f>5+($A61-200)/30+2</f>
        <v>7</v>
      </c>
      <c r="F61" s="11">
        <f>8+($A61-200)/25+3</f>
        <v>11</v>
      </c>
    </row>
    <row r="62" spans="1:6" x14ac:dyDescent="0.2">
      <c r="A62" s="1">
        <v>300</v>
      </c>
      <c r="B62" s="11">
        <f>8+($A62-200)/25+4</f>
        <v>16</v>
      </c>
      <c r="C62" s="11">
        <f>8+($A62-200)/25+3.5</f>
        <v>15.5</v>
      </c>
      <c r="D62" s="11">
        <f>8+($A62-200)/25+5</f>
        <v>17</v>
      </c>
      <c r="E62" s="11">
        <f>5+($A62-200)/30+2</f>
        <v>10.333333333333334</v>
      </c>
      <c r="F62" s="11">
        <f>8+($A62-200)/25+3</f>
        <v>15</v>
      </c>
    </row>
    <row r="63" spans="1:6" x14ac:dyDescent="0.2">
      <c r="A63" s="1">
        <v>400</v>
      </c>
      <c r="B63" s="11">
        <f>8+($A63-200)/25+4</f>
        <v>20</v>
      </c>
      <c r="C63" s="11">
        <f>8+($A63-200)/25+3.5</f>
        <v>19.5</v>
      </c>
      <c r="D63" s="11">
        <f>8+($A63-200)/25+5</f>
        <v>21</v>
      </c>
      <c r="E63" s="11">
        <f>5+($A63-200)/30+2</f>
        <v>13.666666666666668</v>
      </c>
      <c r="F63" s="11">
        <f>8+($A63-200)/25+3</f>
        <v>19</v>
      </c>
    </row>
    <row r="64" spans="1:6" x14ac:dyDescent="0.2">
      <c r="A64" s="1">
        <v>500</v>
      </c>
      <c r="B64" s="11">
        <f>20+($A64-500)/25+4</f>
        <v>24</v>
      </c>
      <c r="C64" s="11">
        <f>20+($A64-500)/25+3.5</f>
        <v>23.5</v>
      </c>
      <c r="D64" s="11">
        <f>20+($A64-500)/25+5</f>
        <v>25</v>
      </c>
      <c r="E64" s="11">
        <f>15+($A64-500)/30+2</f>
        <v>17</v>
      </c>
      <c r="F64" s="11">
        <f>20+($A64-500)/25+3</f>
        <v>23</v>
      </c>
    </row>
    <row r="65" spans="1:6" x14ac:dyDescent="0.2">
      <c r="A65" s="1">
        <v>600</v>
      </c>
      <c r="B65" s="11">
        <f>20+($A65-500)/25+4</f>
        <v>28</v>
      </c>
      <c r="C65" s="11">
        <f>20+($A65-500)/25+3.5</f>
        <v>27.5</v>
      </c>
      <c r="D65" s="11">
        <f>20+($A65-500)/25+5</f>
        <v>29</v>
      </c>
      <c r="E65" s="11">
        <f>15+($A65-500)/25+2</f>
        <v>21</v>
      </c>
      <c r="F65" s="11">
        <f t="shared" ref="F65:F66" si="10">20+($A65-500)/25+3</f>
        <v>27</v>
      </c>
    </row>
    <row r="66" spans="1:6" x14ac:dyDescent="0.2">
      <c r="A66" s="1">
        <v>700</v>
      </c>
      <c r="B66" s="11">
        <f>20+($A66-500)/25+4</f>
        <v>32</v>
      </c>
      <c r="C66" s="11">
        <f>20+($A66-500)/25+3.5</f>
        <v>31.5</v>
      </c>
      <c r="D66" s="11">
        <f>20+($A66-500)/25+5</f>
        <v>33</v>
      </c>
      <c r="E66" s="11">
        <f>15+($A66-500)/25+2</f>
        <v>25</v>
      </c>
      <c r="F66" s="11">
        <f t="shared" si="10"/>
        <v>31</v>
      </c>
    </row>
    <row r="67" spans="1:6" x14ac:dyDescent="0.2">
      <c r="A67" s="1">
        <v>800</v>
      </c>
      <c r="B67" s="11">
        <f>32+($A67-800)/20+4</f>
        <v>36</v>
      </c>
      <c r="C67" s="11">
        <f>32+($A67-800)/20+3.5</f>
        <v>35.5</v>
      </c>
      <c r="D67" s="11">
        <f>32+($A67-800)/20+5</f>
        <v>37</v>
      </c>
      <c r="E67" s="11">
        <f>27+($A67-800)/20+2</f>
        <v>29</v>
      </c>
      <c r="F67" s="11">
        <f>32+($A67-800)/20+3</f>
        <v>35</v>
      </c>
    </row>
    <row r="68" spans="1:6" x14ac:dyDescent="0.2">
      <c r="A68" s="1">
        <v>900</v>
      </c>
      <c r="B68" s="11">
        <f t="shared" ref="B68:B69" si="11">32+($A68-800)/20+4</f>
        <v>41</v>
      </c>
      <c r="C68" s="11">
        <f t="shared" ref="C68:C69" si="12">32+($A68-800)/20+3.5</f>
        <v>40.5</v>
      </c>
      <c r="D68" s="11">
        <f t="shared" ref="D68:D69" si="13">32+($A68-800)/20+5</f>
        <v>42</v>
      </c>
      <c r="E68" s="11">
        <f t="shared" ref="E68:E69" si="14">27+($A68-800)/20+2</f>
        <v>34</v>
      </c>
      <c r="F68" s="11">
        <f t="shared" ref="F68:F69" si="15">32+($A68-800)/20+3</f>
        <v>40</v>
      </c>
    </row>
    <row r="69" spans="1:6" x14ac:dyDescent="0.2">
      <c r="A69" s="1">
        <v>1000</v>
      </c>
      <c r="B69" s="11">
        <f t="shared" si="11"/>
        <v>46</v>
      </c>
      <c r="C69" s="11">
        <f t="shared" si="12"/>
        <v>45.5</v>
      </c>
      <c r="D69" s="11">
        <f t="shared" si="13"/>
        <v>47</v>
      </c>
      <c r="E69" s="11">
        <f t="shared" si="14"/>
        <v>39</v>
      </c>
      <c r="F69" s="11">
        <f t="shared" si="15"/>
        <v>45</v>
      </c>
    </row>
  </sheetData>
  <mergeCells count="14">
    <mergeCell ref="B32:C32"/>
    <mergeCell ref="B33:C33"/>
    <mergeCell ref="B34:C34"/>
    <mergeCell ref="D30:E30"/>
    <mergeCell ref="D31:E31"/>
    <mergeCell ref="D32:E32"/>
    <mergeCell ref="D33:E33"/>
    <mergeCell ref="D34:E34"/>
    <mergeCell ref="A1:G1"/>
    <mergeCell ref="A9:G9"/>
    <mergeCell ref="A2:G2"/>
    <mergeCell ref="A29:E29"/>
    <mergeCell ref="B31:C31"/>
    <mergeCell ref="B30:C30"/>
  </mergeCells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70" workbookViewId="0">
      <selection activeCell="G11" sqref="G11"/>
    </sheetView>
  </sheetViews>
  <sheetFormatPr baseColWidth="10" defaultRowHeight="15" x14ac:dyDescent="0.2"/>
  <cols>
    <col min="1" max="1" width="22" customWidth="1"/>
    <col min="2" max="2" width="15.1640625" customWidth="1"/>
    <col min="3" max="3" width="19.33203125" customWidth="1"/>
  </cols>
  <sheetData>
    <row r="1" spans="1:8" s="18" customFormat="1" ht="24" customHeight="1" x14ac:dyDescent="0.2">
      <c r="A1" s="17" t="s">
        <v>71</v>
      </c>
      <c r="B1" s="17" t="s">
        <v>72</v>
      </c>
      <c r="C1" s="17" t="s">
        <v>73</v>
      </c>
    </row>
    <row r="2" spans="1:8" s="18" customFormat="1" ht="34" x14ac:dyDescent="0.2">
      <c r="A2" s="19" t="s">
        <v>74</v>
      </c>
      <c r="B2" s="19" t="s">
        <v>75</v>
      </c>
      <c r="C2" s="19" t="s">
        <v>103</v>
      </c>
    </row>
    <row r="3" spans="1:8" s="18" customFormat="1" ht="17" x14ac:dyDescent="0.2">
      <c r="A3" s="20" t="s">
        <v>76</v>
      </c>
      <c r="B3" s="20" t="s">
        <v>77</v>
      </c>
      <c r="C3" s="20" t="s">
        <v>73</v>
      </c>
    </row>
    <row r="4" spans="1:8" s="18" customFormat="1" ht="23" customHeight="1" x14ac:dyDescent="0.2">
      <c r="A4" s="19" t="s">
        <v>78</v>
      </c>
      <c r="B4" s="21" t="s">
        <v>79</v>
      </c>
      <c r="C4" s="19" t="s">
        <v>80</v>
      </c>
    </row>
    <row r="5" spans="1:8" s="18" customFormat="1" ht="23" customHeight="1" x14ac:dyDescent="0.2">
      <c r="A5" s="19" t="s">
        <v>81</v>
      </c>
      <c r="B5" s="21" t="s">
        <v>79</v>
      </c>
      <c r="C5" s="19" t="s">
        <v>80</v>
      </c>
    </row>
    <row r="6" spans="1:8" s="18" customFormat="1" ht="23" customHeight="1" x14ac:dyDescent="0.2">
      <c r="A6" s="19" t="s">
        <v>82</v>
      </c>
      <c r="B6" s="21" t="s">
        <v>79</v>
      </c>
      <c r="C6" s="19" t="s">
        <v>80</v>
      </c>
    </row>
    <row r="7" spans="1:8" s="18" customFormat="1" ht="23" customHeight="1" x14ac:dyDescent="0.2">
      <c r="A7" s="19" t="s">
        <v>83</v>
      </c>
      <c r="B7" s="21" t="s">
        <v>84</v>
      </c>
      <c r="C7" s="19" t="s">
        <v>80</v>
      </c>
    </row>
    <row r="8" spans="1:8" s="18" customFormat="1" ht="23" customHeight="1" x14ac:dyDescent="0.2">
      <c r="A8" s="19" t="s">
        <v>85</v>
      </c>
      <c r="B8" s="21" t="s">
        <v>84</v>
      </c>
      <c r="C8" s="19" t="s">
        <v>80</v>
      </c>
    </row>
    <row r="9" spans="1:8" s="18" customFormat="1" ht="23" customHeight="1" x14ac:dyDescent="0.2">
      <c r="A9" s="19" t="s">
        <v>86</v>
      </c>
      <c r="B9" s="21" t="s">
        <v>79</v>
      </c>
      <c r="C9" s="19" t="s">
        <v>80</v>
      </c>
    </row>
    <row r="10" spans="1:8" s="18" customFormat="1" ht="23" customHeight="1" x14ac:dyDescent="0.2">
      <c r="A10" s="19" t="s">
        <v>87</v>
      </c>
      <c r="B10" s="21" t="s">
        <v>88</v>
      </c>
      <c r="C10" s="19" t="s">
        <v>80</v>
      </c>
    </row>
    <row r="11" spans="1:8" s="18" customFormat="1" ht="23" customHeight="1" x14ac:dyDescent="0.2">
      <c r="A11" s="19" t="s">
        <v>89</v>
      </c>
      <c r="B11" s="21" t="s">
        <v>88</v>
      </c>
      <c r="C11" s="19" t="s">
        <v>80</v>
      </c>
    </row>
    <row r="12" spans="1:8" s="18" customFormat="1" ht="23" customHeight="1" x14ac:dyDescent="0.2">
      <c r="A12" s="19" t="s">
        <v>90</v>
      </c>
      <c r="B12" s="21" t="s">
        <v>84</v>
      </c>
      <c r="C12" s="19" t="s">
        <v>80</v>
      </c>
    </row>
    <row r="13" spans="1:8" s="18" customFormat="1" ht="17" x14ac:dyDescent="0.2">
      <c r="A13" s="22" t="s">
        <v>104</v>
      </c>
      <c r="B13" s="23" t="s">
        <v>91</v>
      </c>
      <c r="C13" s="22" t="s">
        <v>92</v>
      </c>
    </row>
    <row r="14" spans="1:8" s="18" customFormat="1" ht="22" customHeight="1" x14ac:dyDescent="0.2">
      <c r="A14" s="22" t="s">
        <v>93</v>
      </c>
      <c r="B14" s="23" t="s">
        <v>94</v>
      </c>
      <c r="C14" s="22" t="s">
        <v>92</v>
      </c>
      <c r="G14" s="24"/>
      <c r="H14" s="24"/>
    </row>
    <row r="15" spans="1:8" s="18" customFormat="1" ht="22" customHeight="1" x14ac:dyDescent="0.2">
      <c r="A15" s="22" t="s">
        <v>95</v>
      </c>
      <c r="B15" s="23" t="s">
        <v>96</v>
      </c>
      <c r="C15" s="22" t="s">
        <v>97</v>
      </c>
      <c r="G15" s="24"/>
      <c r="H15" s="24"/>
    </row>
    <row r="16" spans="1:8" s="18" customFormat="1" x14ac:dyDescent="0.2">
      <c r="G16" s="24"/>
      <c r="H16" s="24"/>
    </row>
    <row r="17" spans="1:8" s="18" customFormat="1" ht="18" x14ac:dyDescent="0.2">
      <c r="A17" s="25" t="s">
        <v>98</v>
      </c>
      <c r="B17" s="24"/>
      <c r="C17" s="24"/>
      <c r="G17" s="24"/>
      <c r="H17" s="24"/>
    </row>
    <row r="18" spans="1:8" s="18" customFormat="1" ht="18" x14ac:dyDescent="0.2">
      <c r="A18" s="25" t="s">
        <v>99</v>
      </c>
      <c r="B18" s="24"/>
      <c r="C18" s="24"/>
      <c r="G18" s="24"/>
      <c r="H18" s="24"/>
    </row>
    <row r="19" spans="1:8" s="18" customFormat="1" ht="18" x14ac:dyDescent="0.2">
      <c r="A19" s="25" t="s">
        <v>100</v>
      </c>
      <c r="B19" s="24"/>
      <c r="C19" s="24"/>
      <c r="G19" s="24"/>
      <c r="H19" s="24"/>
    </row>
    <row r="20" spans="1:8" s="18" customFormat="1" ht="18" x14ac:dyDescent="0.2">
      <c r="A20" s="25" t="s">
        <v>102</v>
      </c>
      <c r="B20" s="24"/>
      <c r="C20" s="24"/>
    </row>
    <row r="21" spans="1:8" s="18" customFormat="1" ht="18" x14ac:dyDescent="0.2">
      <c r="A21" s="25" t="s">
        <v>101</v>
      </c>
      <c r="B21" s="24"/>
      <c r="C21" s="2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7" workbookViewId="0">
      <selection activeCell="F15" sqref="F15"/>
    </sheetView>
  </sheetViews>
  <sheetFormatPr baseColWidth="10" defaultRowHeight="15" x14ac:dyDescent="0.2"/>
  <cols>
    <col min="6" max="6" width="77.1640625" bestFit="1" customWidth="1"/>
    <col min="7" max="7" width="43.6640625" bestFit="1" customWidth="1"/>
  </cols>
  <sheetData>
    <row r="1" spans="1:7" s="28" customFormat="1" ht="34" x14ac:dyDescent="0.2">
      <c r="A1" s="26" t="s">
        <v>105</v>
      </c>
      <c r="B1" s="26" t="s">
        <v>106</v>
      </c>
      <c r="C1" s="26" t="s">
        <v>107</v>
      </c>
      <c r="D1" s="27" t="s">
        <v>108</v>
      </c>
      <c r="E1" s="26" t="s">
        <v>109</v>
      </c>
      <c r="F1" s="26" t="s">
        <v>110</v>
      </c>
      <c r="G1" s="26" t="s">
        <v>36</v>
      </c>
    </row>
    <row r="2" spans="1:7" s="28" customFormat="1" ht="34" x14ac:dyDescent="0.2">
      <c r="A2" s="29" t="s">
        <v>111</v>
      </c>
      <c r="B2" s="29"/>
      <c r="C2" s="29"/>
      <c r="D2" s="30"/>
      <c r="E2" s="29" t="s">
        <v>112</v>
      </c>
      <c r="F2" s="31" t="s">
        <v>113</v>
      </c>
      <c r="G2" s="31" t="s">
        <v>114</v>
      </c>
    </row>
    <row r="3" spans="1:7" s="28" customFormat="1" ht="34" x14ac:dyDescent="0.2">
      <c r="A3" s="29" t="s">
        <v>115</v>
      </c>
      <c r="B3" s="32">
        <v>1150</v>
      </c>
      <c r="C3" s="32">
        <v>15600</v>
      </c>
      <c r="D3" s="30">
        <f>C3/26</f>
        <v>600</v>
      </c>
      <c r="E3" s="29" t="s">
        <v>112</v>
      </c>
      <c r="F3" s="31" t="s">
        <v>116</v>
      </c>
      <c r="G3" s="31"/>
    </row>
    <row r="4" spans="1:7" s="28" customFormat="1" ht="68" x14ac:dyDescent="0.2">
      <c r="A4" s="29" t="s">
        <v>117</v>
      </c>
      <c r="B4" s="32">
        <v>1560</v>
      </c>
      <c r="C4" s="32">
        <v>20800</v>
      </c>
      <c r="D4" s="30">
        <f t="shared" ref="D4:D6" si="0">C4/26</f>
        <v>800</v>
      </c>
      <c r="E4" s="29" t="s">
        <v>112</v>
      </c>
      <c r="F4" s="31" t="s">
        <v>118</v>
      </c>
      <c r="G4" s="31" t="s">
        <v>119</v>
      </c>
    </row>
    <row r="5" spans="1:7" s="28" customFormat="1" ht="153" x14ac:dyDescent="0.2">
      <c r="A5" s="29" t="s">
        <v>120</v>
      </c>
      <c r="B5" s="32">
        <v>1980</v>
      </c>
      <c r="C5" s="32">
        <v>26500</v>
      </c>
      <c r="D5" s="30">
        <f t="shared" si="0"/>
        <v>1019.2307692307693</v>
      </c>
      <c r="E5" s="29" t="s">
        <v>121</v>
      </c>
      <c r="F5" s="31" t="s">
        <v>122</v>
      </c>
      <c r="G5" s="33" t="s">
        <v>123</v>
      </c>
    </row>
    <row r="6" spans="1:7" s="28" customFormat="1" ht="102" x14ac:dyDescent="0.2">
      <c r="A6" s="29" t="s">
        <v>124</v>
      </c>
      <c r="B6" s="32">
        <v>2400</v>
      </c>
      <c r="C6" s="32">
        <v>34000</v>
      </c>
      <c r="D6" s="30">
        <f t="shared" si="0"/>
        <v>1307.6923076923076</v>
      </c>
      <c r="E6" s="29" t="s">
        <v>125</v>
      </c>
      <c r="F6" s="31" t="s">
        <v>126</v>
      </c>
      <c r="G6" s="31" t="s">
        <v>127</v>
      </c>
    </row>
    <row r="8" spans="1:7" s="24" customFormat="1" ht="21" x14ac:dyDescent="0.3">
      <c r="A8" s="34" t="s">
        <v>128</v>
      </c>
    </row>
    <row r="9" spans="1:7" s="24" customFormat="1" ht="21" x14ac:dyDescent="0.3">
      <c r="A9" s="34" t="s">
        <v>129</v>
      </c>
    </row>
    <row r="10" spans="1:7" s="24" customFormat="1" ht="21" x14ac:dyDescent="0.3">
      <c r="A10" s="34" t="s">
        <v>130</v>
      </c>
    </row>
    <row r="11" spans="1:7" s="24" customFormat="1" ht="21" x14ac:dyDescent="0.3">
      <c r="A11" s="34" t="s">
        <v>131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积分规则</vt:lpstr>
      <vt:lpstr>评价奖惩</vt:lpstr>
      <vt:lpstr>等级权益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 wu</cp:lastModifiedBy>
  <dcterms:created xsi:type="dcterms:W3CDTF">2017-05-18T05:45:59Z</dcterms:created>
  <dcterms:modified xsi:type="dcterms:W3CDTF">2017-08-21T03:41:31Z</dcterms:modified>
</cp:coreProperties>
</file>